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4E6608CC-47C4-B14C-B688-ABE2AEF18692}" xr6:coauthVersionLast="47" xr6:coauthVersionMax="47" xr10:uidLastSave="{00000000-0000-0000-0000-000000000000}"/>
  <bookViews>
    <workbookView xWindow="140" yWindow="660" windowWidth="14160" windowHeight="16180" firstSheet="20" activeTab="26" xr2:uid="{3FCA8154-5F9B-9940-AACE-4EEADC0AF487}"/>
  </bookViews>
  <sheets>
    <sheet name="TESLA VALUATION" sheetId="1" r:id="rId1"/>
    <sheet name="DRIVERS" sheetId="10" r:id="rId2"/>
    <sheet name="INPUT statement" sheetId="2" r:id="rId3"/>
    <sheet name="P&amp;L " sheetId="3" r:id="rId4"/>
    <sheet name="B.SHEET" sheetId="4" r:id="rId5"/>
    <sheet name="FORECAST" sheetId="5" r:id="rId6"/>
    <sheet name="COMPARABLE DELIVERIES" sheetId="7" r:id="rId7"/>
    <sheet name="DELIVERIES" sheetId="6" r:id="rId8"/>
    <sheet name="AVR Price models" sheetId="8" r:id="rId9"/>
    <sheet name="Prevision de revenus automotive" sheetId="9" r:id="rId10"/>
    <sheet name="Gross profit" sheetId="11" r:id="rId11"/>
    <sheet name="cost of sales automotive" sheetId="12" r:id="rId12"/>
    <sheet name="revenue energy and other" sheetId="14" r:id="rId13"/>
    <sheet name="Gross profit energy other" sheetId="15" r:id="rId14"/>
    <sheet name="COST OF ENERGY AND OTHER" sheetId="16" r:id="rId15"/>
    <sheet name="Leasing regulatory credit" sheetId="27" r:id="rId16"/>
    <sheet name="Opex" sheetId="17" r:id="rId17"/>
    <sheet name="Balance sheet" sheetId="18" r:id="rId18"/>
    <sheet name="Property, Plant &amp; equipementt" sheetId="19" r:id="rId19"/>
    <sheet name="WORKING capital" sheetId="20" r:id="rId20"/>
    <sheet name="Financing" sheetId="21" r:id="rId21"/>
    <sheet name="WACC" sheetId="28" r:id="rId22"/>
    <sheet name="output" sheetId="22" r:id="rId23"/>
    <sheet name="Output P&amp;L" sheetId="23" r:id="rId24"/>
    <sheet name="Output BS" sheetId="24" r:id="rId25"/>
    <sheet name="CASH fLOW" sheetId="25" r:id="rId26"/>
    <sheet name="dcf" sheetId="29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24" l="1"/>
  <c r="E35" i="24"/>
  <c r="F35" i="24"/>
  <c r="C35" i="24"/>
  <c r="D31" i="24"/>
  <c r="E31" i="24"/>
  <c r="F31" i="24"/>
  <c r="C31" i="24"/>
  <c r="E15" i="25" l="1"/>
  <c r="F15" i="25"/>
  <c r="D15" i="25"/>
  <c r="E9" i="25"/>
  <c r="F9" i="25"/>
  <c r="D9" i="25"/>
  <c r="E8" i="25"/>
  <c r="F8" i="25"/>
  <c r="D8" i="25"/>
  <c r="E7" i="25"/>
  <c r="F7" i="25"/>
  <c r="D7" i="25"/>
  <c r="E6" i="25"/>
  <c r="F6" i="25"/>
  <c r="D6" i="25"/>
  <c r="E5" i="25"/>
  <c r="F5" i="25"/>
  <c r="D5" i="25"/>
  <c r="D6" i="23"/>
  <c r="E6" i="23"/>
  <c r="F6" i="23"/>
  <c r="C6" i="23"/>
  <c r="D13" i="23"/>
  <c r="E13" i="23"/>
  <c r="F13" i="23"/>
  <c r="C13" i="23"/>
  <c r="D12" i="23"/>
  <c r="E12" i="23"/>
  <c r="F12" i="23"/>
  <c r="C12" i="23"/>
  <c r="H10" i="23"/>
  <c r="G10" i="23"/>
  <c r="D10" i="23"/>
  <c r="E10" i="23"/>
  <c r="F10" i="23"/>
  <c r="C10" i="23"/>
  <c r="D8" i="23"/>
  <c r="E8" i="23"/>
  <c r="F8" i="23"/>
  <c r="C8" i="23"/>
  <c r="F7" i="23"/>
  <c r="F9" i="23" s="1"/>
  <c r="E7" i="23"/>
  <c r="E9" i="23" s="1"/>
  <c r="D7" i="23"/>
  <c r="D9" i="23" s="1"/>
  <c r="D11" i="23" s="1"/>
  <c r="D14" i="23" s="1"/>
  <c r="C7" i="23"/>
  <c r="C9" i="23" s="1"/>
  <c r="D5" i="23"/>
  <c r="E5" i="23"/>
  <c r="F5" i="23"/>
  <c r="C5" i="23"/>
  <c r="H11" i="21"/>
  <c r="H10" i="21"/>
  <c r="E11" i="21"/>
  <c r="F11" i="21"/>
  <c r="G11" i="21"/>
  <c r="D11" i="21"/>
  <c r="H23" i="11"/>
  <c r="G53" i="3"/>
  <c r="G58" i="3"/>
  <c r="D58" i="3"/>
  <c r="E58" i="3"/>
  <c r="F58" i="3"/>
  <c r="D7" i="19"/>
  <c r="G5" i="8"/>
  <c r="D5" i="8"/>
  <c r="E5" i="8"/>
  <c r="F5" i="8"/>
  <c r="C5" i="8"/>
  <c r="C40" i="3"/>
  <c r="D36" i="3"/>
  <c r="E36" i="3"/>
  <c r="F36" i="3"/>
  <c r="C36" i="3"/>
  <c r="D18" i="3"/>
  <c r="E18" i="3"/>
  <c r="F18" i="3"/>
  <c r="D10" i="3"/>
  <c r="E10" i="3"/>
  <c r="F10" i="3"/>
  <c r="C18" i="3"/>
  <c r="C10" i="3"/>
  <c r="D39" i="3"/>
  <c r="D21" i="3"/>
  <c r="E42" i="4"/>
  <c r="E47" i="4" s="1"/>
  <c r="G15" i="4"/>
  <c r="D33" i="24"/>
  <c r="E19" i="28" s="1"/>
  <c r="E33" i="24"/>
  <c r="F19" i="28" s="1"/>
  <c r="F33" i="24"/>
  <c r="G19" i="28" s="1"/>
  <c r="C33" i="24"/>
  <c r="D19" i="28" s="1"/>
  <c r="I25" i="28"/>
  <c r="C11" i="28"/>
  <c r="J25" i="28" s="1"/>
  <c r="C8" i="28"/>
  <c r="C7" i="28"/>
  <c r="C6" i="28"/>
  <c r="C10" i="28" s="1"/>
  <c r="C5" i="28"/>
  <c r="E26" i="28" l="1"/>
  <c r="M26" i="28"/>
  <c r="F26" i="28"/>
  <c r="N26" i="28"/>
  <c r="G26" i="28"/>
  <c r="D26" i="28"/>
  <c r="H26" i="28"/>
  <c r="I26" i="28"/>
  <c r="J26" i="28"/>
  <c r="K26" i="28"/>
  <c r="L26" i="28"/>
  <c r="H25" i="28"/>
  <c r="D25" i="28"/>
  <c r="G25" i="28"/>
  <c r="N25" i="28"/>
  <c r="F25" i="28"/>
  <c r="M25" i="28"/>
  <c r="E25" i="28"/>
  <c r="L25" i="28"/>
  <c r="K25" i="28"/>
  <c r="E11" i="23"/>
  <c r="E14" i="23" s="1"/>
  <c r="F11" i="23"/>
  <c r="F14" i="23" s="1"/>
  <c r="C11" i="23"/>
  <c r="C14" i="23" s="1"/>
  <c r="I16" i="20" l="1"/>
  <c r="J16" i="20"/>
  <c r="K16" i="20"/>
  <c r="L16" i="20"/>
  <c r="M16" i="20"/>
  <c r="N16" i="20"/>
  <c r="I14" i="15"/>
  <c r="J14" i="15"/>
  <c r="K14" i="15"/>
  <c r="L14" i="15"/>
  <c r="M14" i="15"/>
  <c r="N14" i="15"/>
  <c r="I20" i="15"/>
  <c r="J20" i="15"/>
  <c r="K20" i="15"/>
  <c r="L20" i="15"/>
  <c r="M20" i="15"/>
  <c r="N20" i="15"/>
  <c r="H20" i="15"/>
  <c r="H14" i="15"/>
  <c r="D8" i="11"/>
  <c r="D12" i="24"/>
  <c r="E12" i="24"/>
  <c r="F12" i="24"/>
  <c r="C12" i="24"/>
  <c r="D6" i="24"/>
  <c r="E6" i="24"/>
  <c r="F6" i="24"/>
  <c r="C6" i="24"/>
  <c r="E8" i="19"/>
  <c r="F8" i="19"/>
  <c r="G8" i="19"/>
  <c r="D28" i="24"/>
  <c r="E28" i="24"/>
  <c r="F28" i="24"/>
  <c r="C28" i="24"/>
  <c r="D29" i="24"/>
  <c r="E29" i="24"/>
  <c r="F29" i="24"/>
  <c r="C29" i="24"/>
  <c r="D26" i="24"/>
  <c r="D27" i="24" s="1"/>
  <c r="E26" i="24"/>
  <c r="E27" i="24" s="1"/>
  <c r="F26" i="24"/>
  <c r="F27" i="24" s="1"/>
  <c r="C26" i="24"/>
  <c r="C27" i="24" s="1"/>
  <c r="D24" i="24"/>
  <c r="E24" i="24"/>
  <c r="E17" i="25" s="1"/>
  <c r="F24" i="24"/>
  <c r="F17" i="25" s="1"/>
  <c r="C24" i="24"/>
  <c r="D17" i="24"/>
  <c r="E17" i="24"/>
  <c r="F17" i="24"/>
  <c r="C17" i="24"/>
  <c r="D16" i="24"/>
  <c r="E16" i="24"/>
  <c r="F16" i="24"/>
  <c r="G16" i="24" s="1"/>
  <c r="H16" i="24" s="1"/>
  <c r="I16" i="24" s="1"/>
  <c r="J16" i="24" s="1"/>
  <c r="K16" i="24" s="1"/>
  <c r="L16" i="24" s="1"/>
  <c r="M16" i="24" s="1"/>
  <c r="C16" i="24"/>
  <c r="D15" i="24"/>
  <c r="E15" i="24"/>
  <c r="F15" i="24"/>
  <c r="G15" i="24" s="1"/>
  <c r="H15" i="24" s="1"/>
  <c r="I15" i="24" s="1"/>
  <c r="J15" i="24" s="1"/>
  <c r="K15" i="24" s="1"/>
  <c r="L15" i="24" s="1"/>
  <c r="M15" i="24" s="1"/>
  <c r="C15" i="24"/>
  <c r="D14" i="24"/>
  <c r="E14" i="24"/>
  <c r="F14" i="24"/>
  <c r="C14" i="24"/>
  <c r="D13" i="24"/>
  <c r="E13" i="24"/>
  <c r="F13" i="24"/>
  <c r="C13" i="24"/>
  <c r="D10" i="24"/>
  <c r="E10" i="24"/>
  <c r="E16" i="25" s="1"/>
  <c r="F10" i="24"/>
  <c r="F16" i="25" s="1"/>
  <c r="C10" i="24"/>
  <c r="C11" i="24" s="1"/>
  <c r="D9" i="24"/>
  <c r="E9" i="24"/>
  <c r="E11" i="25" s="1"/>
  <c r="F9" i="24"/>
  <c r="F11" i="25" s="1"/>
  <c r="C9" i="24"/>
  <c r="D7" i="24"/>
  <c r="E7" i="24"/>
  <c r="F7" i="24"/>
  <c r="G7" i="24" s="1"/>
  <c r="H7" i="24" s="1"/>
  <c r="I7" i="24" s="1"/>
  <c r="J7" i="24" s="1"/>
  <c r="K7" i="24" s="1"/>
  <c r="L7" i="24" s="1"/>
  <c r="M7" i="24" s="1"/>
  <c r="C7" i="24"/>
  <c r="I23" i="11"/>
  <c r="J23" i="11"/>
  <c r="K23" i="11"/>
  <c r="L23" i="11"/>
  <c r="M23" i="11"/>
  <c r="N23" i="11"/>
  <c r="I15" i="11"/>
  <c r="J15" i="11"/>
  <c r="K15" i="11"/>
  <c r="L15" i="11"/>
  <c r="M15" i="11"/>
  <c r="N15" i="11"/>
  <c r="H15" i="11"/>
  <c r="H8" i="6"/>
  <c r="B2" i="19"/>
  <c r="D8" i="19"/>
  <c r="D6" i="19" s="1"/>
  <c r="D9" i="19" s="1"/>
  <c r="K12" i="24" l="1"/>
  <c r="G12" i="24"/>
  <c r="L12" i="24"/>
  <c r="M12" i="24"/>
  <c r="I12" i="24"/>
  <c r="J12" i="24"/>
  <c r="H12" i="24"/>
  <c r="J13" i="24"/>
  <c r="K13" i="24"/>
  <c r="L13" i="24"/>
  <c r="M13" i="24"/>
  <c r="G13" i="24"/>
  <c r="H13" i="24"/>
  <c r="I13" i="24"/>
  <c r="K17" i="24"/>
  <c r="L17" i="24"/>
  <c r="M17" i="24"/>
  <c r="G17" i="24"/>
  <c r="H17" i="24"/>
  <c r="I17" i="24"/>
  <c r="J17" i="24"/>
  <c r="D16" i="25"/>
  <c r="L27" i="24"/>
  <c r="M27" i="24"/>
  <c r="H27" i="24"/>
  <c r="G27" i="24"/>
  <c r="I27" i="24"/>
  <c r="J27" i="24"/>
  <c r="K27" i="24"/>
  <c r="D17" i="25"/>
  <c r="D11" i="25"/>
  <c r="D19" i="29"/>
  <c r="D20" i="29"/>
  <c r="G7" i="20" l="1"/>
  <c r="F8" i="27"/>
  <c r="G16" i="27"/>
  <c r="G17" i="27" s="1"/>
  <c r="E16" i="27"/>
  <c r="E17" i="27" s="1"/>
  <c r="F16" i="27"/>
  <c r="F17" i="27" s="1"/>
  <c r="D16" i="27"/>
  <c r="D17" i="27" s="1"/>
  <c r="E6" i="27"/>
  <c r="F6" i="27"/>
  <c r="G6" i="27"/>
  <c r="K6" i="27" s="1"/>
  <c r="E7" i="27"/>
  <c r="F7" i="27"/>
  <c r="G7" i="27"/>
  <c r="D7" i="27"/>
  <c r="H7" i="27" s="1"/>
  <c r="D6" i="27"/>
  <c r="I6" i="27" s="1"/>
  <c r="D5" i="15"/>
  <c r="H11" i="14"/>
  <c r="C11" i="10"/>
  <c r="I12" i="21"/>
  <c r="J12" i="21"/>
  <c r="K12" i="21"/>
  <c r="L12" i="21"/>
  <c r="M12" i="21"/>
  <c r="N12" i="21"/>
  <c r="H12" i="21"/>
  <c r="E10" i="21"/>
  <c r="F10" i="21"/>
  <c r="F18" i="28" s="1"/>
  <c r="F20" i="28" s="1"/>
  <c r="G10" i="21"/>
  <c r="E9" i="20"/>
  <c r="D23" i="24" s="1"/>
  <c r="F9" i="20"/>
  <c r="E23" i="24" s="1"/>
  <c r="E12" i="25" s="1"/>
  <c r="G9" i="20"/>
  <c r="F23" i="24" s="1"/>
  <c r="F12" i="25" s="1"/>
  <c r="D9" i="20"/>
  <c r="C23" i="24" s="1"/>
  <c r="E8" i="20"/>
  <c r="F8" i="20"/>
  <c r="G8" i="20"/>
  <c r="D8" i="20"/>
  <c r="E7" i="20"/>
  <c r="D8" i="24" s="1"/>
  <c r="F7" i="20"/>
  <c r="D7" i="20"/>
  <c r="N29" i="19"/>
  <c r="M29" i="19"/>
  <c r="L29" i="19"/>
  <c r="K29" i="19"/>
  <c r="J29" i="19"/>
  <c r="I29" i="19"/>
  <c r="N28" i="19"/>
  <c r="M28" i="19"/>
  <c r="L28" i="19"/>
  <c r="K28" i="19"/>
  <c r="J28" i="19"/>
  <c r="I28" i="19"/>
  <c r="H29" i="19"/>
  <c r="H28" i="19"/>
  <c r="I41" i="19"/>
  <c r="J41" i="19"/>
  <c r="K41" i="19"/>
  <c r="L41" i="19"/>
  <c r="M41" i="19"/>
  <c r="N41" i="19"/>
  <c r="I42" i="19"/>
  <c r="J42" i="19"/>
  <c r="K42" i="19"/>
  <c r="L42" i="19"/>
  <c r="M42" i="19"/>
  <c r="N42" i="19"/>
  <c r="I33" i="19"/>
  <c r="J33" i="19"/>
  <c r="K33" i="19"/>
  <c r="L33" i="19"/>
  <c r="M33" i="19"/>
  <c r="N33" i="19"/>
  <c r="I34" i="19"/>
  <c r="J34" i="19"/>
  <c r="K34" i="19"/>
  <c r="L34" i="19"/>
  <c r="M34" i="19"/>
  <c r="N34" i="19"/>
  <c r="H42" i="19"/>
  <c r="H41" i="19"/>
  <c r="H34" i="19"/>
  <c r="H33" i="19"/>
  <c r="H5" i="19"/>
  <c r="F5" i="19"/>
  <c r="E5" i="19"/>
  <c r="I9" i="17"/>
  <c r="I5" i="17" s="1"/>
  <c r="J9" i="17"/>
  <c r="J5" i="17" s="1"/>
  <c r="K9" i="17"/>
  <c r="K5" i="17" s="1"/>
  <c r="L9" i="17"/>
  <c r="L5" i="17" s="1"/>
  <c r="M9" i="17"/>
  <c r="M5" i="17" s="1"/>
  <c r="N9" i="17"/>
  <c r="N5" i="17" s="1"/>
  <c r="H9" i="17"/>
  <c r="H5" i="17" s="1"/>
  <c r="E6" i="16"/>
  <c r="F6" i="16"/>
  <c r="G6" i="16"/>
  <c r="D6" i="16"/>
  <c r="E5" i="16"/>
  <c r="F5" i="16"/>
  <c r="G5" i="16"/>
  <c r="D5" i="16"/>
  <c r="D7" i="16" s="1"/>
  <c r="I10" i="15"/>
  <c r="J10" i="15"/>
  <c r="K10" i="15"/>
  <c r="L10" i="15"/>
  <c r="M10" i="15"/>
  <c r="N10" i="15"/>
  <c r="H10" i="15"/>
  <c r="E6" i="15"/>
  <c r="F6" i="15"/>
  <c r="G6" i="15"/>
  <c r="G7" i="15" s="1"/>
  <c r="E5" i="15"/>
  <c r="F5" i="15"/>
  <c r="G5" i="15"/>
  <c r="D6" i="15"/>
  <c r="J11" i="14"/>
  <c r="K11" i="14"/>
  <c r="L11" i="14"/>
  <c r="M11" i="14"/>
  <c r="N11" i="14"/>
  <c r="I11" i="14"/>
  <c r="E6" i="14"/>
  <c r="F6" i="14"/>
  <c r="G6" i="14"/>
  <c r="G7" i="14" s="1"/>
  <c r="E5" i="14"/>
  <c r="E7" i="14" s="1"/>
  <c r="F5" i="14"/>
  <c r="G5" i="14"/>
  <c r="D6" i="14"/>
  <c r="D5" i="14"/>
  <c r="D7" i="14" s="1"/>
  <c r="E4" i="14"/>
  <c r="F4" i="14" s="1"/>
  <c r="G4" i="14" s="1"/>
  <c r="H4" i="14" s="1"/>
  <c r="I4" i="14" s="1"/>
  <c r="J4" i="14" s="1"/>
  <c r="K4" i="14" s="1"/>
  <c r="L4" i="14" s="1"/>
  <c r="M4" i="14" s="1"/>
  <c r="N4" i="14" s="1"/>
  <c r="D4" i="14"/>
  <c r="E7" i="12"/>
  <c r="F7" i="12"/>
  <c r="G7" i="12"/>
  <c r="D7" i="12"/>
  <c r="E4" i="12"/>
  <c r="F4" i="12" s="1"/>
  <c r="G4" i="12" s="1"/>
  <c r="H4" i="12" s="1"/>
  <c r="I4" i="12" s="1"/>
  <c r="J4" i="12" s="1"/>
  <c r="K4" i="12" s="1"/>
  <c r="L4" i="12" s="1"/>
  <c r="M4" i="12" s="1"/>
  <c r="N4" i="12" s="1"/>
  <c r="D4" i="12"/>
  <c r="E8" i="11"/>
  <c r="F8" i="11"/>
  <c r="G8" i="11"/>
  <c r="N11" i="11"/>
  <c r="M11" i="11"/>
  <c r="L11" i="11"/>
  <c r="K11" i="11"/>
  <c r="J11" i="11"/>
  <c r="I11" i="11"/>
  <c r="H11" i="11"/>
  <c r="D5" i="1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I13" i="9"/>
  <c r="I7" i="9" s="1"/>
  <c r="J13" i="9"/>
  <c r="J7" i="9" s="1"/>
  <c r="K13" i="9"/>
  <c r="K7" i="9" s="1"/>
  <c r="L13" i="9"/>
  <c r="L7" i="9" s="1"/>
  <c r="M13" i="9"/>
  <c r="M7" i="9" s="1"/>
  <c r="N13" i="9"/>
  <c r="N7" i="9" s="1"/>
  <c r="H13" i="9"/>
  <c r="H7" i="9" s="1"/>
  <c r="I12" i="9"/>
  <c r="I6" i="9" s="1"/>
  <c r="J12" i="9"/>
  <c r="J6" i="9" s="1"/>
  <c r="K12" i="9"/>
  <c r="K6" i="9" s="1"/>
  <c r="L12" i="9"/>
  <c r="L6" i="9" s="1"/>
  <c r="M12" i="9"/>
  <c r="M6" i="9" s="1"/>
  <c r="N12" i="9"/>
  <c r="N6" i="9" s="1"/>
  <c r="H12" i="9"/>
  <c r="H6" i="9" s="1"/>
  <c r="E7" i="9"/>
  <c r="F7" i="9"/>
  <c r="G7" i="9"/>
  <c r="E6" i="9"/>
  <c r="F6" i="9"/>
  <c r="G6" i="9"/>
  <c r="D7" i="9"/>
  <c r="D8" i="9"/>
  <c r="D6" i="9"/>
  <c r="D5" i="9"/>
  <c r="E5" i="9" s="1"/>
  <c r="F5" i="9" s="1"/>
  <c r="G5" i="9" s="1"/>
  <c r="H5" i="9" s="1"/>
  <c r="I5" i="9" s="1"/>
  <c r="J5" i="9" s="1"/>
  <c r="K5" i="9" s="1"/>
  <c r="L5" i="9" s="1"/>
  <c r="M5" i="9" s="1"/>
  <c r="N5" i="9" s="1"/>
  <c r="D12" i="7"/>
  <c r="H6" i="7"/>
  <c r="H7" i="7"/>
  <c r="H8" i="7"/>
  <c r="H9" i="7"/>
  <c r="H10" i="7"/>
  <c r="H5" i="7"/>
  <c r="E46" i="3"/>
  <c r="D47" i="3"/>
  <c r="D54" i="3"/>
  <c r="E54" i="3"/>
  <c r="F54" i="3"/>
  <c r="C54" i="3"/>
  <c r="D53" i="3"/>
  <c r="E53" i="3"/>
  <c r="F53" i="3"/>
  <c r="C53" i="3"/>
  <c r="E47" i="3"/>
  <c r="F47" i="3"/>
  <c r="E48" i="3"/>
  <c r="F48" i="3"/>
  <c r="E49" i="3"/>
  <c r="F49" i="3"/>
  <c r="D48" i="3"/>
  <c r="D49" i="3"/>
  <c r="D46" i="3"/>
  <c r="F46" i="3"/>
  <c r="E45" i="3"/>
  <c r="F45" i="3"/>
  <c r="D45" i="3"/>
  <c r="E44" i="3"/>
  <c r="F44" i="3"/>
  <c r="D44" i="3"/>
  <c r="G15" i="6"/>
  <c r="D12" i="25" l="1"/>
  <c r="D7" i="15"/>
  <c r="M6" i="27"/>
  <c r="L6" i="27"/>
  <c r="G7" i="16"/>
  <c r="F7" i="16"/>
  <c r="N16" i="27"/>
  <c r="N17" i="27" s="1"/>
  <c r="E7" i="16"/>
  <c r="K16" i="27"/>
  <c r="K17" i="27" s="1"/>
  <c r="G10" i="15"/>
  <c r="O6" i="9"/>
  <c r="J7" i="27"/>
  <c r="G8" i="27"/>
  <c r="F7" i="14"/>
  <c r="F18" i="14"/>
  <c r="E7" i="15"/>
  <c r="E10" i="15" s="1"/>
  <c r="E8" i="27"/>
  <c r="J16" i="27"/>
  <c r="J17" i="27" s="1"/>
  <c r="I16" i="27"/>
  <c r="I17" i="27" s="1"/>
  <c r="F24" i="27"/>
  <c r="H16" i="27"/>
  <c r="H17" i="27" s="1"/>
  <c r="F7" i="15"/>
  <c r="F10" i="15" s="1"/>
  <c r="M16" i="27"/>
  <c r="M17" i="27" s="1"/>
  <c r="L16" i="27"/>
  <c r="L17" i="27" s="1"/>
  <c r="E24" i="27"/>
  <c r="G18" i="14"/>
  <c r="E18" i="14"/>
  <c r="H6" i="27"/>
  <c r="H8" i="27" s="1"/>
  <c r="N7" i="27"/>
  <c r="N6" i="27"/>
  <c r="M7" i="27"/>
  <c r="M8" i="27" s="1"/>
  <c r="D8" i="27"/>
  <c r="D24" i="27" s="1"/>
  <c r="L7" i="27"/>
  <c r="L8" i="27" s="1"/>
  <c r="H7" i="14"/>
  <c r="H7" i="15" s="1"/>
  <c r="H7" i="16" s="1"/>
  <c r="K7" i="27"/>
  <c r="K8" i="27" s="1"/>
  <c r="G8" i="9"/>
  <c r="J6" i="27"/>
  <c r="J8" i="27" s="1"/>
  <c r="I7" i="27"/>
  <c r="I8" i="27" s="1"/>
  <c r="F8" i="9"/>
  <c r="D10" i="15"/>
  <c r="E8" i="9"/>
  <c r="H18" i="28"/>
  <c r="G18" i="28"/>
  <c r="G20" i="28" s="1"/>
  <c r="F22" i="28"/>
  <c r="F23" i="28"/>
  <c r="E12" i="21"/>
  <c r="E18" i="28"/>
  <c r="E20" i="28" s="1"/>
  <c r="F12" i="21"/>
  <c r="H6" i="19"/>
  <c r="G15" i="25" s="1"/>
  <c r="H15" i="19"/>
  <c r="E6" i="19"/>
  <c r="F6" i="19"/>
  <c r="D20" i="24"/>
  <c r="F10" i="20"/>
  <c r="E8" i="24"/>
  <c r="E10" i="25" s="1"/>
  <c r="E13" i="25" s="1"/>
  <c r="E19" i="25" s="1"/>
  <c r="G10" i="20"/>
  <c r="F8" i="24"/>
  <c r="F10" i="25" s="1"/>
  <c r="F13" i="25" s="1"/>
  <c r="F19" i="25" s="1"/>
  <c r="D10" i="20"/>
  <c r="C8" i="24"/>
  <c r="C20" i="24" s="1"/>
  <c r="E10" i="20"/>
  <c r="G12" i="21"/>
  <c r="H11" i="7"/>
  <c r="L15" i="19"/>
  <c r="M15" i="19"/>
  <c r="I15" i="19"/>
  <c r="J15" i="19"/>
  <c r="N15" i="19"/>
  <c r="K15" i="19"/>
  <c r="G5" i="19"/>
  <c r="D10" i="25" l="1"/>
  <c r="D13" i="25" s="1"/>
  <c r="D19" i="25" s="1"/>
  <c r="I7" i="14"/>
  <c r="I7" i="15" s="1"/>
  <c r="O7" i="9"/>
  <c r="K24" i="27"/>
  <c r="J24" i="27"/>
  <c r="I24" i="27"/>
  <c r="L24" i="27"/>
  <c r="G24" i="27"/>
  <c r="M24" i="27"/>
  <c r="H24" i="27"/>
  <c r="F4" i="17"/>
  <c r="N8" i="27"/>
  <c r="N24" i="27" s="1"/>
  <c r="G4" i="17"/>
  <c r="E4" i="17"/>
  <c r="D4" i="17"/>
  <c r="F28" i="28"/>
  <c r="E22" i="28"/>
  <c r="E23" i="28"/>
  <c r="G22" i="28"/>
  <c r="G23" i="28"/>
  <c r="I11" i="21"/>
  <c r="G6" i="19"/>
  <c r="F9" i="19"/>
  <c r="E9" i="19"/>
  <c r="E20" i="24"/>
  <c r="F20" i="24"/>
  <c r="I7" i="16"/>
  <c r="J7" i="14"/>
  <c r="E28" i="28" l="1"/>
  <c r="G28" i="28"/>
  <c r="G9" i="19"/>
  <c r="K7" i="14"/>
  <c r="J7" i="15"/>
  <c r="J7" i="16" s="1"/>
  <c r="C32" i="24" l="1"/>
  <c r="C25" i="24"/>
  <c r="C30" i="24"/>
  <c r="E32" i="24"/>
  <c r="E25" i="24"/>
  <c r="E30" i="24"/>
  <c r="E11" i="24"/>
  <c r="D25" i="24"/>
  <c r="D32" i="24"/>
  <c r="D11" i="24"/>
  <c r="D30" i="24"/>
  <c r="F11" i="24"/>
  <c r="F25" i="24"/>
  <c r="F30" i="24"/>
  <c r="F32" i="24"/>
  <c r="L7" i="14"/>
  <c r="K7" i="15"/>
  <c r="K7" i="16" s="1"/>
  <c r="L11" i="24" l="1"/>
  <c r="H11" i="24"/>
  <c r="M11" i="24"/>
  <c r="G11" i="24"/>
  <c r="J11" i="24"/>
  <c r="K11" i="24"/>
  <c r="I11" i="24"/>
  <c r="K30" i="24"/>
  <c r="G30" i="24"/>
  <c r="H30" i="24"/>
  <c r="L30" i="24"/>
  <c r="M30" i="24"/>
  <c r="J30" i="24"/>
  <c r="I30" i="24"/>
  <c r="I25" i="24"/>
  <c r="L25" i="24"/>
  <c r="M25" i="24"/>
  <c r="J25" i="24"/>
  <c r="K25" i="24"/>
  <c r="H25" i="24"/>
  <c r="G25" i="24"/>
  <c r="G32" i="24"/>
  <c r="H32" i="24" s="1"/>
  <c r="M7" i="14"/>
  <c r="L7" i="15"/>
  <c r="L7" i="16" s="1"/>
  <c r="I32" i="24" l="1"/>
  <c r="J32" i="24"/>
  <c r="N7" i="14"/>
  <c r="M7" i="15"/>
  <c r="M7" i="16" s="1"/>
  <c r="K32" i="24" l="1"/>
  <c r="L32" i="24" s="1"/>
  <c r="M32" i="24" s="1"/>
  <c r="N7" i="15"/>
  <c r="N7" i="16" s="1"/>
  <c r="H9" i="6" l="1"/>
  <c r="I9" i="6" s="1"/>
  <c r="J9" i="6" s="1"/>
  <c r="K9" i="6" s="1"/>
  <c r="L9" i="6" s="1"/>
  <c r="M9" i="6" s="1"/>
  <c r="N9" i="6" s="1"/>
  <c r="F10" i="6"/>
  <c r="G10" i="6"/>
  <c r="E10" i="6"/>
  <c r="D10" i="6"/>
  <c r="F16" i="6"/>
  <c r="G16" i="6"/>
  <c r="E16" i="6"/>
  <c r="F15" i="6"/>
  <c r="E15" i="6"/>
  <c r="G6" i="6"/>
  <c r="F6" i="6"/>
  <c r="E6" i="6"/>
  <c r="D6" i="6"/>
  <c r="C29" i="3"/>
  <c r="D6" i="17" s="1"/>
  <c r="C21" i="3"/>
  <c r="C13" i="3"/>
  <c r="F29" i="3"/>
  <c r="G6" i="17" s="1"/>
  <c r="F21" i="3"/>
  <c r="F13" i="3"/>
  <c r="G52" i="4" s="1"/>
  <c r="D37" i="4"/>
  <c r="D15" i="4"/>
  <c r="D29" i="3"/>
  <c r="E6" i="17" s="1"/>
  <c r="D13" i="3"/>
  <c r="E15" i="4"/>
  <c r="F15" i="4"/>
  <c r="G37" i="4"/>
  <c r="G42" i="4" s="1"/>
  <c r="F37" i="4"/>
  <c r="F42" i="4" s="1"/>
  <c r="E29" i="3"/>
  <c r="F6" i="17" s="1"/>
  <c r="E21" i="3"/>
  <c r="E13" i="3"/>
  <c r="F52" i="4" s="1"/>
  <c r="G5" i="17" l="1"/>
  <c r="D5" i="17"/>
  <c r="E5" i="17"/>
  <c r="F5" i="17"/>
  <c r="E54" i="4"/>
  <c r="E15" i="20" s="1"/>
  <c r="E53" i="4"/>
  <c r="E14" i="20" s="1"/>
  <c r="D54" i="4"/>
  <c r="D15" i="20" s="1"/>
  <c r="D53" i="4"/>
  <c r="D14" i="20" s="1"/>
  <c r="G54" i="4"/>
  <c r="G15" i="20" s="1"/>
  <c r="G53" i="4"/>
  <c r="G14" i="20" s="1"/>
  <c r="F53" i="4"/>
  <c r="F14" i="20" s="1"/>
  <c r="F54" i="4"/>
  <c r="F15" i="20" s="1"/>
  <c r="G13" i="20"/>
  <c r="F13" i="20"/>
  <c r="D23" i="3"/>
  <c r="E52" i="4"/>
  <c r="C23" i="3"/>
  <c r="D52" i="4"/>
  <c r="H8" i="9"/>
  <c r="D10" i="21"/>
  <c r="E37" i="4"/>
  <c r="F47" i="4"/>
  <c r="D27" i="4"/>
  <c r="D56" i="4"/>
  <c r="D57" i="4"/>
  <c r="E27" i="4"/>
  <c r="F27" i="4"/>
  <c r="F57" i="4"/>
  <c r="F56" i="4"/>
  <c r="G27" i="4"/>
  <c r="G57" i="4"/>
  <c r="G56" i="4"/>
  <c r="D42" i="4"/>
  <c r="D47" i="4" s="1"/>
  <c r="H10" i="6"/>
  <c r="I8" i="6"/>
  <c r="F23" i="3"/>
  <c r="E23" i="3"/>
  <c r="G47" i="4"/>
  <c r="H8" i="11" l="1"/>
  <c r="H7" i="12" s="1"/>
  <c r="G6" i="23" s="1"/>
  <c r="H14" i="20"/>
  <c r="H15" i="20"/>
  <c r="F55" i="4"/>
  <c r="F16" i="20"/>
  <c r="G55" i="4"/>
  <c r="G16" i="20"/>
  <c r="E13" i="20"/>
  <c r="E16" i="20" s="1"/>
  <c r="E55" i="4"/>
  <c r="D51" i="3"/>
  <c r="D52" i="3"/>
  <c r="D13" i="20"/>
  <c r="D55" i="4"/>
  <c r="D31" i="3"/>
  <c r="F31" i="3"/>
  <c r="F51" i="3"/>
  <c r="F52" i="3"/>
  <c r="E31" i="3"/>
  <c r="E52" i="3"/>
  <c r="E51" i="3"/>
  <c r="C31" i="3"/>
  <c r="C52" i="3"/>
  <c r="D12" i="21"/>
  <c r="D18" i="28"/>
  <c r="D20" i="28" s="1"/>
  <c r="F59" i="4"/>
  <c r="H4" i="17"/>
  <c r="E56" i="4"/>
  <c r="E59" i="4"/>
  <c r="E57" i="4"/>
  <c r="I10" i="6"/>
  <c r="D59" i="4"/>
  <c r="G59" i="4"/>
  <c r="J8" i="6"/>
  <c r="D22" i="28" l="1"/>
  <c r="D23" i="28"/>
  <c r="G5" i="23"/>
  <c r="H7" i="20"/>
  <c r="G8" i="24" s="1"/>
  <c r="G10" i="25" s="1"/>
  <c r="H13" i="20"/>
  <c r="H16" i="20" s="1"/>
  <c r="D16" i="20"/>
  <c r="G51" i="3"/>
  <c r="E38" i="3"/>
  <c r="E40" i="3" s="1"/>
  <c r="E55" i="3"/>
  <c r="C38" i="3"/>
  <c r="C55" i="3"/>
  <c r="F38" i="3"/>
  <c r="F40" i="3" s="1"/>
  <c r="F55" i="3"/>
  <c r="D38" i="3"/>
  <c r="D40" i="3" s="1"/>
  <c r="D55" i="3"/>
  <c r="H8" i="20"/>
  <c r="G9" i="24" s="1"/>
  <c r="G11" i="25" s="1"/>
  <c r="H9" i="20"/>
  <c r="G23" i="24" s="1"/>
  <c r="G12" i="25" s="1"/>
  <c r="H6" i="17"/>
  <c r="G8" i="23" s="1"/>
  <c r="J10" i="6"/>
  <c r="J8" i="9"/>
  <c r="K8" i="6"/>
  <c r="I8" i="9"/>
  <c r="D28" i="28" l="1"/>
  <c r="I8" i="11"/>
  <c r="I7" i="12" s="1"/>
  <c r="H6" i="23" s="1"/>
  <c r="J8" i="11"/>
  <c r="J7" i="12" s="1"/>
  <c r="I6" i="23" s="1"/>
  <c r="G13" i="25"/>
  <c r="G10" i="24"/>
  <c r="G24" i="24"/>
  <c r="G31" i="24"/>
  <c r="G29" i="24"/>
  <c r="G26" i="24"/>
  <c r="G7" i="23"/>
  <c r="G9" i="23" s="1"/>
  <c r="D57" i="3"/>
  <c r="D56" i="3"/>
  <c r="C57" i="3"/>
  <c r="C56" i="3"/>
  <c r="F57" i="3"/>
  <c r="F56" i="3"/>
  <c r="E57" i="3"/>
  <c r="E56" i="3"/>
  <c r="I4" i="17"/>
  <c r="J4" i="17"/>
  <c r="K8" i="9"/>
  <c r="K10" i="6"/>
  <c r="L8" i="6"/>
  <c r="G17" i="25" l="1"/>
  <c r="G16" i="25"/>
  <c r="G5" i="25"/>
  <c r="G11" i="23"/>
  <c r="K8" i="11"/>
  <c r="K7" i="12" s="1"/>
  <c r="J6" i="23" s="1"/>
  <c r="I5" i="23"/>
  <c r="J7" i="20"/>
  <c r="I8" i="24" s="1"/>
  <c r="I10" i="25" s="1"/>
  <c r="H5" i="23"/>
  <c r="H7" i="23" s="1"/>
  <c r="I7" i="20"/>
  <c r="H8" i="24" s="1"/>
  <c r="H10" i="25" s="1"/>
  <c r="H10" i="20"/>
  <c r="J9" i="20"/>
  <c r="I23" i="24" s="1"/>
  <c r="J8" i="20"/>
  <c r="I9" i="24" s="1"/>
  <c r="I8" i="20"/>
  <c r="H9" i="24" s="1"/>
  <c r="H11" i="25" s="1"/>
  <c r="I9" i="20"/>
  <c r="H23" i="24" s="1"/>
  <c r="H12" i="25" s="1"/>
  <c r="K4" i="17"/>
  <c r="M8" i="6"/>
  <c r="L8" i="9"/>
  <c r="I6" i="17"/>
  <c r="H8" i="23" s="1"/>
  <c r="L10" i="6"/>
  <c r="J6" i="17"/>
  <c r="I8" i="23" s="1"/>
  <c r="H13" i="25" l="1"/>
  <c r="I12" i="25"/>
  <c r="K7" i="20"/>
  <c r="J8" i="24" s="1"/>
  <c r="J10" i="25" s="1"/>
  <c r="J5" i="23"/>
  <c r="I31" i="24"/>
  <c r="I24" i="24"/>
  <c r="I29" i="24"/>
  <c r="I10" i="24"/>
  <c r="I26" i="24"/>
  <c r="I11" i="25"/>
  <c r="I13" i="25" s="1"/>
  <c r="G12" i="23"/>
  <c r="G14" i="23" s="1"/>
  <c r="G6" i="25"/>
  <c r="G7" i="25" s="1"/>
  <c r="L7" i="12"/>
  <c r="K6" i="23" s="1"/>
  <c r="L8" i="11"/>
  <c r="H9" i="23"/>
  <c r="H29" i="24"/>
  <c r="H24" i="24"/>
  <c r="H26" i="24"/>
  <c r="H10" i="24"/>
  <c r="H31" i="24"/>
  <c r="I7" i="23"/>
  <c r="I9" i="23" s="1"/>
  <c r="I5" i="25" s="1"/>
  <c r="I10" i="20"/>
  <c r="K8" i="20"/>
  <c r="J9" i="24" s="1"/>
  <c r="J11" i="25" s="1"/>
  <c r="K9" i="20"/>
  <c r="J23" i="24" s="1"/>
  <c r="J12" i="25" s="1"/>
  <c r="J10" i="20"/>
  <c r="N8" i="6"/>
  <c r="N10" i="6" s="1"/>
  <c r="M10" i="6"/>
  <c r="L4" i="17"/>
  <c r="M8" i="9"/>
  <c r="K6" i="17"/>
  <c r="J8" i="23" s="1"/>
  <c r="I17" i="25" l="1"/>
  <c r="H17" i="25"/>
  <c r="H16" i="25"/>
  <c r="L7" i="20"/>
  <c r="K8" i="24" s="1"/>
  <c r="K10" i="25" s="1"/>
  <c r="K5" i="23"/>
  <c r="J13" i="25"/>
  <c r="K7" i="23"/>
  <c r="J29" i="24"/>
  <c r="J24" i="24"/>
  <c r="J31" i="24"/>
  <c r="J10" i="24"/>
  <c r="J26" i="24"/>
  <c r="H5" i="25"/>
  <c r="H11" i="23"/>
  <c r="H12" i="23" s="1"/>
  <c r="H14" i="23" s="1"/>
  <c r="M8" i="11"/>
  <c r="M7" i="12" s="1"/>
  <c r="L6" i="23" s="1"/>
  <c r="I6" i="25"/>
  <c r="I7" i="25" s="1"/>
  <c r="I16" i="25"/>
  <c r="J7" i="23"/>
  <c r="J9" i="23" s="1"/>
  <c r="J5" i="25" s="1"/>
  <c r="K10" i="20"/>
  <c r="L9" i="20"/>
  <c r="K23" i="24" s="1"/>
  <c r="K12" i="25" s="1"/>
  <c r="L8" i="20"/>
  <c r="K9" i="24" s="1"/>
  <c r="K11" i="25" s="1"/>
  <c r="N8" i="9"/>
  <c r="M4" i="17"/>
  <c r="L6" i="17"/>
  <c r="K8" i="23" s="1"/>
  <c r="J17" i="25" l="1"/>
  <c r="K9" i="23"/>
  <c r="K5" i="25" s="1"/>
  <c r="H6" i="25"/>
  <c r="H7" i="25" s="1"/>
  <c r="K6" i="25"/>
  <c r="K7" i="25"/>
  <c r="J16" i="25"/>
  <c r="N8" i="11"/>
  <c r="N7" i="12" s="1"/>
  <c r="M6" i="23" s="1"/>
  <c r="J6" i="25"/>
  <c r="J7" i="25" s="1"/>
  <c r="M7" i="20"/>
  <c r="L8" i="24" s="1"/>
  <c r="L10" i="25" s="1"/>
  <c r="L5" i="23"/>
  <c r="K10" i="24"/>
  <c r="K31" i="24"/>
  <c r="K29" i="24"/>
  <c r="K24" i="24"/>
  <c r="K26" i="24"/>
  <c r="K13" i="25"/>
  <c r="M6" i="17"/>
  <c r="L8" i="23" s="1"/>
  <c r="M8" i="20"/>
  <c r="L9" i="24" s="1"/>
  <c r="L11" i="25" s="1"/>
  <c r="M9" i="20"/>
  <c r="L23" i="24" s="1"/>
  <c r="L12" i="25" s="1"/>
  <c r="L10" i="20"/>
  <c r="N4" i="17"/>
  <c r="K17" i="25" l="1"/>
  <c r="K16" i="25"/>
  <c r="N7" i="20"/>
  <c r="M8" i="24" s="1"/>
  <c r="M10" i="25" s="1"/>
  <c r="M5" i="23"/>
  <c r="L7" i="23"/>
  <c r="L9" i="23" s="1"/>
  <c r="L5" i="25" s="1"/>
  <c r="L31" i="24"/>
  <c r="L29" i="24"/>
  <c r="L10" i="24"/>
  <c r="L24" i="24"/>
  <c r="L26" i="24"/>
  <c r="L13" i="25"/>
  <c r="N6" i="17"/>
  <c r="M8" i="23" s="1"/>
  <c r="L17" i="25" l="1"/>
  <c r="L16" i="25"/>
  <c r="L6" i="25"/>
  <c r="L7" i="25"/>
  <c r="M24" i="24"/>
  <c r="M17" i="25" s="1"/>
  <c r="M10" i="24"/>
  <c r="M16" i="25" s="1"/>
  <c r="M31" i="24"/>
  <c r="M29" i="24"/>
  <c r="M7" i="23"/>
  <c r="M9" i="23" s="1"/>
  <c r="M5" i="25" s="1"/>
  <c r="M26" i="24"/>
  <c r="N8" i="20"/>
  <c r="M9" i="24" s="1"/>
  <c r="M11" i="25" s="1"/>
  <c r="N9" i="20"/>
  <c r="M23" i="24" s="1"/>
  <c r="M12" i="25" s="1"/>
  <c r="M10" i="20"/>
  <c r="M13" i="25" l="1"/>
  <c r="M6" i="25"/>
  <c r="M7" i="25" s="1"/>
  <c r="N10" i="20"/>
  <c r="M16" i="19" l="1"/>
  <c r="L16" i="19"/>
  <c r="N16" i="19"/>
  <c r="J16" i="19"/>
  <c r="I16" i="19"/>
  <c r="H16" i="19"/>
  <c r="K16" i="19"/>
  <c r="H25" i="19" l="1"/>
  <c r="H7" i="19" s="1"/>
  <c r="G8" i="25" s="1"/>
  <c r="G9" i="25" s="1"/>
  <c r="G19" i="25" s="1"/>
  <c r="H8" i="19" l="1"/>
  <c r="G14" i="24" s="1"/>
  <c r="I5" i="19" l="1"/>
  <c r="I6" i="19" s="1"/>
  <c r="H15" i="25" s="1"/>
  <c r="K17" i="19" l="1"/>
  <c r="N17" i="19"/>
  <c r="M17" i="19"/>
  <c r="J17" i="19"/>
  <c r="I17" i="19"/>
  <c r="I25" i="19" s="1"/>
  <c r="L17" i="19"/>
  <c r="I7" i="19" l="1"/>
  <c r="H8" i="25" s="1"/>
  <c r="H9" i="25" s="1"/>
  <c r="H19" i="25" s="1"/>
  <c r="I8" i="19" l="1"/>
  <c r="H14" i="24" s="1"/>
  <c r="J5" i="19" l="1"/>
  <c r="J6" i="19" l="1"/>
  <c r="M18" i="19" l="1"/>
  <c r="I15" i="25"/>
  <c r="N18" i="19"/>
  <c r="K18" i="19"/>
  <c r="L18" i="19"/>
  <c r="J18" i="19"/>
  <c r="J25" i="19" s="1"/>
  <c r="J7" i="19" s="1"/>
  <c r="I8" i="25" s="1"/>
  <c r="I9" i="25" s="1"/>
  <c r="I19" i="25" s="1"/>
  <c r="J17" i="21" l="1"/>
  <c r="J8" i="29"/>
  <c r="J8" i="19"/>
  <c r="I14" i="24" s="1"/>
  <c r="K5" i="19" l="1"/>
  <c r="K6" i="19" s="1"/>
  <c r="J15" i="25" s="1"/>
  <c r="J18" i="21"/>
  <c r="J19" i="21"/>
  <c r="K19" i="19" l="1"/>
  <c r="K25" i="19" s="1"/>
  <c r="K7" i="19" s="1"/>
  <c r="J8" i="25" s="1"/>
  <c r="J9" i="25" s="1"/>
  <c r="J19" i="25" s="1"/>
  <c r="L19" i="19"/>
  <c r="N19" i="19"/>
  <c r="M19" i="19"/>
  <c r="K8" i="19" l="1"/>
  <c r="J14" i="24" s="1"/>
  <c r="K17" i="21"/>
  <c r="K8" i="29"/>
  <c r="K19" i="21" l="1"/>
  <c r="K18" i="21"/>
  <c r="L5" i="19"/>
  <c r="L6" i="19" s="1"/>
  <c r="K15" i="25" s="1"/>
  <c r="N20" i="19" l="1"/>
  <c r="L20" i="19"/>
  <c r="L25" i="19" s="1"/>
  <c r="L7" i="19" s="1"/>
  <c r="K8" i="25" s="1"/>
  <c r="K9" i="25" s="1"/>
  <c r="K19" i="25" s="1"/>
  <c r="M20" i="19"/>
  <c r="L8" i="19" l="1"/>
  <c r="K14" i="24" s="1"/>
  <c r="L8" i="29"/>
  <c r="L17" i="21"/>
  <c r="M5" i="19" l="1"/>
  <c r="M6" i="19" s="1"/>
  <c r="L15" i="25" s="1"/>
  <c r="L19" i="21"/>
  <c r="L18" i="21"/>
  <c r="N21" i="19" l="1"/>
  <c r="M21" i="19"/>
  <c r="M25" i="19" s="1"/>
  <c r="M7" i="19" s="1"/>
  <c r="L8" i="25" s="1"/>
  <c r="L9" i="25" s="1"/>
  <c r="L19" i="25" s="1"/>
  <c r="M8" i="29" s="1"/>
  <c r="M17" i="21" l="1"/>
  <c r="M18" i="21" s="1"/>
  <c r="M8" i="19"/>
  <c r="L14" i="24" s="1"/>
  <c r="M19" i="21" l="1"/>
  <c r="N5" i="19"/>
  <c r="N6" i="19" s="1"/>
  <c r="M15" i="25" s="1"/>
  <c r="N22" i="19" l="1"/>
  <c r="N25" i="19" s="1"/>
  <c r="N7" i="19" s="1"/>
  <c r="M8" i="25" s="1"/>
  <c r="M9" i="25" s="1"/>
  <c r="M19" i="25" s="1"/>
  <c r="N8" i="19" l="1"/>
  <c r="M14" i="24" s="1"/>
  <c r="N17" i="21" l="1"/>
  <c r="N19" i="21" s="1"/>
  <c r="N8" i="29"/>
  <c r="N18" i="21" l="1"/>
  <c r="I8" i="29" l="1"/>
  <c r="I17" i="21"/>
  <c r="H8" i="29"/>
  <c r="H17" i="21"/>
  <c r="I18" i="21" l="1"/>
  <c r="I19" i="21"/>
  <c r="H19" i="21"/>
  <c r="G33" i="24" s="1"/>
  <c r="H18" i="21"/>
  <c r="G28" i="24" s="1"/>
  <c r="G35" i="24" s="1"/>
  <c r="H33" i="24" l="1"/>
  <c r="H28" i="24"/>
  <c r="H35" i="24" s="1"/>
  <c r="I10" i="21"/>
  <c r="I28" i="24" l="1"/>
  <c r="H19" i="28"/>
  <c r="H20" i="28" s="1"/>
  <c r="H22" i="28" s="1"/>
  <c r="I19" i="28"/>
  <c r="I18" i="28"/>
  <c r="J10" i="21"/>
  <c r="J11" i="21"/>
  <c r="I10" i="23" s="1"/>
  <c r="I11" i="23" l="1"/>
  <c r="I12" i="23" s="1"/>
  <c r="J28" i="24"/>
  <c r="I20" i="28"/>
  <c r="I22" i="28" s="1"/>
  <c r="H23" i="28"/>
  <c r="H28" i="28" s="1"/>
  <c r="H11" i="29" s="1"/>
  <c r="H12" i="29" s="1"/>
  <c r="J18" i="28"/>
  <c r="K11" i="21"/>
  <c r="J10" i="23" s="1"/>
  <c r="K10" i="21"/>
  <c r="K28" i="24" l="1"/>
  <c r="J11" i="23"/>
  <c r="J12" i="23" s="1"/>
  <c r="I14" i="23"/>
  <c r="I33" i="24" s="1"/>
  <c r="I35" i="24" s="1"/>
  <c r="I23" i="28"/>
  <c r="I28" i="28" s="1"/>
  <c r="I11" i="29" s="1"/>
  <c r="I12" i="29" s="1"/>
  <c r="K18" i="28"/>
  <c r="L11" i="21"/>
  <c r="K10" i="23" s="1"/>
  <c r="L10" i="21"/>
  <c r="J14" i="23" l="1"/>
  <c r="J33" i="24" s="1"/>
  <c r="J35" i="24" s="1"/>
  <c r="K11" i="23"/>
  <c r="K12" i="23" s="1"/>
  <c r="L28" i="24"/>
  <c r="L18" i="28"/>
  <c r="M11" i="21"/>
  <c r="L10" i="23" s="1"/>
  <c r="M10" i="21"/>
  <c r="M28" i="24" l="1"/>
  <c r="K14" i="23"/>
  <c r="K33" i="24" s="1"/>
  <c r="K35" i="24" s="1"/>
  <c r="L11" i="23"/>
  <c r="L12" i="23" s="1"/>
  <c r="M18" i="28"/>
  <c r="N11" i="21"/>
  <c r="M10" i="23" s="1"/>
  <c r="M11" i="23" s="1"/>
  <c r="N10" i="21"/>
  <c r="N18" i="28" s="1"/>
  <c r="J19" i="28"/>
  <c r="L14" i="23" l="1"/>
  <c r="L33" i="24" s="1"/>
  <c r="L35" i="24" s="1"/>
  <c r="M12" i="23"/>
  <c r="K19" i="28"/>
  <c r="J20" i="28"/>
  <c r="J22" i="28" s="1"/>
  <c r="M14" i="23" l="1"/>
  <c r="M33" i="24" s="1"/>
  <c r="M35" i="24" s="1"/>
  <c r="K20" i="28"/>
  <c r="K22" i="28" s="1"/>
  <c r="J23" i="28"/>
  <c r="J28" i="28" s="1"/>
  <c r="J11" i="29" s="1"/>
  <c r="J12" i="29" s="1"/>
  <c r="K23" i="28" l="1"/>
  <c r="K28" i="28" s="1"/>
  <c r="K11" i="29" s="1"/>
  <c r="K12" i="29" s="1"/>
  <c r="L19" i="28"/>
  <c r="L20" i="28" l="1"/>
  <c r="L22" i="28" s="1"/>
  <c r="M19" i="28"/>
  <c r="N19" i="28" l="1"/>
  <c r="M20" i="28"/>
  <c r="M22" i="28" s="1"/>
  <c r="N20" i="28"/>
  <c r="N22" i="28" s="1"/>
  <c r="L23" i="28"/>
  <c r="L28" i="28" s="1"/>
  <c r="L11" i="29" s="1"/>
  <c r="L12" i="29" s="1"/>
  <c r="N23" i="28" l="1"/>
  <c r="N28" i="28" s="1"/>
  <c r="N11" i="29" s="1"/>
  <c r="N12" i="29" s="1"/>
  <c r="M23" i="28"/>
  <c r="M28" i="28" s="1"/>
  <c r="M11" i="29" s="1"/>
  <c r="M12" i="29" s="1"/>
  <c r="N9" i="29" l="1"/>
  <c r="N13" i="29" s="1"/>
  <c r="D17" i="29" s="1"/>
  <c r="D15" i="29"/>
  <c r="D18" i="29" l="1"/>
  <c r="D21" i="29" s="1"/>
  <c r="D16" i="29"/>
  <c r="H20" i="24"/>
  <c r="D23" i="29" l="1"/>
  <c r="H16" i="29"/>
  <c r="I20" i="24"/>
  <c r="J20" i="24" l="1"/>
  <c r="K20" i="24" l="1"/>
  <c r="L20" i="24" l="1"/>
  <c r="M20" i="24" l="1"/>
  <c r="G20" i="24"/>
</calcChain>
</file>

<file path=xl/sharedStrings.xml><?xml version="1.0" encoding="utf-8"?>
<sst xmlns="http://schemas.openxmlformats.org/spreadsheetml/2006/main" count="468" uniqueCount="264">
  <si>
    <t>TESLA VALUATION</t>
  </si>
  <si>
    <t>Revenues</t>
  </si>
  <si>
    <t>Gross profit</t>
  </si>
  <si>
    <t>Income from operations</t>
  </si>
  <si>
    <t>Interest income</t>
  </si>
  <si>
    <t>Interest expense</t>
  </si>
  <si>
    <t>Other income (expense), net</t>
  </si>
  <si>
    <t>Income before income taxes</t>
  </si>
  <si>
    <t>Provision for (benefit from) income taxes</t>
  </si>
  <si>
    <t>Net income</t>
  </si>
  <si>
    <t xml:space="preserve">Cost of revenues </t>
  </si>
  <si>
    <t xml:space="preserve">  Automotive sales</t>
  </si>
  <si>
    <t xml:space="preserve">  Automotive regulatory credits</t>
  </si>
  <si>
    <t xml:space="preserve">  Automotive leasing</t>
  </si>
  <si>
    <t xml:space="preserve">    Total automotive revenues</t>
  </si>
  <si>
    <t xml:space="preserve">  Energy generation and storage</t>
  </si>
  <si>
    <t xml:space="preserve">  Services and other</t>
  </si>
  <si>
    <t xml:space="preserve">    Total revenues</t>
  </si>
  <si>
    <t xml:space="preserve">    Total automotive cost of revenues</t>
  </si>
  <si>
    <t xml:space="preserve">    Total cost of revenues</t>
  </si>
  <si>
    <t xml:space="preserve">  Research and development</t>
  </si>
  <si>
    <t xml:space="preserve">  Selling, general and administrative</t>
  </si>
  <si>
    <t xml:space="preserve">  Restructuring and other</t>
  </si>
  <si>
    <t xml:space="preserve">    Total operating expenses</t>
  </si>
  <si>
    <t xml:space="preserve">Operating expenses </t>
  </si>
  <si>
    <t>FY-2024</t>
  </si>
  <si>
    <t>FY-2023</t>
  </si>
  <si>
    <t>Operating lease vehicles, net</t>
  </si>
  <si>
    <t>Solar energy systems, net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</si>
  <si>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</si>
  <si>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</si>
  <si>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</si>
  <si>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</si>
  <si>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</si>
  <si>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Deferred tax assets</t>
  </si>
  <si>
    <t>Other non-current assets</t>
  </si>
  <si>
    <t>Total current liabilities</t>
  </si>
  <si>
    <t>Debt and finance leases, net of current portion</t>
  </si>
  <si>
    <t>Deferred revenue, net of current portion</t>
  </si>
  <si>
    <t>Other long-term liabilities</t>
  </si>
  <si>
    <t>Total stockholders' equity</t>
  </si>
  <si>
    <t>Noncontrolling interests in subsidiaries</t>
  </si>
  <si>
    <t>Total liabilities and equity</t>
  </si>
  <si>
    <t xml:space="preserve">Current assets </t>
  </si>
  <si>
    <t xml:space="preserve">Assets </t>
  </si>
  <si>
    <t>Liabilities</t>
  </si>
  <si>
    <t>Current liabilities</t>
  </si>
  <si>
    <t xml:space="preserve">Total liabilities </t>
  </si>
  <si>
    <t xml:space="preserve">   Cash and cash equivalents</t>
  </si>
  <si>
    <t xml:space="preserve">   Short-term investments</t>
  </si>
  <si>
    <t xml:space="preserve">   Accounts receivable, net</t>
  </si>
  <si>
    <t xml:space="preserve">   Inventory</t>
  </si>
  <si>
    <t xml:space="preserve">   Prepaid expenses and other current assets</t>
  </si>
  <si>
    <t xml:space="preserve">           Total current assets</t>
  </si>
  <si>
    <t xml:space="preserve">             Total assets</t>
  </si>
  <si>
    <t>FY-2022</t>
  </si>
  <si>
    <t xml:space="preserve">       Accountspayable</t>
  </si>
  <si>
    <t xml:space="preserve">       Accrued liabilities and other</t>
  </si>
  <si>
    <t xml:space="preserve">       Deferred revenue</t>
  </si>
  <si>
    <t xml:space="preserve">       Current portion of debt and finance leases</t>
  </si>
  <si>
    <t>Interet minoritaire redeemable</t>
  </si>
  <si>
    <t xml:space="preserve">       Customer deposit</t>
  </si>
  <si>
    <t>FY-2021</t>
  </si>
  <si>
    <t>Modele de voiture testa</t>
  </si>
  <si>
    <t>Model 3/Y</t>
  </si>
  <si>
    <t>-</t>
  </si>
  <si>
    <t>others Model( S/X, cyber truck)</t>
  </si>
  <si>
    <t>Grow YoY%</t>
  </si>
  <si>
    <t>total</t>
  </si>
  <si>
    <t>DELIVERIES</t>
  </si>
  <si>
    <t>ACT. YEAR</t>
  </si>
  <si>
    <t>FORECAST YEAR</t>
  </si>
  <si>
    <t>KPI'S</t>
  </si>
  <si>
    <t>YoY grrwth r auto sales</t>
  </si>
  <si>
    <t>YoY growth reguloatory credit</t>
  </si>
  <si>
    <t>gross profit</t>
  </si>
  <si>
    <t>gross profit/ rev</t>
  </si>
  <si>
    <t>% gross profit auto sale</t>
  </si>
  <si>
    <t>% grossprofit leasing</t>
  </si>
  <si>
    <t>%ebit/revenues</t>
  </si>
  <si>
    <t>ROA</t>
  </si>
  <si>
    <t>ROE</t>
  </si>
  <si>
    <t xml:space="preserve"> Yoy Automotive leasing</t>
  </si>
  <si>
    <t xml:space="preserve"> YoY   Total automotive revenues</t>
  </si>
  <si>
    <t xml:space="preserve">  YoY Energy generation and storage</t>
  </si>
  <si>
    <t>YoY  Services and other</t>
  </si>
  <si>
    <t>YoY growth gross profit</t>
  </si>
  <si>
    <t>DSO</t>
  </si>
  <si>
    <t>DIO</t>
  </si>
  <si>
    <t>DPO</t>
  </si>
  <si>
    <t>CCC</t>
  </si>
  <si>
    <t>current ratio</t>
  </si>
  <si>
    <t>liquidité ratio</t>
  </si>
  <si>
    <t>solvency ratio</t>
  </si>
  <si>
    <t>debt ratio</t>
  </si>
  <si>
    <t>COMPANY AUTOMOBILE</t>
  </si>
  <si>
    <t>BYD</t>
  </si>
  <si>
    <t>NIO</t>
  </si>
  <si>
    <t>XPENG</t>
  </si>
  <si>
    <t>GEELY</t>
  </si>
  <si>
    <t>VW</t>
  </si>
  <si>
    <t>AVERAGE</t>
  </si>
  <si>
    <t>FORD</t>
  </si>
  <si>
    <t>Total avrg</t>
  </si>
  <si>
    <t>FORECAST REVENUS AUTOMOTIVE</t>
  </si>
  <si>
    <t>Models 3/Y</t>
  </si>
  <si>
    <t>Other models</t>
  </si>
  <si>
    <t>SELECT CASE</t>
  </si>
  <si>
    <t>BEST CASE</t>
  </si>
  <si>
    <t>Others models</t>
  </si>
  <si>
    <t>base case</t>
  </si>
  <si>
    <t>Base case</t>
  </si>
  <si>
    <t>Others Models</t>
  </si>
  <si>
    <t>Worst case</t>
  </si>
  <si>
    <t>Other Models</t>
  </si>
  <si>
    <t>DRIVERS</t>
  </si>
  <si>
    <t>Selected case</t>
  </si>
  <si>
    <t>Company</t>
  </si>
  <si>
    <t>Tesla</t>
  </si>
  <si>
    <t>USD</t>
  </si>
  <si>
    <t>USA</t>
  </si>
  <si>
    <t>Expected inflation</t>
  </si>
  <si>
    <t>avg price</t>
  </si>
  <si>
    <t>Total</t>
  </si>
  <si>
    <t>GROSS PROFIT</t>
  </si>
  <si>
    <t>other models</t>
  </si>
  <si>
    <t>Best case</t>
  </si>
  <si>
    <t>n.a</t>
  </si>
  <si>
    <t>Cost of sale automotive</t>
  </si>
  <si>
    <t>Revenues energy and other</t>
  </si>
  <si>
    <t>TOTAL ALL</t>
  </si>
  <si>
    <t>total all</t>
  </si>
  <si>
    <t>YoY growth</t>
  </si>
  <si>
    <t>Gross profit other revenue</t>
  </si>
  <si>
    <t>total energy and other</t>
  </si>
  <si>
    <t>GP%</t>
  </si>
  <si>
    <t>Cost of other and energy</t>
  </si>
  <si>
    <t>OPEX</t>
  </si>
  <si>
    <t>REVENUES</t>
  </si>
  <si>
    <t>OPEX % DU REVENU</t>
  </si>
  <si>
    <t>Select case</t>
  </si>
  <si>
    <t>opex % revenu</t>
  </si>
  <si>
    <t>Opex %</t>
  </si>
  <si>
    <t>Worts case</t>
  </si>
  <si>
    <t>BEGINNIG PPE</t>
  </si>
  <si>
    <t>Capex</t>
  </si>
  <si>
    <t>D&amp;A</t>
  </si>
  <si>
    <t>Ending</t>
  </si>
  <si>
    <t>Tesla D&amp;A</t>
  </si>
  <si>
    <t>Capex % PPE</t>
  </si>
  <si>
    <t>Capex %</t>
  </si>
  <si>
    <t>Useful life capex</t>
  </si>
  <si>
    <t>useful life historical assets</t>
  </si>
  <si>
    <t>total d&amp;a</t>
  </si>
  <si>
    <t>Trade receivable</t>
  </si>
  <si>
    <t>inventory</t>
  </si>
  <si>
    <t>Trade payable</t>
  </si>
  <si>
    <t>Net trade cycle</t>
  </si>
  <si>
    <t>select case</t>
  </si>
  <si>
    <t>P&amp;L</t>
  </si>
  <si>
    <t>cost of sale</t>
  </si>
  <si>
    <t>operating expense</t>
  </si>
  <si>
    <t>EBIT</t>
  </si>
  <si>
    <t>NOPAT</t>
  </si>
  <si>
    <t>Impot</t>
  </si>
  <si>
    <t>Ebit</t>
  </si>
  <si>
    <t>gross cash flow</t>
  </si>
  <si>
    <t>tradepayable</t>
  </si>
  <si>
    <t>var bfr</t>
  </si>
  <si>
    <t>Unlevered free cash flow</t>
  </si>
  <si>
    <t>Balance sheet</t>
  </si>
  <si>
    <t>% du revenu</t>
  </si>
  <si>
    <t>Debt n,</t>
  </si>
  <si>
    <t>Customer deposit</t>
  </si>
  <si>
    <t>Accrued liabilities and other</t>
  </si>
  <si>
    <t xml:space="preserve"> Accountspayable</t>
  </si>
  <si>
    <t>Deferred revenue,</t>
  </si>
  <si>
    <t>% revenue</t>
  </si>
  <si>
    <t>Financing</t>
  </si>
  <si>
    <t>cover negative cash flow with</t>
  </si>
  <si>
    <t>equity</t>
  </si>
  <si>
    <t>debt</t>
  </si>
  <si>
    <t>interest expense</t>
  </si>
  <si>
    <t>interest rate</t>
  </si>
  <si>
    <t>Bond yield</t>
  </si>
  <si>
    <t>unlevered free cash flow</t>
  </si>
  <si>
    <t>interest expense /income</t>
  </si>
  <si>
    <t>EBT</t>
  </si>
  <si>
    <t>TAXE</t>
  </si>
  <si>
    <t>Company beta (20-09-2025)</t>
  </si>
  <si>
    <t>monnaie</t>
  </si>
  <si>
    <t>pays domicilié</t>
  </si>
  <si>
    <t>rendment bon de tresor americain sur 10ans (Sep 10 2025)</t>
  </si>
  <si>
    <t>prime de risque US</t>
  </si>
  <si>
    <t>Taux d'imposition</t>
  </si>
  <si>
    <t>Prix de l'action tesla (Sep 20 2025</t>
  </si>
  <si>
    <t>INPUT STATEMENT</t>
  </si>
  <si>
    <t>PROFIT &amp; LOSE</t>
  </si>
  <si>
    <t>BALANCE SHEET</t>
  </si>
  <si>
    <t>FORECAST ➜➜➜</t>
  </si>
  <si>
    <t>Comparaison des deliveries</t>
  </si>
  <si>
    <t>AVG selling price</t>
  </si>
  <si>
    <t>AVR SELLING PRICE</t>
  </si>
  <si>
    <t>AVRG</t>
  </si>
  <si>
    <t>MONNAIE EN $</t>
  </si>
  <si>
    <t>ACT PERIOD</t>
  </si>
  <si>
    <t>FORECAST PERIOD</t>
  </si>
  <si>
    <t>Energy generation 
and storage</t>
  </si>
  <si>
    <t>Services and other</t>
  </si>
  <si>
    <t>Automative leasing</t>
  </si>
  <si>
    <t>automotive 
regulatory credit</t>
  </si>
  <si>
    <t>COST</t>
  </si>
  <si>
    <t>Automotive/ regulatory credit</t>
  </si>
  <si>
    <t>Balance sheet ➡︎➡︎➡︎➡︎</t>
  </si>
  <si>
    <t>Forecast PP&amp;E</t>
  </si>
  <si>
    <t>Forecast Working capital</t>
  </si>
  <si>
    <t>Cash and cash equivalents</t>
  </si>
  <si>
    <t>Short-term investments</t>
  </si>
  <si>
    <t>Accounts receivable, net</t>
  </si>
  <si>
    <t>Inventory</t>
  </si>
  <si>
    <t>Prepaid expenses and other current assets</t>
  </si>
  <si>
    <r>
      <t xml:space="preserve">           </t>
    </r>
    <r>
      <rPr>
        <b/>
        <sz val="14"/>
        <color theme="3"/>
        <rFont val="Aptos Narrow (Corps)"/>
      </rPr>
      <t>Total liabilities and equity</t>
    </r>
  </si>
  <si>
    <t>CASH fLOW</t>
  </si>
  <si>
    <t>intangible asset</t>
  </si>
  <si>
    <t>GOODWILL</t>
  </si>
  <si>
    <t>Other non-current assets, Deferred tax assets, DIGITAL ASSET</t>
  </si>
  <si>
    <t>Capex % REVENU</t>
  </si>
  <si>
    <t>other asset</t>
  </si>
  <si>
    <t>other liabilities</t>
  </si>
  <si>
    <t>trade receivable</t>
  </si>
  <si>
    <t>net income</t>
  </si>
  <si>
    <t>interet minoritaire</t>
  </si>
  <si>
    <t>net income sans interet minoritaire</t>
  </si>
  <si>
    <t>WACC</t>
  </si>
  <si>
    <t>risk free rate</t>
  </si>
  <si>
    <t>market risk premium</t>
  </si>
  <si>
    <t>tax rate</t>
  </si>
  <si>
    <t>beta</t>
  </si>
  <si>
    <t>cout des capitaux propre</t>
  </si>
  <si>
    <t>cout de la dette</t>
  </si>
  <si>
    <t>debt/(debt+equity)</t>
  </si>
  <si>
    <t>equity(debt+equity)</t>
  </si>
  <si>
    <t>DCF VALUATION</t>
  </si>
  <si>
    <t>TAUX DE CROISSANCE</t>
  </si>
  <si>
    <t>Levered cash flow</t>
  </si>
  <si>
    <t>continuing value</t>
  </si>
  <si>
    <t>Present value ufcf</t>
  </si>
  <si>
    <t>continuin value</t>
  </si>
  <si>
    <t>present valu cv</t>
  </si>
  <si>
    <t>entr value</t>
  </si>
  <si>
    <t>cash</t>
  </si>
  <si>
    <t>liabilities</t>
  </si>
  <si>
    <t>equity value</t>
  </si>
  <si>
    <t>Present value cv</t>
  </si>
  <si>
    <t>debt + equity</t>
  </si>
  <si>
    <t>gross profit margin</t>
  </si>
  <si>
    <t>Iinteret minoritaire</t>
  </si>
  <si>
    <t>number of share outstanding</t>
  </si>
  <si>
    <t>price per share</t>
  </si>
  <si>
    <t>Bond Yield (Sep 18 2025)</t>
  </si>
  <si>
    <t>cost of debt</t>
  </si>
  <si>
    <t>cost of equity</t>
  </si>
  <si>
    <t>Millions $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</si>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</sst>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_);[Red]\(#,##0.000\)"/>
    <numFmt numFmtId="165" formatCode="0.000%"/>
    <numFmt numFmtId="173" formatCode="#,##0\ &quot;€&quot;"/>
  </numFmts>
  <fonts count="3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72"/>
      <color theme="3"/>
      <name val="Arial"/>
      <family val="2"/>
    </font>
    <font>
      <b/>
      <sz val="14"/>
      <color theme="3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5"/>
      <name val="Aptos Narrow (Corps)"/>
    </font>
    <font>
      <b/>
      <sz val="12"/>
      <color theme="1"/>
      <name val="Aptos Narrow"/>
      <scheme val="minor"/>
    </font>
    <font>
      <b/>
      <sz val="16"/>
      <color theme="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4"/>
      <name val="Aptos Narrow (Corps)"/>
    </font>
    <font>
      <sz val="14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3"/>
      <name val="Aptos Narrow (Corps)"/>
    </font>
    <font>
      <sz val="14"/>
      <color theme="1"/>
      <name val="Aptos Narrow"/>
      <family val="2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36"/>
      <color theme="3"/>
      <name val="Aptos Narrow"/>
      <scheme val="minor"/>
    </font>
    <font>
      <b/>
      <sz val="16"/>
      <color theme="3"/>
      <name val="Aptos Narrow"/>
      <family val="2"/>
      <scheme val="minor"/>
    </font>
    <font>
      <b/>
      <sz val="36"/>
      <color theme="3"/>
      <name val="Aptos Narrow (Corps)"/>
    </font>
    <font>
      <sz val="18"/>
      <color theme="3"/>
      <name val="Aptos Narrow (Corps)"/>
    </font>
    <font>
      <b/>
      <sz val="14"/>
      <color theme="1"/>
      <name val="Aptos Narrow (Corps)"/>
    </font>
    <font>
      <b/>
      <sz val="12"/>
      <color theme="1"/>
      <name val="Aptos Narrow (Corps)"/>
    </font>
    <font>
      <b/>
      <sz val="12"/>
      <color rgb="FFFF0000"/>
      <name val="Aptos Narrow"/>
      <family val="2"/>
      <scheme val="minor"/>
    </font>
    <font>
      <b/>
      <sz val="12"/>
      <color theme="0"/>
      <name val="Aptos Narrow (Corps)"/>
    </font>
    <font>
      <b/>
      <sz val="14"/>
      <color rgb="FF000000"/>
      <name val="Aptos Narrow"/>
      <family val="2"/>
      <scheme val="minor"/>
    </font>
    <font>
      <b/>
      <sz val="14"/>
      <color theme="3"/>
      <name val="Aptos Narrow (Corps)"/>
    </font>
    <font>
      <b/>
      <sz val="12"/>
      <color theme="3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scheme val="minor"/>
    </font>
    <font>
      <b/>
      <sz val="20"/>
      <color theme="3"/>
      <name val="Aptos Narrow"/>
      <family val="2"/>
      <scheme val="minor"/>
    </font>
    <font>
      <b/>
      <sz val="20"/>
      <color theme="3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4659260841701"/>
        <bgColor rgb="FF000000"/>
      </patternFill>
    </fill>
    <fill>
      <patternFill patternType="solid">
        <fgColor theme="0" tint="-0.14996795556505021"/>
        <bgColor rgb="FF000000"/>
      </patternFill>
    </fill>
    <fill>
      <patternFill patternType="solid">
        <fgColor theme="3" tint="0.74996185186315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3" borderId="1" xfId="0" applyFont="1" applyFill="1" applyBorder="1"/>
    <xf numFmtId="0" fontId="5" fillId="2" borderId="2" xfId="0" applyFont="1" applyFill="1" applyBorder="1"/>
    <xf numFmtId="40" fontId="0" fillId="2" borderId="0" xfId="0" applyNumberFormat="1" applyFill="1"/>
    <xf numFmtId="164" fontId="0" fillId="2" borderId="0" xfId="0" applyNumberFormat="1" applyFill="1"/>
    <xf numFmtId="0" fontId="8" fillId="2" borderId="0" xfId="0" applyFont="1" applyFill="1"/>
    <xf numFmtId="40" fontId="9" fillId="3" borderId="0" xfId="0" applyNumberFormat="1" applyFont="1" applyFill="1"/>
    <xf numFmtId="40" fontId="10" fillId="2" borderId="0" xfId="0" applyNumberFormat="1" applyFont="1" applyFill="1"/>
    <xf numFmtId="40" fontId="9" fillId="2" borderId="0" xfId="0" applyNumberFormat="1" applyFont="1" applyFill="1"/>
    <xf numFmtId="40" fontId="10" fillId="2" borderId="0" xfId="0" applyNumberFormat="1" applyFont="1" applyFill="1" applyAlignment="1">
      <alignment horizontal="center"/>
    </xf>
    <xf numFmtId="40" fontId="5" fillId="2" borderId="1" xfId="0" applyNumberFormat="1" applyFont="1" applyFill="1" applyBorder="1"/>
    <xf numFmtId="40" fontId="11" fillId="2" borderId="0" xfId="0" applyNumberFormat="1" applyFont="1" applyFill="1"/>
    <xf numFmtId="40" fontId="5" fillId="2" borderId="0" xfId="0" applyNumberFormat="1" applyFont="1" applyFill="1"/>
    <xf numFmtId="0" fontId="7" fillId="2" borderId="0" xfId="0" applyFont="1" applyFill="1"/>
    <xf numFmtId="0" fontId="0" fillId="2" borderId="1" xfId="0" applyFill="1" applyBorder="1"/>
    <xf numFmtId="0" fontId="7" fillId="2" borderId="0" xfId="0" applyFont="1" applyFill="1" applyAlignment="1">
      <alignment horizontal="center"/>
    </xf>
    <xf numFmtId="9" fontId="0" fillId="2" borderId="0" xfId="1" applyFont="1" applyFill="1"/>
    <xf numFmtId="10" fontId="0" fillId="2" borderId="0" xfId="0" applyNumberFormat="1" applyFill="1"/>
    <xf numFmtId="9" fontId="0" fillId="2" borderId="0" xfId="0" applyNumberFormat="1" applyFill="1"/>
    <xf numFmtId="1" fontId="0" fillId="2" borderId="0" xfId="0" applyNumberFormat="1" applyFill="1"/>
    <xf numFmtId="0" fontId="13" fillId="2" borderId="0" xfId="0" applyFont="1" applyFill="1"/>
    <xf numFmtId="0" fontId="14" fillId="4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2" borderId="1" xfId="0" applyFont="1" applyFill="1" applyBorder="1"/>
    <xf numFmtId="0" fontId="0" fillId="7" borderId="0" xfId="0" applyFill="1"/>
    <xf numFmtId="9" fontId="0" fillId="7" borderId="0" xfId="1" applyFont="1" applyFill="1"/>
    <xf numFmtId="9" fontId="0" fillId="7" borderId="0" xfId="0" applyNumberFormat="1" applyFill="1"/>
    <xf numFmtId="10" fontId="0" fillId="7" borderId="0" xfId="0" applyNumberFormat="1" applyFill="1"/>
    <xf numFmtId="37" fontId="0" fillId="2" borderId="0" xfId="0" applyNumberFormat="1" applyFill="1"/>
    <xf numFmtId="37" fontId="2" fillId="2" borderId="1" xfId="0" applyNumberFormat="1" applyFont="1" applyFill="1" applyBorder="1"/>
    <xf numFmtId="0" fontId="0" fillId="2" borderId="3" xfId="0" applyFill="1" applyBorder="1"/>
    <xf numFmtId="0" fontId="3" fillId="8" borderId="0" xfId="0" applyFont="1" applyFill="1"/>
    <xf numFmtId="0" fontId="0" fillId="9" borderId="0" xfId="0" applyFill="1"/>
    <xf numFmtId="10" fontId="0" fillId="9" borderId="0" xfId="0" applyNumberFormat="1" applyFill="1"/>
    <xf numFmtId="0" fontId="8" fillId="9" borderId="0" xfId="0" applyFont="1" applyFill="1"/>
    <xf numFmtId="40" fontId="3" fillId="8" borderId="0" xfId="0" applyNumberFormat="1" applyFont="1" applyFill="1"/>
    <xf numFmtId="40" fontId="0" fillId="7" borderId="0" xfId="0" applyNumberFormat="1" applyFill="1"/>
    <xf numFmtId="40" fontId="2" fillId="7" borderId="0" xfId="0" applyNumberFormat="1" applyFont="1" applyFill="1"/>
    <xf numFmtId="3" fontId="0" fillId="2" borderId="0" xfId="0" applyNumberFormat="1" applyFill="1"/>
    <xf numFmtId="0" fontId="3" fillId="2" borderId="0" xfId="0" applyFont="1" applyFill="1"/>
    <xf numFmtId="2" fontId="0" fillId="2" borderId="0" xfId="0" applyNumberFormat="1" applyFill="1"/>
    <xf numFmtId="0" fontId="16" fillId="2" borderId="0" xfId="0" applyFont="1" applyFill="1"/>
    <xf numFmtId="0" fontId="3" fillId="10" borderId="0" xfId="0" applyFont="1" applyFill="1"/>
    <xf numFmtId="0" fontId="17" fillId="2" borderId="5" xfId="0" applyFont="1" applyFill="1" applyBorder="1"/>
    <xf numFmtId="0" fontId="14" fillId="3" borderId="5" xfId="0" applyFont="1" applyFill="1" applyBorder="1"/>
    <xf numFmtId="0" fontId="17" fillId="2" borderId="6" xfId="0" applyFont="1" applyFill="1" applyBorder="1"/>
    <xf numFmtId="0" fontId="17" fillId="2" borderId="6" xfId="0" applyFont="1" applyFill="1" applyBorder="1" applyAlignment="1">
      <alignment horizontal="right"/>
    </xf>
    <xf numFmtId="0" fontId="18" fillId="2" borderId="6" xfId="0" applyFont="1" applyFill="1" applyBorder="1" applyAlignment="1">
      <alignment vertical="top"/>
    </xf>
    <xf numFmtId="10" fontId="18" fillId="2" borderId="6" xfId="0" applyNumberFormat="1" applyFont="1" applyFill="1" applyBorder="1" applyAlignment="1">
      <alignment vertical="top"/>
    </xf>
    <xf numFmtId="9" fontId="18" fillId="2" borderId="6" xfId="0" applyNumberFormat="1" applyFont="1" applyFill="1" applyBorder="1" applyAlignment="1">
      <alignment vertical="top"/>
    </xf>
    <xf numFmtId="0" fontId="19" fillId="2" borderId="6" xfId="0" applyFont="1" applyFill="1" applyBorder="1"/>
    <xf numFmtId="10" fontId="19" fillId="2" borderId="6" xfId="0" applyNumberFormat="1" applyFont="1" applyFill="1" applyBorder="1"/>
    <xf numFmtId="0" fontId="18" fillId="2" borderId="7" xfId="0" applyFont="1" applyFill="1" applyBorder="1" applyAlignment="1">
      <alignment vertical="top"/>
    </xf>
    <xf numFmtId="9" fontId="18" fillId="2" borderId="7" xfId="0" applyNumberFormat="1" applyFont="1" applyFill="1" applyBorder="1" applyAlignment="1">
      <alignment vertical="top"/>
    </xf>
    <xf numFmtId="0" fontId="20" fillId="2" borderId="0" xfId="0" applyFont="1" applyFill="1"/>
    <xf numFmtId="0" fontId="6" fillId="2" borderId="0" xfId="0" applyFont="1" applyFill="1"/>
    <xf numFmtId="164" fontId="5" fillId="2" borderId="0" xfId="0" applyNumberFormat="1" applyFont="1" applyFill="1"/>
    <xf numFmtId="164" fontId="6" fillId="2" borderId="0" xfId="0" applyNumberFormat="1" applyFont="1" applyFill="1"/>
    <xf numFmtId="0" fontId="6" fillId="3" borderId="2" xfId="0" applyFont="1" applyFill="1" applyBorder="1"/>
    <xf numFmtId="0" fontId="6" fillId="3" borderId="3" xfId="0" applyFont="1" applyFill="1" applyBorder="1"/>
    <xf numFmtId="40" fontId="21" fillId="2" borderId="0" xfId="0" applyNumberFormat="1" applyFont="1" applyFill="1"/>
    <xf numFmtId="0" fontId="22" fillId="2" borderId="0" xfId="0" applyFont="1" applyFill="1"/>
    <xf numFmtId="0" fontId="0" fillId="2" borderId="2" xfId="0" applyFill="1" applyBorder="1"/>
    <xf numFmtId="0" fontId="0" fillId="2" borderId="8" xfId="0" applyFill="1" applyBorder="1"/>
    <xf numFmtId="37" fontId="0" fillId="2" borderId="10" xfId="0" applyNumberFormat="1" applyFill="1" applyBorder="1"/>
    <xf numFmtId="0" fontId="2" fillId="2" borderId="11" xfId="0" applyFont="1" applyFill="1" applyBorder="1"/>
    <xf numFmtId="37" fontId="2" fillId="2" borderId="12" xfId="0" applyNumberFormat="1" applyFont="1" applyFill="1" applyBorder="1"/>
    <xf numFmtId="0" fontId="0" fillId="11" borderId="2" xfId="0" applyFill="1" applyBorder="1"/>
    <xf numFmtId="0" fontId="0" fillId="11" borderId="8" xfId="0" applyFill="1" applyBorder="1"/>
    <xf numFmtId="0" fontId="2" fillId="2" borderId="9" xfId="0" applyFont="1" applyFill="1" applyBorder="1"/>
    <xf numFmtId="0" fontId="11" fillId="2" borderId="11" xfId="0" applyFont="1" applyFill="1" applyBorder="1"/>
    <xf numFmtId="0" fontId="23" fillId="2" borderId="0" xfId="0" applyFont="1" applyFill="1"/>
    <xf numFmtId="0" fontId="11" fillId="2" borderId="0" xfId="0" applyFont="1" applyFill="1"/>
    <xf numFmtId="0" fontId="24" fillId="2" borderId="0" xfId="0" applyFont="1" applyFill="1"/>
    <xf numFmtId="3" fontId="0" fillId="2" borderId="3" xfId="0" applyNumberFormat="1" applyFill="1" applyBorder="1"/>
    <xf numFmtId="0" fontId="21" fillId="2" borderId="0" xfId="0" applyFont="1" applyFill="1"/>
    <xf numFmtId="0" fontId="11" fillId="2" borderId="3" xfId="0" applyFont="1" applyFill="1" applyBorder="1"/>
    <xf numFmtId="0" fontId="11" fillId="2" borderId="10" xfId="0" applyFont="1" applyFill="1" applyBorder="1"/>
    <xf numFmtId="0" fontId="25" fillId="2" borderId="3" xfId="0" applyFont="1" applyFill="1" applyBorder="1" applyAlignment="1">
      <alignment horizontal="left" vertical="center" indent="3"/>
    </xf>
    <xf numFmtId="3" fontId="26" fillId="2" borderId="4" xfId="0" applyNumberFormat="1" applyFont="1" applyFill="1" applyBorder="1"/>
    <xf numFmtId="0" fontId="3" fillId="12" borderId="0" xfId="0" applyFont="1" applyFill="1"/>
    <xf numFmtId="0" fontId="2" fillId="2" borderId="0" xfId="0" applyFont="1" applyFill="1"/>
    <xf numFmtId="0" fontId="24" fillId="2" borderId="13" xfId="0" applyFont="1" applyFill="1" applyBorder="1"/>
    <xf numFmtId="0" fontId="2" fillId="7" borderId="0" xfId="0" applyFont="1" applyFill="1"/>
    <xf numFmtId="0" fontId="11" fillId="11" borderId="0" xfId="0" applyFont="1" applyFill="1"/>
    <xf numFmtId="0" fontId="0" fillId="11" borderId="0" xfId="0" applyFill="1"/>
    <xf numFmtId="9" fontId="0" fillId="11" borderId="0" xfId="0" applyNumberFormat="1" applyFill="1"/>
    <xf numFmtId="0" fontId="28" fillId="13" borderId="0" xfId="0" applyFont="1" applyFill="1"/>
    <xf numFmtId="0" fontId="11" fillId="2" borderId="2" xfId="0" applyFont="1" applyFill="1" applyBorder="1"/>
    <xf numFmtId="2" fontId="0" fillId="2" borderId="2" xfId="0" applyNumberFormat="1" applyFill="1" applyBorder="1"/>
    <xf numFmtId="0" fontId="11" fillId="2" borderId="0" xfId="0" applyFont="1" applyFill="1" applyAlignment="1">
      <alignment wrapText="1"/>
    </xf>
    <xf numFmtId="9" fontId="0" fillId="11" borderId="0" xfId="1" applyFont="1" applyFill="1"/>
    <xf numFmtId="0" fontId="11" fillId="7" borderId="0" xfId="0" applyFont="1" applyFill="1"/>
    <xf numFmtId="0" fontId="11" fillId="14" borderId="0" xfId="0" applyFont="1" applyFill="1"/>
    <xf numFmtId="0" fontId="24" fillId="2" borderId="2" xfId="0" applyFont="1" applyFill="1" applyBorder="1"/>
    <xf numFmtId="0" fontId="29" fillId="2" borderId="0" xfId="0" applyFont="1" applyFill="1"/>
    <xf numFmtId="0" fontId="5" fillId="2" borderId="0" xfId="0" applyFont="1" applyFill="1"/>
    <xf numFmtId="0" fontId="0" fillId="2" borderId="4" xfId="0" applyFill="1" applyBorder="1"/>
    <xf numFmtId="0" fontId="2" fillId="15" borderId="0" xfId="0" applyFont="1" applyFill="1"/>
    <xf numFmtId="40" fontId="0" fillId="2" borderId="2" xfId="0" applyNumberFormat="1" applyFill="1" applyBorder="1"/>
    <xf numFmtId="0" fontId="5" fillId="2" borderId="1" xfId="0" applyFont="1" applyFill="1" applyBorder="1"/>
    <xf numFmtId="0" fontId="30" fillId="2" borderId="1" xfId="0" applyFont="1" applyFill="1" applyBorder="1"/>
    <xf numFmtId="2" fontId="5" fillId="2" borderId="2" xfId="0" applyNumberFormat="1" applyFont="1" applyFill="1" applyBorder="1"/>
    <xf numFmtId="9" fontId="0" fillId="2" borderId="4" xfId="0" applyNumberFormat="1" applyFill="1" applyBorder="1"/>
    <xf numFmtId="10" fontId="3" fillId="10" borderId="0" xfId="0" applyNumberFormat="1" applyFont="1" applyFill="1"/>
    <xf numFmtId="0" fontId="0" fillId="2" borderId="10" xfId="0" applyFill="1" applyBorder="1"/>
    <xf numFmtId="40" fontId="2" fillId="2" borderId="0" xfId="0" applyNumberFormat="1" applyFont="1" applyFill="1"/>
    <xf numFmtId="38" fontId="0" fillId="2" borderId="0" xfId="0" applyNumberFormat="1" applyFill="1"/>
    <xf numFmtId="10" fontId="11" fillId="2" borderId="0" xfId="0" applyNumberFormat="1" applyFont="1" applyFill="1"/>
    <xf numFmtId="10" fontId="0" fillId="7" borderId="0" xfId="0" applyNumberFormat="1" applyFill="1" applyAlignment="1">
      <alignment horizontal="right"/>
    </xf>
    <xf numFmtId="9" fontId="3" fillId="3" borderId="0" xfId="0" applyNumberFormat="1" applyFont="1" applyFill="1"/>
    <xf numFmtId="10" fontId="0" fillId="2" borderId="3" xfId="0" applyNumberFormat="1" applyFill="1" applyBorder="1"/>
    <xf numFmtId="0" fontId="6" fillId="3" borderId="0" xfId="0" applyFont="1" applyFill="1"/>
    <xf numFmtId="10" fontId="6" fillId="3" borderId="0" xfId="0" applyNumberFormat="1" applyFont="1" applyFill="1"/>
    <xf numFmtId="9" fontId="0" fillId="2" borderId="1" xfId="0" applyNumberFormat="1" applyFill="1" applyBorder="1"/>
    <xf numFmtId="10" fontId="0" fillId="2" borderId="2" xfId="0" applyNumberFormat="1" applyFill="1" applyBorder="1"/>
    <xf numFmtId="0" fontId="2" fillId="2" borderId="2" xfId="0" applyFont="1" applyFill="1" applyBorder="1"/>
    <xf numFmtId="40" fontId="0" fillId="2" borderId="9" xfId="0" applyNumberFormat="1" applyFill="1" applyBorder="1"/>
    <xf numFmtId="10" fontId="8" fillId="2" borderId="0" xfId="0" applyNumberFormat="1" applyFont="1" applyFill="1"/>
    <xf numFmtId="165" fontId="0" fillId="2" borderId="0" xfId="0" applyNumberFormat="1" applyFill="1"/>
    <xf numFmtId="38" fontId="15" fillId="16" borderId="0" xfId="0" applyNumberFormat="1" applyFont="1" applyFill="1"/>
    <xf numFmtId="38" fontId="2" fillId="2" borderId="0" xfId="0" applyNumberFormat="1" applyFont="1" applyFill="1"/>
    <xf numFmtId="38" fontId="5" fillId="2" borderId="1" xfId="0" applyNumberFormat="1" applyFont="1" applyFill="1" applyBorder="1"/>
    <xf numFmtId="38" fontId="5" fillId="2" borderId="0" xfId="0" applyNumberFormat="1" applyFont="1" applyFill="1"/>
    <xf numFmtId="38" fontId="9" fillId="3" borderId="0" xfId="0" applyNumberFormat="1" applyFont="1" applyFill="1"/>
    <xf numFmtId="1" fontId="15" fillId="16" borderId="0" xfId="0" applyNumberFormat="1" applyFont="1" applyFill="1"/>
    <xf numFmtId="1" fontId="8" fillId="2" borderId="0" xfId="0" applyNumberFormat="1" applyFont="1" applyFill="1"/>
    <xf numFmtId="1" fontId="5" fillId="2" borderId="2" xfId="0" applyNumberFormat="1" applyFont="1" applyFill="1" applyBorder="1"/>
    <xf numFmtId="1" fontId="6" fillId="3" borderId="1" xfId="0" applyNumberFormat="1" applyFont="1" applyFill="1" applyBorder="1"/>
    <xf numFmtId="1" fontId="6" fillId="3" borderId="2" xfId="0" applyNumberFormat="1" applyFont="1" applyFill="1" applyBorder="1"/>
    <xf numFmtId="1" fontId="6" fillId="3" borderId="3" xfId="0" applyNumberFormat="1" applyFont="1" applyFill="1" applyBorder="1"/>
    <xf numFmtId="38" fontId="0" fillId="2" borderId="0" xfId="0" applyNumberFormat="1" applyFill="1" applyAlignment="1">
      <alignment horizontal="left" indent="4"/>
    </xf>
    <xf numFmtId="38" fontId="0" fillId="2" borderId="2" xfId="0" applyNumberFormat="1" applyFill="1" applyBorder="1"/>
    <xf numFmtId="40" fontId="0" fillId="2" borderId="0" xfId="0" applyNumberFormat="1" applyFill="1" applyAlignment="1">
      <alignment horizontal="right"/>
    </xf>
    <xf numFmtId="38" fontId="0" fillId="2" borderId="0" xfId="0" applyNumberFormat="1" applyFill="1" applyAlignment="1">
      <alignment horizontal="right"/>
    </xf>
    <xf numFmtId="38" fontId="0" fillId="2" borderId="2" xfId="1" applyNumberFormat="1" applyFont="1" applyFill="1" applyBorder="1"/>
    <xf numFmtId="38" fontId="0" fillId="15" borderId="0" xfId="0" applyNumberFormat="1" applyFill="1"/>
    <xf numFmtId="38" fontId="2" fillId="15" borderId="0" xfId="0" applyNumberFormat="1" applyFont="1" applyFill="1"/>
    <xf numFmtId="38" fontId="30" fillId="2" borderId="1" xfId="0" applyNumberFormat="1" applyFont="1" applyFill="1" applyBorder="1"/>
    <xf numFmtId="38" fontId="5" fillId="2" borderId="2" xfId="0" applyNumberFormat="1" applyFont="1" applyFill="1" applyBorder="1"/>
    <xf numFmtId="0" fontId="6" fillId="5" borderId="0" xfId="0" applyFont="1" applyFill="1" applyAlignment="1">
      <alignment horizontal="center"/>
    </xf>
    <xf numFmtId="0" fontId="27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7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8" borderId="2" xfId="0" applyFont="1" applyFill="1" applyBorder="1"/>
    <xf numFmtId="2" fontId="2" fillId="8" borderId="2" xfId="0" applyNumberFormat="1" applyFont="1" applyFill="1" applyBorder="1"/>
    <xf numFmtId="0" fontId="32" fillId="17" borderId="0" xfId="0" applyFont="1" applyFill="1"/>
    <xf numFmtId="0" fontId="2" fillId="2" borderId="3" xfId="0" applyFont="1" applyFill="1" applyBorder="1"/>
    <xf numFmtId="2" fontId="0" fillId="2" borderId="3" xfId="0" applyNumberFormat="1" applyFill="1" applyBorder="1"/>
    <xf numFmtId="0" fontId="8" fillId="2" borderId="3" xfId="0" applyFont="1" applyFill="1" applyBorder="1"/>
    <xf numFmtId="40" fontId="0" fillId="2" borderId="3" xfId="0" applyNumberFormat="1" applyFill="1" applyBorder="1"/>
    <xf numFmtId="0" fontId="8" fillId="2" borderId="1" xfId="0" applyFont="1" applyFill="1" applyBorder="1"/>
    <xf numFmtId="40" fontId="0" fillId="2" borderId="1" xfId="0" applyNumberFormat="1" applyFill="1" applyBorder="1"/>
    <xf numFmtId="0" fontId="8" fillId="2" borderId="0" xfId="0" applyFont="1" applyFill="1" applyBorder="1"/>
    <xf numFmtId="0" fontId="0" fillId="2" borderId="0" xfId="0" applyFill="1" applyBorder="1"/>
    <xf numFmtId="40" fontId="0" fillId="2" borderId="0" xfId="0" applyNumberFormat="1" applyFill="1" applyBorder="1"/>
    <xf numFmtId="0" fontId="33" fillId="2" borderId="0" xfId="0" applyFont="1" applyFill="1"/>
    <xf numFmtId="40" fontId="8" fillId="2" borderId="0" xfId="0" applyNumberFormat="1" applyFont="1" applyFill="1"/>
    <xf numFmtId="2" fontId="3" fillId="2" borderId="0" xfId="0" applyNumberFormat="1" applyFont="1" applyFill="1"/>
    <xf numFmtId="0" fontId="27" fillId="3" borderId="0" xfId="0" applyFont="1" applyFill="1" applyAlignment="1">
      <alignment horizontal="center"/>
    </xf>
    <xf numFmtId="0" fontId="3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9" fontId="0" fillId="2" borderId="5" xfId="0" applyNumberFormat="1" applyFill="1" applyBorder="1"/>
    <xf numFmtId="9" fontId="0" fillId="2" borderId="6" xfId="0" applyNumberFormat="1" applyFill="1" applyBorder="1"/>
    <xf numFmtId="4" fontId="0" fillId="2" borderId="0" xfId="0" applyNumberFormat="1" applyFill="1"/>
    <xf numFmtId="0" fontId="34" fillId="2" borderId="0" xfId="0" applyFont="1" applyFill="1"/>
    <xf numFmtId="0" fontId="11" fillId="2" borderId="0" xfId="0" applyFont="1" applyFill="1" applyBorder="1"/>
    <xf numFmtId="173" fontId="0" fillId="2" borderId="2" xfId="0" applyNumberFormat="1" applyFill="1" applyBorder="1"/>
    <xf numFmtId="173" fontId="0" fillId="2" borderId="0" xfId="0" applyNumberFormat="1" applyFill="1" applyBorder="1"/>
    <xf numFmtId="1" fontId="11" fillId="2" borderId="2" xfId="0" applyNumberFormat="1" applyFont="1" applyFill="1" applyBorder="1"/>
    <xf numFmtId="38" fontId="8" fillId="2" borderId="0" xfId="0" applyNumberFormat="1" applyFont="1" applyFill="1"/>
    <xf numFmtId="9" fontId="8" fillId="2" borderId="0" xfId="0" applyNumberFormat="1" applyFont="1" applyFill="1"/>
    <xf numFmtId="38" fontId="2" fillId="2" borderId="0" xfId="0" applyNumberFormat="1" applyFont="1" applyFill="1" applyAlignment="1">
      <alignment horizontal="right"/>
    </xf>
    <xf numFmtId="9" fontId="0" fillId="2" borderId="0" xfId="1" applyFont="1" applyFill="1" applyAlignment="1">
      <alignment horizontal="right"/>
    </xf>
    <xf numFmtId="9" fontId="0" fillId="2" borderId="0" xfId="0" applyNumberFormat="1" applyFill="1" applyAlignment="1">
      <alignment horizontal="right"/>
    </xf>
    <xf numFmtId="38" fontId="2" fillId="2" borderId="2" xfId="0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60000" spcFirstLastPara="1" vertOverflow="ellipsis" wrap="square" anchor="t" anchorCtr="0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solidFill>
                  <a:schemeClr val="bg1"/>
                </a:solidFill>
              </a:rPr>
              <a:t>DELIVERIES</a:t>
            </a:r>
            <a:r>
              <a:rPr lang="fr-FR" baseline="0">
                <a:solidFill>
                  <a:schemeClr val="bg1"/>
                </a:solidFill>
              </a:rPr>
              <a:t> TESLA ACTUAL AND FORECAST PERIOD</a:t>
            </a:r>
            <a:endParaRPr lang="fr-FR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1.4126799053623679E-2"/>
          <c:y val="2.1584815943919297E-2"/>
        </c:manualLayout>
      </c:layout>
      <c:overlay val="0"/>
      <c:spPr>
        <a:solidFill>
          <a:schemeClr val="accent2">
            <a:alpha val="79000"/>
          </a:schemeClr>
        </a:solidFill>
        <a:ln w="15875">
          <a:solidFill>
            <a:schemeClr val="bg1"/>
          </a:solidFill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other models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gradFill flip="none" rotWithShape="1"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46000">
                    <a:schemeClr val="accent2">
                      <a:lumMod val="95000"/>
                      <a:lumOff val="5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DELIVERIES!$D$6:$N$6</c:f>
              <c:numCache>
                <c:formatCode>General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DELIVERIES!$D$9:$N$9</c:f>
              <c:numCache>
                <c:formatCode>#,##0_);\(#,##0\)</c:formatCode>
                <c:ptCount val="11"/>
                <c:pt idx="0">
                  <c:v>911242</c:v>
                </c:pt>
                <c:pt idx="1">
                  <c:v>1247146</c:v>
                </c:pt>
                <c:pt idx="2">
                  <c:v>68874</c:v>
                </c:pt>
                <c:pt idx="3">
                  <c:v>85133</c:v>
                </c:pt>
                <c:pt idx="4">
                  <c:v>102159.59999999999</c:v>
                </c:pt>
                <c:pt idx="5">
                  <c:v>120548.32799999998</c:v>
                </c:pt>
                <c:pt idx="6">
                  <c:v>139836.06047999996</c:v>
                </c:pt>
                <c:pt idx="7">
                  <c:v>159413.10894719997</c:v>
                </c:pt>
                <c:pt idx="8">
                  <c:v>178542.68202086398</c:v>
                </c:pt>
                <c:pt idx="9">
                  <c:v>199967.80386336768</c:v>
                </c:pt>
                <c:pt idx="10">
                  <c:v>223963.94032697182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6-0443-960D-095FA2E1269F}"/>
            </c:ext>
          </c:extLst>
        </c:ser>
        <c:ser>
          <c:idx val="0"/>
          <c:order val="1"/>
          <c:tx>
            <c:v>Models 3/Y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BC6-0443-960D-095FA2E1269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BC6-0443-960D-095FA2E1269F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BC6-0443-960D-095FA2E1269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BC6-0443-960D-095FA2E1269F}"/>
                </c:ext>
              </c:extLst>
            </c:dLbl>
            <c:dLbl>
              <c:idx val="5"/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BC6-0443-960D-095FA2E1269F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BC6-0443-960D-095FA2E1269F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BC6-0443-960D-095FA2E1269F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BC6-0443-960D-095FA2E1269F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BC6-0443-960D-095FA2E1269F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BC6-0443-960D-095FA2E1269F}"/>
                </c:ext>
              </c:extLst>
            </c:dLbl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DELIVERIES!$D$6:$N$6</c:f>
              <c:numCache>
                <c:formatCode>General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DELIVERIES!$D$8:$N$8</c:f>
              <c:numCache>
                <c:formatCode>#,##0_);\(#,##0\)</c:formatCode>
                <c:ptCount val="11"/>
                <c:pt idx="0">
                  <c:v>24980</c:v>
                </c:pt>
                <c:pt idx="1">
                  <c:v>66705</c:v>
                </c:pt>
                <c:pt idx="2">
                  <c:v>1739707</c:v>
                </c:pt>
                <c:pt idx="3">
                  <c:v>1704093</c:v>
                </c:pt>
                <c:pt idx="4">
                  <c:v>1670011.14</c:v>
                </c:pt>
                <c:pt idx="5">
                  <c:v>1703411.3628</c:v>
                </c:pt>
                <c:pt idx="6">
                  <c:v>1771547.8173120001</c:v>
                </c:pt>
                <c:pt idx="7">
                  <c:v>1877840.6863507202</c:v>
                </c:pt>
                <c:pt idx="8">
                  <c:v>2028067.9412587781</c:v>
                </c:pt>
                <c:pt idx="9">
                  <c:v>2271436.0942098317</c:v>
                </c:pt>
                <c:pt idx="10">
                  <c:v>2544008.4255150119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6-0443-960D-095FA2E1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100"/>
        <c:axId val="1875987424"/>
        <c:axId val="1781239456"/>
      </c:barChart>
      <c:dateAx>
        <c:axId val="1875987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39456"/>
        <c:crosses val="autoZero"/>
        <c:auto val="0"/>
        <c:lblOffset val="100"/>
        <c:baseTimeUnit val="days"/>
      </c:dateAx>
      <c:valAx>
        <c:axId val="17812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59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cap="flat">
          <a:solidFill>
            <a:schemeClr val="accent1"/>
          </a:solidFill>
          <a:beve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10</xdr:row>
      <xdr:rowOff>0</xdr:rowOff>
    </xdr:from>
    <xdr:to>
      <xdr:col>11</xdr:col>
      <xdr:colOff>673100</xdr:colOff>
      <xdr:row>32</xdr:row>
      <xdr:rowOff>38100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989103D-7BE0-9E67-C7BD-1AF6F49CA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946400"/>
          <a:ext cx="8699500" cy="450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6345</xdr:colOff>
      <xdr:row>28</xdr:row>
      <xdr:rowOff>182033</xdr:rowOff>
    </xdr:from>
    <xdr:to>
      <xdr:col>9</xdr:col>
      <xdr:colOff>783932</xdr:colOff>
      <xdr:row>51</xdr:row>
      <xdr:rowOff>147765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0C0353-C0DD-9DBC-95FF-3E87DF571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16934</xdr:colOff>
      <xdr:row>18</xdr:row>
      <xdr:rowOff>194733</xdr:rowOff>
    </xdr:from>
    <xdr:to>
      <xdr:col>5</xdr:col>
      <xdr:colOff>321734</xdr:colOff>
      <xdr:row>26</xdr:row>
      <xdr:rowOff>160867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8466068-BC75-E0A3-3878-6FD8426AE355}"/>
            </a:ext>
          </a:extLst>
        </xdr:cNvPr>
        <xdr:cNvSpPr txBox="1"/>
      </xdr:nvSpPr>
      <xdr:spPr>
        <a:xfrm>
          <a:off x="846667" y="4080933"/>
          <a:ext cx="4851400" cy="1591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Pour</a:t>
          </a:r>
          <a:r>
            <a:rPr lang="fr-FR" sz="1100" baseline="0"/>
            <a:t> la prevision des ventes de tesla on prévoit que pour le modele 3 et Y les chiffres vont continuer de chuter pour 2025 mais a partir 2026 ils se stabiliserons pourcommencer une évolution a partir de 2027  jusqu'en 2031.</a:t>
          </a:r>
        </a:p>
        <a:p>
          <a:endParaRPr lang="fr-FR" sz="1100" baseline="0"/>
        </a:p>
        <a:p>
          <a:r>
            <a:rPr lang="fr-FR" sz="1100" baseline="0"/>
            <a:t>Pour les autres modeles on prevoit une chutes des ventes pour se stabiliser à 12% à la fin de la prévision.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A2D-4AC3-8144-BA7E-D9C3E93827EE}">
  <sheetPr>
    <tabColor rgb="FFFF0000"/>
  </sheetPr>
  <dimension ref="B9"/>
  <sheetViews>
    <sheetView topLeftCell="C7" workbookViewId="0">
      <selection activeCell="L33" sqref="L33"/>
    </sheetView>
  </sheetViews>
  <sheetFormatPr baseColWidth="10" defaultRowHeight="16" x14ac:dyDescent="0.2"/>
  <cols>
    <col min="1" max="16384" width="10.83203125" style="1"/>
  </cols>
  <sheetData>
    <row r="9" spans="2:2" ht="88" x14ac:dyDescent="0.8">
      <c r="B9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7D6F-3411-9E48-AEA2-4A1211FFA0A7}">
  <dimension ref="B2:C14"/>
  <sheetViews>
    <sheetView workbookViewId="0">
      <selection activeCell="C4" sqref="C4"/>
    </sheetView>
  </sheetViews>
  <sheetFormatPr baseColWidth="10" defaultRowHeight="16" x14ac:dyDescent="0.2"/>
  <cols>
    <col min="1" max="1" width="10.83203125" style="1"/>
    <col min="2" max="2" width="68.83203125" style="1" customWidth="1"/>
    <col min="3" max="3" width="14.5" style="1" customWidth="1"/>
    <col min="4" max="16384" width="10.83203125" style="1"/>
  </cols>
  <sheetData>
    <row r="2" spans="2:3" ht="22" x14ac:dyDescent="0.3">
      <c r="B2" s="152" t="s">
        <v>115</v>
      </c>
    </row>
    <row r="4" spans="2:3" ht="19" x14ac:dyDescent="0.25">
      <c r="B4" s="46" t="s">
        <v>116</v>
      </c>
      <c r="C4" s="47">
        <v>1</v>
      </c>
    </row>
    <row r="5" spans="2:3" ht="19" x14ac:dyDescent="0.25">
      <c r="B5" s="48" t="s">
        <v>117</v>
      </c>
      <c r="C5" s="49" t="s">
        <v>118</v>
      </c>
    </row>
    <row r="6" spans="2:3" ht="19" x14ac:dyDescent="0.25">
      <c r="B6" s="48" t="s">
        <v>190</v>
      </c>
      <c r="C6" s="49" t="s">
        <v>119</v>
      </c>
    </row>
    <row r="7" spans="2:3" ht="19" x14ac:dyDescent="0.25">
      <c r="B7" s="48" t="s">
        <v>191</v>
      </c>
      <c r="C7" s="49" t="s">
        <v>120</v>
      </c>
    </row>
    <row r="8" spans="2:3" ht="18" x14ac:dyDescent="0.2">
      <c r="B8" s="50" t="s">
        <v>192</v>
      </c>
      <c r="C8" s="51">
        <v>4.0439999999999997E-2</v>
      </c>
    </row>
    <row r="9" spans="2:3" ht="18" x14ac:dyDescent="0.2">
      <c r="B9" s="50" t="s">
        <v>193</v>
      </c>
      <c r="C9" s="52">
        <v>0.05</v>
      </c>
    </row>
    <row r="10" spans="2:3" ht="18" x14ac:dyDescent="0.2">
      <c r="B10" s="50" t="s">
        <v>189</v>
      </c>
      <c r="C10" s="50">
        <v>2.0699999999999998</v>
      </c>
    </row>
    <row r="11" spans="2:3" ht="18" x14ac:dyDescent="0.2">
      <c r="B11" s="50" t="s">
        <v>195</v>
      </c>
      <c r="C11" s="50">
        <f>355.22</f>
        <v>355.22</v>
      </c>
    </row>
    <row r="12" spans="2:3" ht="18" x14ac:dyDescent="0.2">
      <c r="B12" s="53" t="s">
        <v>259</v>
      </c>
      <c r="C12" s="54">
        <v>4.4999999999999998E-2</v>
      </c>
    </row>
    <row r="13" spans="2:3" ht="18" x14ac:dyDescent="0.2">
      <c r="B13" s="50" t="s">
        <v>194</v>
      </c>
      <c r="C13" s="52">
        <v>0.21</v>
      </c>
    </row>
    <row r="14" spans="2:3" ht="18" x14ac:dyDescent="0.2">
      <c r="B14" s="55" t="s">
        <v>121</v>
      </c>
      <c r="C14" s="56">
        <v>0.02</v>
      </c>
    </row>
  </sheetData>
  <dataValidations count="1">
    <dataValidation type="list" allowBlank="1" showInputMessage="1" showErrorMessage="1" sqref="C4" xr:uid="{73DE2407-61DE-B940-8B1E-56F312A166F2}">
      <formula1>"1, 2, 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4A9F-A4BF-5343-9268-8EF6393C5B42}">
  <sheetPr>
    <tabColor theme="5"/>
  </sheetPr>
  <dimension ref="B12"/>
  <sheetViews>
    <sheetView workbookViewId="0">
      <selection activeCell="G12" sqref="G12"/>
    </sheetView>
  </sheetViews>
  <sheetFormatPr baseColWidth="10" defaultRowHeight="16" x14ac:dyDescent="0.2"/>
  <cols>
    <col min="1" max="16384" width="10.83203125" style="1"/>
  </cols>
  <sheetData>
    <row r="12" spans="2:2" ht="47" x14ac:dyDescent="0.55000000000000004">
      <c r="B12" s="5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E0C8-02D6-E541-959F-1E4555880DAE}">
  <dimension ref="B1:O65"/>
  <sheetViews>
    <sheetView topLeftCell="A9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36.33203125" style="1" customWidth="1"/>
    <col min="3" max="3" width="16.5" style="1" customWidth="1"/>
    <col min="4" max="4" width="20.1640625" style="1" customWidth="1"/>
    <col min="5" max="5" width="18" style="1" customWidth="1"/>
    <col min="6" max="6" width="17.83203125" style="1" customWidth="1"/>
    <col min="7" max="7" width="7.1640625" style="1" bestFit="1" customWidth="1"/>
    <col min="8" max="8" width="2.1640625" style="1" bestFit="1" customWidth="1"/>
    <col min="9" max="9" width="6.83203125" style="1" bestFit="1" customWidth="1"/>
    <col min="10" max="10" width="2.1640625" style="1" bestFit="1" customWidth="1"/>
    <col min="11" max="11" width="26.33203125" style="1" customWidth="1"/>
    <col min="12" max="12" width="11.6640625" style="1" customWidth="1"/>
    <col min="13" max="13" width="9" style="1" customWidth="1"/>
    <col min="14" max="14" width="14.33203125" style="1" customWidth="1"/>
    <col min="15" max="16384" width="10.83203125" style="1"/>
  </cols>
  <sheetData>
    <row r="1" spans="2:15" ht="22" x14ac:dyDescent="0.3">
      <c r="B1" s="44" t="s">
        <v>197</v>
      </c>
    </row>
    <row r="5" spans="2:15" ht="19" x14ac:dyDescent="0.25">
      <c r="B5" s="1" t="s">
        <v>262</v>
      </c>
      <c r="C5" s="17" t="s">
        <v>62</v>
      </c>
      <c r="D5" s="17" t="s">
        <v>55</v>
      </c>
      <c r="E5" s="17" t="s">
        <v>26</v>
      </c>
      <c r="F5" s="17" t="s">
        <v>25</v>
      </c>
      <c r="K5" s="15"/>
      <c r="L5" s="15"/>
      <c r="N5" s="15"/>
    </row>
    <row r="6" spans="2:15" ht="19" x14ac:dyDescent="0.25">
      <c r="B6" s="3" t="s">
        <v>1</v>
      </c>
      <c r="C6" s="3"/>
      <c r="D6" s="3"/>
      <c r="E6" s="3"/>
      <c r="F6" s="3"/>
      <c r="K6" s="58"/>
      <c r="L6" s="58"/>
      <c r="N6" s="58"/>
    </row>
    <row r="7" spans="2:15" x14ac:dyDescent="0.2">
      <c r="B7" s="1" t="s">
        <v>11</v>
      </c>
      <c r="C7" s="21">
        <v>44125</v>
      </c>
      <c r="D7" s="128">
        <v>67210</v>
      </c>
      <c r="E7" s="21">
        <v>78509</v>
      </c>
      <c r="F7" s="21">
        <v>72480</v>
      </c>
      <c r="K7" s="6"/>
      <c r="L7" s="6"/>
      <c r="M7" s="6"/>
      <c r="N7" s="6"/>
      <c r="O7" s="6"/>
    </row>
    <row r="8" spans="2:15" x14ac:dyDescent="0.2">
      <c r="B8" s="1" t="s">
        <v>12</v>
      </c>
      <c r="C8" s="21">
        <v>1465</v>
      </c>
      <c r="D8" s="128">
        <v>1776</v>
      </c>
      <c r="E8" s="21">
        <v>1790</v>
      </c>
      <c r="F8" s="21">
        <v>2763</v>
      </c>
      <c r="K8" s="6"/>
      <c r="L8" s="6"/>
      <c r="N8" s="6"/>
    </row>
    <row r="9" spans="2:15" x14ac:dyDescent="0.2">
      <c r="B9" s="1" t="s">
        <v>13</v>
      </c>
      <c r="C9" s="21">
        <v>1642</v>
      </c>
      <c r="D9" s="128">
        <v>2476</v>
      </c>
      <c r="E9" s="21">
        <v>2120</v>
      </c>
      <c r="F9" s="21">
        <v>1827</v>
      </c>
      <c r="K9" s="6"/>
      <c r="L9" s="6"/>
      <c r="N9" s="6"/>
    </row>
    <row r="10" spans="2:15" s="7" customFormat="1" x14ac:dyDescent="0.2">
      <c r="B10" s="7" t="s">
        <v>14</v>
      </c>
      <c r="C10" s="129">
        <f>SUM(C7:C9)</f>
        <v>47232</v>
      </c>
      <c r="D10" s="129">
        <f t="shared" ref="D10:F10" si="0">SUM(D7:D9)</f>
        <v>71462</v>
      </c>
      <c r="E10" s="129">
        <f t="shared" si="0"/>
        <v>82419</v>
      </c>
      <c r="F10" s="129">
        <f t="shared" si="0"/>
        <v>77070</v>
      </c>
      <c r="K10" s="121"/>
      <c r="L10" s="121"/>
      <c r="M10" s="121"/>
      <c r="N10" s="121"/>
    </row>
    <row r="11" spans="2:15" x14ac:dyDescent="0.2">
      <c r="B11" s="1" t="s">
        <v>15</v>
      </c>
      <c r="C11" s="21">
        <v>2789</v>
      </c>
      <c r="D11" s="128">
        <v>3909</v>
      </c>
      <c r="E11" s="21">
        <v>6035</v>
      </c>
      <c r="F11" s="21">
        <v>10086</v>
      </c>
      <c r="K11" s="6"/>
      <c r="L11" s="6"/>
      <c r="N11" s="6"/>
    </row>
    <row r="12" spans="2:15" x14ac:dyDescent="0.2">
      <c r="B12" s="1" t="s">
        <v>16</v>
      </c>
      <c r="C12" s="21">
        <v>3802</v>
      </c>
      <c r="D12" s="128">
        <v>6091</v>
      </c>
      <c r="E12" s="21">
        <v>8319</v>
      </c>
      <c r="F12" s="21">
        <v>10534</v>
      </c>
      <c r="K12" s="122"/>
      <c r="L12" s="6"/>
      <c r="N12" s="6"/>
    </row>
    <row r="13" spans="2:15" ht="19" x14ac:dyDescent="0.25">
      <c r="B13" s="4" t="s">
        <v>17</v>
      </c>
      <c r="C13" s="130">
        <f t="shared" ref="C13:E13" si="1">SUM(C10:C12)</f>
        <v>53823</v>
      </c>
      <c r="D13" s="130">
        <f t="shared" si="1"/>
        <v>81462</v>
      </c>
      <c r="E13" s="130">
        <f t="shared" si="1"/>
        <v>96773</v>
      </c>
      <c r="F13" s="130">
        <f>SUM(F10:F12)</f>
        <v>97690</v>
      </c>
      <c r="K13" s="59"/>
      <c r="L13" s="59"/>
      <c r="N13" s="59"/>
    </row>
    <row r="14" spans="2:15" x14ac:dyDescent="0.2">
      <c r="C14" s="21"/>
      <c r="D14" s="21"/>
      <c r="E14" s="21"/>
      <c r="F14" s="21"/>
      <c r="K14" s="6"/>
      <c r="L14" s="6"/>
      <c r="N14" s="6"/>
    </row>
    <row r="15" spans="2:15" ht="19" x14ac:dyDescent="0.25">
      <c r="B15" s="3" t="s">
        <v>10</v>
      </c>
      <c r="C15" s="131"/>
      <c r="D15" s="131"/>
      <c r="E15" s="131"/>
      <c r="F15" s="131"/>
      <c r="K15" s="60"/>
      <c r="L15" s="60"/>
      <c r="N15" s="60"/>
    </row>
    <row r="16" spans="2:15" x14ac:dyDescent="0.2">
      <c r="B16" s="1" t="s">
        <v>11</v>
      </c>
      <c r="C16" s="21">
        <v>32415</v>
      </c>
      <c r="D16" s="21">
        <v>49599</v>
      </c>
      <c r="E16" s="128">
        <v>65121</v>
      </c>
      <c r="F16" s="21">
        <v>61870</v>
      </c>
      <c r="K16" s="6"/>
      <c r="L16" s="6"/>
      <c r="N16" s="6"/>
    </row>
    <row r="17" spans="2:14" x14ac:dyDescent="0.2">
      <c r="B17" s="1" t="s">
        <v>13</v>
      </c>
      <c r="C17" s="21">
        <v>978</v>
      </c>
      <c r="D17" s="21">
        <v>1509</v>
      </c>
      <c r="E17" s="128">
        <v>1268</v>
      </c>
      <c r="F17" s="21">
        <v>1003</v>
      </c>
      <c r="K17" s="6"/>
      <c r="L17" s="6"/>
      <c r="N17" s="6"/>
    </row>
    <row r="18" spans="2:14" x14ac:dyDescent="0.2">
      <c r="B18" s="1" t="s">
        <v>18</v>
      </c>
      <c r="C18" s="21">
        <f>SUM(C16:C17)</f>
        <v>33393</v>
      </c>
      <c r="D18" s="21">
        <f t="shared" ref="D18:F18" si="2">SUM(D16:D17)</f>
        <v>51108</v>
      </c>
      <c r="E18" s="21">
        <f t="shared" si="2"/>
        <v>66389</v>
      </c>
      <c r="F18" s="21">
        <f t="shared" si="2"/>
        <v>62873</v>
      </c>
      <c r="K18" s="6"/>
      <c r="L18" s="6"/>
      <c r="N18" s="6"/>
    </row>
    <row r="19" spans="2:14" x14ac:dyDescent="0.2">
      <c r="B19" s="1" t="s">
        <v>15</v>
      </c>
      <c r="C19" s="21">
        <v>2918</v>
      </c>
      <c r="D19" s="21">
        <v>3621</v>
      </c>
      <c r="E19" s="128">
        <v>4894</v>
      </c>
      <c r="F19" s="21">
        <v>7446</v>
      </c>
      <c r="K19" s="6"/>
      <c r="L19" s="6"/>
      <c r="N19" s="6"/>
    </row>
    <row r="20" spans="2:14" x14ac:dyDescent="0.2">
      <c r="B20" s="1" t="s">
        <v>16</v>
      </c>
      <c r="C20" s="21">
        <v>3906</v>
      </c>
      <c r="D20" s="21">
        <v>5880</v>
      </c>
      <c r="E20" s="128">
        <v>7830</v>
      </c>
      <c r="F20" s="21">
        <v>9921</v>
      </c>
      <c r="K20" s="6"/>
      <c r="L20" s="6"/>
      <c r="N20" s="6"/>
    </row>
    <row r="21" spans="2:14" ht="19" x14ac:dyDescent="0.25">
      <c r="B21" s="4" t="s">
        <v>19</v>
      </c>
      <c r="C21" s="130">
        <f t="shared" ref="C21:E21" si="3">C18+C19+C20</f>
        <v>40217</v>
      </c>
      <c r="D21" s="130">
        <f t="shared" si="3"/>
        <v>60609</v>
      </c>
      <c r="E21" s="130">
        <f t="shared" si="3"/>
        <v>79113</v>
      </c>
      <c r="F21" s="130">
        <f>F18+F19+F20</f>
        <v>80240</v>
      </c>
      <c r="K21" s="59"/>
      <c r="L21" s="59"/>
      <c r="N21" s="59"/>
    </row>
    <row r="22" spans="2:14" x14ac:dyDescent="0.2">
      <c r="C22" s="21"/>
      <c r="D22" s="21"/>
      <c r="E22" s="21"/>
      <c r="F22" s="21"/>
      <c r="K22" s="6"/>
      <c r="L22" s="6"/>
      <c r="N22" s="6"/>
    </row>
    <row r="23" spans="2:14" ht="19" x14ac:dyDescent="0.25">
      <c r="B23" s="61" t="s">
        <v>2</v>
      </c>
      <c r="C23" s="132">
        <f>C13-C21</f>
        <v>13606</v>
      </c>
      <c r="D23" s="132">
        <f t="shared" ref="D23" si="4">D13-D21</f>
        <v>20853</v>
      </c>
      <c r="E23" s="132">
        <f t="shared" ref="E23" si="5">E13-E21</f>
        <v>17660</v>
      </c>
      <c r="F23" s="132">
        <f>F13-F21</f>
        <v>17450</v>
      </c>
      <c r="K23" s="60"/>
      <c r="L23" s="60"/>
      <c r="N23" s="60"/>
    </row>
    <row r="24" spans="2:14" x14ac:dyDescent="0.2">
      <c r="C24" s="21"/>
      <c r="D24" s="21"/>
      <c r="E24" s="21"/>
      <c r="F24" s="21"/>
    </row>
    <row r="25" spans="2:14" ht="19" x14ac:dyDescent="0.25">
      <c r="B25" s="62" t="s">
        <v>24</v>
      </c>
      <c r="C25" s="133"/>
      <c r="D25" s="133"/>
      <c r="E25" s="133"/>
      <c r="F25" s="133"/>
      <c r="K25" s="60"/>
      <c r="L25" s="60"/>
      <c r="N25" s="60"/>
    </row>
    <row r="26" spans="2:14" x14ac:dyDescent="0.2">
      <c r="B26" s="1" t="s">
        <v>20</v>
      </c>
      <c r="C26" s="21">
        <v>2593</v>
      </c>
      <c r="D26" s="21">
        <v>3075</v>
      </c>
      <c r="E26" s="21">
        <v>3969</v>
      </c>
      <c r="F26" s="21">
        <v>4540</v>
      </c>
      <c r="K26" s="6"/>
      <c r="L26" s="6"/>
      <c r="N26" s="6"/>
    </row>
    <row r="27" spans="2:14" x14ac:dyDescent="0.2">
      <c r="B27" s="1" t="s">
        <v>21</v>
      </c>
      <c r="C27" s="21">
        <v>4517</v>
      </c>
      <c r="D27" s="21">
        <v>3946</v>
      </c>
      <c r="E27" s="21">
        <v>4800</v>
      </c>
      <c r="F27" s="21">
        <v>5150</v>
      </c>
      <c r="K27" s="6"/>
      <c r="L27" s="6"/>
      <c r="N27" s="6"/>
    </row>
    <row r="28" spans="2:14" x14ac:dyDescent="0.2">
      <c r="B28" s="1" t="s">
        <v>22</v>
      </c>
      <c r="C28" s="21">
        <v>-27</v>
      </c>
      <c r="D28" s="21">
        <v>176</v>
      </c>
      <c r="E28" s="21">
        <v>0</v>
      </c>
      <c r="F28" s="21">
        <v>684</v>
      </c>
      <c r="K28" s="6"/>
      <c r="L28" s="6"/>
      <c r="N28" s="6"/>
    </row>
    <row r="29" spans="2:14" ht="19" x14ac:dyDescent="0.25">
      <c r="B29" s="4" t="s">
        <v>23</v>
      </c>
      <c r="C29" s="130">
        <f>SUM(C26:C28)</f>
        <v>7083</v>
      </c>
      <c r="D29" s="130">
        <f t="shared" ref="D29:E29" si="6">SUM(D26:D28)</f>
        <v>7197</v>
      </c>
      <c r="E29" s="130">
        <f t="shared" si="6"/>
        <v>8769</v>
      </c>
      <c r="F29" s="130">
        <f>SUM(F26:F28)</f>
        <v>10374</v>
      </c>
      <c r="K29" s="59"/>
      <c r="L29" s="59"/>
      <c r="N29" s="59"/>
    </row>
    <row r="30" spans="2:14" x14ac:dyDescent="0.2">
      <c r="C30" s="21"/>
      <c r="D30" s="21"/>
      <c r="E30" s="21"/>
      <c r="F30" s="21"/>
      <c r="K30" s="6"/>
      <c r="L30" s="6"/>
      <c r="N30" s="6"/>
    </row>
    <row r="31" spans="2:14" ht="19" x14ac:dyDescent="0.25">
      <c r="B31" s="3" t="s">
        <v>3</v>
      </c>
      <c r="C31" s="131">
        <f>C23-C29</f>
        <v>6523</v>
      </c>
      <c r="D31" s="131">
        <f>D23-D29</f>
        <v>13656</v>
      </c>
      <c r="E31" s="131">
        <f t="shared" ref="E31" si="7">E23-E29</f>
        <v>8891</v>
      </c>
      <c r="F31" s="131">
        <f>F23-F29</f>
        <v>7076</v>
      </c>
      <c r="K31" s="6"/>
      <c r="L31" s="6"/>
      <c r="N31" s="6"/>
    </row>
    <row r="32" spans="2:14" x14ac:dyDescent="0.2">
      <c r="C32" s="21"/>
      <c r="D32" s="21"/>
      <c r="E32" s="21"/>
      <c r="F32" s="21"/>
      <c r="K32" s="6"/>
      <c r="L32" s="6"/>
      <c r="N32" s="6"/>
    </row>
    <row r="33" spans="2:14" x14ac:dyDescent="0.2">
      <c r="B33" s="1" t="s">
        <v>4</v>
      </c>
      <c r="C33" s="21">
        <v>56</v>
      </c>
      <c r="D33" s="128">
        <v>297</v>
      </c>
      <c r="E33" s="21">
        <v>1066</v>
      </c>
      <c r="F33" s="21">
        <v>1569</v>
      </c>
      <c r="K33" s="6"/>
      <c r="L33" s="6"/>
      <c r="N33" s="6"/>
    </row>
    <row r="34" spans="2:14" x14ac:dyDescent="0.2">
      <c r="B34" s="1" t="s">
        <v>5</v>
      </c>
      <c r="C34" s="21">
        <v>371</v>
      </c>
      <c r="D34" s="128">
        <v>191</v>
      </c>
      <c r="E34" s="21">
        <v>156</v>
      </c>
      <c r="F34" s="21">
        <v>350</v>
      </c>
      <c r="K34" s="6"/>
      <c r="L34" s="6"/>
      <c r="N34" s="6"/>
    </row>
    <row r="35" spans="2:14" x14ac:dyDescent="0.2">
      <c r="B35" s="1" t="s">
        <v>6</v>
      </c>
      <c r="C35" s="21">
        <v>135</v>
      </c>
      <c r="D35" s="128">
        <v>-43</v>
      </c>
      <c r="E35" s="21">
        <v>172</v>
      </c>
      <c r="F35" s="21">
        <v>695</v>
      </c>
      <c r="K35" s="6"/>
      <c r="L35" s="6"/>
      <c r="N35" s="6"/>
    </row>
    <row r="36" spans="2:14" ht="19" x14ac:dyDescent="0.25">
      <c r="B36" s="3" t="s">
        <v>7</v>
      </c>
      <c r="C36" s="131">
        <f>C31+C33-C34+C35</f>
        <v>6343</v>
      </c>
      <c r="D36" s="131">
        <f t="shared" ref="D36:F36" si="8">D31+D33-D34+D35</f>
        <v>13719</v>
      </c>
      <c r="E36" s="131">
        <f t="shared" si="8"/>
        <v>9973</v>
      </c>
      <c r="F36" s="131">
        <f t="shared" si="8"/>
        <v>8990</v>
      </c>
      <c r="K36" s="6"/>
      <c r="L36" s="6"/>
      <c r="N36" s="6"/>
    </row>
    <row r="37" spans="2:14" x14ac:dyDescent="0.2">
      <c r="B37" s="1" t="s">
        <v>8</v>
      </c>
      <c r="C37" s="21">
        <v>699</v>
      </c>
      <c r="D37" s="21">
        <v>1132</v>
      </c>
      <c r="E37" s="21">
        <v>-5001</v>
      </c>
      <c r="F37" s="21">
        <v>1837</v>
      </c>
      <c r="K37" s="6"/>
      <c r="L37" s="6"/>
      <c r="N37" s="6"/>
    </row>
    <row r="38" spans="2:14" ht="19" x14ac:dyDescent="0.25">
      <c r="B38" s="3" t="s">
        <v>9</v>
      </c>
      <c r="C38" s="131">
        <f>C36-C37</f>
        <v>5644</v>
      </c>
      <c r="D38" s="131">
        <f t="shared" ref="D38:E38" si="9">D36-D37</f>
        <v>12587</v>
      </c>
      <c r="E38" s="131">
        <f t="shared" si="9"/>
        <v>14974</v>
      </c>
      <c r="F38" s="131">
        <f>F36-F37</f>
        <v>7153</v>
      </c>
      <c r="K38" s="6"/>
      <c r="L38" s="6"/>
      <c r="N38" s="6"/>
    </row>
    <row r="39" spans="2:14" x14ac:dyDescent="0.2">
      <c r="B39" s="1" t="s">
        <v>231</v>
      </c>
      <c r="C39" s="21">
        <v>125</v>
      </c>
      <c r="D39" s="21">
        <f>31</f>
        <v>31</v>
      </c>
      <c r="E39" s="21">
        <v>-23</v>
      </c>
      <c r="F39" s="21">
        <v>62</v>
      </c>
    </row>
    <row r="40" spans="2:14" ht="19" x14ac:dyDescent="0.25">
      <c r="B40" s="3" t="s">
        <v>232</v>
      </c>
      <c r="C40" s="131">
        <f>C38-C39</f>
        <v>5519</v>
      </c>
      <c r="D40" s="131">
        <f>D38-D39</f>
        <v>12556</v>
      </c>
      <c r="E40" s="131">
        <f t="shared" ref="E40:F40" si="10">E38-E39</f>
        <v>14997</v>
      </c>
      <c r="F40" s="131">
        <f t="shared" si="10"/>
        <v>7091</v>
      </c>
    </row>
    <row r="43" spans="2:14" x14ac:dyDescent="0.2">
      <c r="B43" s="34" t="s">
        <v>72</v>
      </c>
      <c r="C43" s="34"/>
      <c r="D43" s="34"/>
      <c r="E43" s="34"/>
      <c r="F43" s="34"/>
    </row>
    <row r="44" spans="2:14" x14ac:dyDescent="0.2">
      <c r="B44" s="35" t="s">
        <v>73</v>
      </c>
      <c r="C44" s="36"/>
      <c r="D44" s="36">
        <f>D7/C7-1</f>
        <v>0.52317280453257786</v>
      </c>
      <c r="E44" s="36">
        <f t="shared" ref="E44:F44" si="11">E7/D7-1</f>
        <v>0.16811486385954466</v>
      </c>
      <c r="F44" s="36">
        <f t="shared" si="11"/>
        <v>-7.6793743392477243E-2</v>
      </c>
    </row>
    <row r="45" spans="2:14" x14ac:dyDescent="0.2">
      <c r="B45" s="35" t="s">
        <v>74</v>
      </c>
      <c r="C45" s="36"/>
      <c r="D45" s="36">
        <f>D8/C8-1</f>
        <v>0.21228668941979523</v>
      </c>
      <c r="E45" s="36">
        <f t="shared" ref="E45:F45" si="12">E8/D8-1</f>
        <v>7.8828828828829689E-3</v>
      </c>
      <c r="F45" s="36">
        <f t="shared" si="12"/>
        <v>0.54357541899441331</v>
      </c>
    </row>
    <row r="46" spans="2:14" x14ac:dyDescent="0.2">
      <c r="B46" s="35" t="s">
        <v>82</v>
      </c>
      <c r="C46" s="36"/>
      <c r="D46" s="36">
        <f>D9/C9-1</f>
        <v>0.50791717417783189</v>
      </c>
      <c r="E46" s="36">
        <f>B.SHEET!D13/'P&amp;L '!C18</f>
        <v>0.17240140149133051</v>
      </c>
      <c r="F46" s="36">
        <f t="shared" ref="F46" si="13">F9/E9-1</f>
        <v>-0.13820754716981132</v>
      </c>
    </row>
    <row r="47" spans="2:14" x14ac:dyDescent="0.2">
      <c r="B47" s="37" t="s">
        <v>83</v>
      </c>
      <c r="C47" s="36"/>
      <c r="D47" s="36">
        <f>D10/C10-1</f>
        <v>0.51299966124661256</v>
      </c>
      <c r="E47" s="36">
        <f t="shared" ref="D47:F49" si="14">E10/D10-1</f>
        <v>0.15332624331812705</v>
      </c>
      <c r="F47" s="36">
        <f t="shared" si="14"/>
        <v>-6.4900083718560042E-2</v>
      </c>
    </row>
    <row r="48" spans="2:14" x14ac:dyDescent="0.2">
      <c r="B48" s="35" t="s">
        <v>84</v>
      </c>
      <c r="C48" s="36"/>
      <c r="D48" s="36">
        <f t="shared" si="14"/>
        <v>0.40157762638938688</v>
      </c>
      <c r="E48" s="36">
        <f t="shared" si="14"/>
        <v>0.54387311332821686</v>
      </c>
      <c r="F48" s="36">
        <f t="shared" si="14"/>
        <v>0.67125103562551791</v>
      </c>
    </row>
    <row r="49" spans="2:7" x14ac:dyDescent="0.2">
      <c r="B49" s="35" t="s">
        <v>85</v>
      </c>
      <c r="C49" s="36"/>
      <c r="D49" s="36">
        <f t="shared" si="14"/>
        <v>0.60205155181483438</v>
      </c>
      <c r="E49" s="36">
        <f t="shared" si="14"/>
        <v>0.36578558528977179</v>
      </c>
      <c r="F49" s="36">
        <f t="shared" si="14"/>
        <v>0.26625796369755972</v>
      </c>
    </row>
    <row r="50" spans="2:7" x14ac:dyDescent="0.2">
      <c r="B50" s="35"/>
      <c r="C50" s="36"/>
      <c r="D50" s="36"/>
      <c r="E50" s="36"/>
      <c r="F50" s="36"/>
    </row>
    <row r="51" spans="2:7" x14ac:dyDescent="0.2">
      <c r="B51" s="35" t="s">
        <v>86</v>
      </c>
      <c r="C51" s="36"/>
      <c r="D51" s="36">
        <f>D23/C23-1</f>
        <v>0.53263266206085547</v>
      </c>
      <c r="E51" s="36">
        <f t="shared" ref="E51:F51" si="15">E23/D23-1</f>
        <v>-0.15311945523425885</v>
      </c>
      <c r="F51" s="36">
        <f t="shared" si="15"/>
        <v>-1.1891279728199367E-2</v>
      </c>
      <c r="G51" s="19">
        <f>AVERAGE(D51:F51)</f>
        <v>0.12254064236613242</v>
      </c>
    </row>
    <row r="52" spans="2:7" x14ac:dyDescent="0.2">
      <c r="B52" s="35" t="s">
        <v>76</v>
      </c>
      <c r="C52" s="36">
        <f>C23/C13</f>
        <v>0.25279155751258753</v>
      </c>
      <c r="D52" s="36">
        <f t="shared" ref="D52:F52" si="16">D23/D13</f>
        <v>0.25598438535759005</v>
      </c>
      <c r="E52" s="36">
        <f t="shared" si="16"/>
        <v>0.18248891736331416</v>
      </c>
      <c r="F52" s="36">
        <f t="shared" si="16"/>
        <v>0.17862626676220697</v>
      </c>
    </row>
    <row r="53" spans="2:7" x14ac:dyDescent="0.2">
      <c r="B53" s="35" t="s">
        <v>77</v>
      </c>
      <c r="C53" s="36">
        <f>(C7-C16)/C7</f>
        <v>0.26538243626062324</v>
      </c>
      <c r="D53" s="36">
        <f t="shared" ref="D53:F53" si="17">(D7-D16)/D7</f>
        <v>0.26202945990180032</v>
      </c>
      <c r="E53" s="36">
        <f t="shared" si="17"/>
        <v>0.17052821969455731</v>
      </c>
      <c r="F53" s="36">
        <f t="shared" si="17"/>
        <v>0.14638520971302429</v>
      </c>
      <c r="G53" s="19">
        <f>AVERAGE(C53:F53)</f>
        <v>0.21108133139250129</v>
      </c>
    </row>
    <row r="54" spans="2:7" x14ac:dyDescent="0.2">
      <c r="B54" s="35" t="s">
        <v>78</v>
      </c>
      <c r="C54" s="36">
        <f>(C9-C17)/C9</f>
        <v>0.4043848964677223</v>
      </c>
      <c r="D54" s="36">
        <f t="shared" ref="D54:F54" si="18">(D9-D17)/D9</f>
        <v>0.39054927302100162</v>
      </c>
      <c r="E54" s="36">
        <f t="shared" si="18"/>
        <v>0.40188679245283021</v>
      </c>
      <c r="F54" s="36">
        <f t="shared" si="18"/>
        <v>0.45101258894362345</v>
      </c>
    </row>
    <row r="55" spans="2:7" x14ac:dyDescent="0.2">
      <c r="B55" s="35" t="s">
        <v>79</v>
      </c>
      <c r="C55" s="36">
        <f>C31/C13</f>
        <v>0.12119354179440016</v>
      </c>
      <c r="D55" s="36">
        <f t="shared" ref="D55:F55" si="19">D31/D13</f>
        <v>0.16763644398615304</v>
      </c>
      <c r="E55" s="36">
        <f t="shared" si="19"/>
        <v>9.1874799789197395E-2</v>
      </c>
      <c r="F55" s="36">
        <f t="shared" si="19"/>
        <v>7.2433207083631893E-2</v>
      </c>
    </row>
    <row r="56" spans="2:7" x14ac:dyDescent="0.2">
      <c r="B56" s="35" t="s">
        <v>80</v>
      </c>
      <c r="C56" s="36">
        <f>C38/B.SHEET!D27</f>
        <v>9.0840321256699552E-2</v>
      </c>
      <c r="D56" s="36">
        <f>D38/B.SHEET!E27</f>
        <v>0.15286987782069034</v>
      </c>
      <c r="E56" s="36">
        <f>E38/B.SHEET!F27</f>
        <v>0.14104061487453848</v>
      </c>
      <c r="F56" s="36">
        <f>F38/B.SHEET!G27</f>
        <v>5.8597526009666584E-2</v>
      </c>
    </row>
    <row r="57" spans="2:7" x14ac:dyDescent="0.2">
      <c r="B57" s="35" t="s">
        <v>81</v>
      </c>
      <c r="C57" s="36">
        <f>'P&amp;L '!C38/B.SHEET!D44</f>
        <v>0.18695551359766802</v>
      </c>
      <c r="D57" s="36">
        <f>'P&amp;L '!D38/B.SHEET!E44</f>
        <v>0.28156317108088763</v>
      </c>
      <c r="E57" s="36">
        <f>'P&amp;L '!E38/B.SHEET!F44</f>
        <v>0.23907143085225277</v>
      </c>
      <c r="F57" s="36">
        <f>'P&amp;L '!F38/B.SHEET!G44</f>
        <v>9.8103218904722067E-2</v>
      </c>
    </row>
    <row r="58" spans="2:7" x14ac:dyDescent="0.2">
      <c r="B58" s="1" t="s">
        <v>255</v>
      </c>
      <c r="C58" s="19"/>
      <c r="D58" s="19">
        <f t="shared" ref="D58:F58" si="20">D23/D13</f>
        <v>0.25598438535759005</v>
      </c>
      <c r="E58" s="19">
        <f t="shared" si="20"/>
        <v>0.18248891736331416</v>
      </c>
      <c r="F58" s="19">
        <f t="shared" si="20"/>
        <v>0.17862626676220697</v>
      </c>
      <c r="G58" s="19">
        <f>AVERAGE(C58:F58)</f>
        <v>0.20569985649437039</v>
      </c>
    </row>
    <row r="59" spans="2:7" x14ac:dyDescent="0.2">
      <c r="C59" s="19"/>
      <c r="D59" s="19"/>
      <c r="E59" s="19"/>
      <c r="F59" s="19"/>
    </row>
    <row r="60" spans="2:7" x14ac:dyDescent="0.2">
      <c r="C60" s="19"/>
      <c r="D60" s="19"/>
      <c r="E60" s="19"/>
      <c r="F60" s="19"/>
    </row>
    <row r="61" spans="2:7" x14ac:dyDescent="0.2">
      <c r="C61" s="19"/>
      <c r="D61" s="19"/>
      <c r="E61" s="19"/>
      <c r="F61" s="19"/>
    </row>
    <row r="62" spans="2:7" x14ac:dyDescent="0.2">
      <c r="C62" s="19"/>
      <c r="D62" s="19"/>
      <c r="E62" s="19"/>
      <c r="F62" s="19"/>
    </row>
    <row r="63" spans="2:7" x14ac:dyDescent="0.2">
      <c r="C63" s="19"/>
      <c r="D63" s="19"/>
      <c r="E63" s="19"/>
      <c r="F63" s="19"/>
    </row>
    <row r="64" spans="2:7" x14ac:dyDescent="0.2">
      <c r="C64" s="19"/>
      <c r="D64" s="19"/>
      <c r="E64" s="19"/>
      <c r="F64" s="19"/>
    </row>
    <row r="65" spans="3:6" x14ac:dyDescent="0.2">
      <c r="C65" s="19"/>
      <c r="D65" s="19"/>
      <c r="E65" s="19"/>
      <c r="F65" s="19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B8BD-0728-E348-973A-92A85A1C6D76}">
  <dimension ref="C1:H59"/>
  <sheetViews>
    <sheetView topLeftCell="C31" zoomScale="150" workbookViewId="0">
      <selection activeCell="C7" sqref="C7"/>
    </sheetView>
  </sheetViews>
  <sheetFormatPr baseColWidth="10" defaultRowHeight="16" x14ac:dyDescent="0.2"/>
  <cols>
    <col min="1" max="2" width="10.83203125" style="5"/>
    <col min="3" max="3" width="38.1640625" style="5" customWidth="1"/>
    <col min="4" max="4" width="12.5" style="5" customWidth="1"/>
    <col min="5" max="5" width="15.33203125" style="5" customWidth="1"/>
    <col min="6" max="6" width="15.6640625" style="5" customWidth="1"/>
    <col min="7" max="7" width="12.6640625" style="5" customWidth="1"/>
    <col min="8" max="8" width="12.1640625" style="5" customWidth="1"/>
    <col min="9" max="9" width="9.83203125" style="5" customWidth="1"/>
    <col min="10" max="16384" width="10.83203125" style="5"/>
  </cols>
  <sheetData>
    <row r="1" spans="3:8" ht="22" x14ac:dyDescent="0.3">
      <c r="C1" s="63" t="s">
        <v>198</v>
      </c>
    </row>
    <row r="7" spans="3:8" ht="19" x14ac:dyDescent="0.25">
      <c r="C7" s="5" t="s">
        <v>262</v>
      </c>
      <c r="D7" s="11" t="s">
        <v>62</v>
      </c>
      <c r="E7" s="11" t="s">
        <v>55</v>
      </c>
      <c r="F7" s="9" t="s">
        <v>26</v>
      </c>
      <c r="G7" s="11" t="s">
        <v>25</v>
      </c>
      <c r="H7" s="11"/>
    </row>
    <row r="8" spans="3:8" s="10" customFormat="1" ht="22" x14ac:dyDescent="0.3">
      <c r="C8" s="8" t="s">
        <v>44</v>
      </c>
      <c r="D8" s="8"/>
      <c r="E8" s="8"/>
      <c r="F8" s="8"/>
      <c r="G8" s="8"/>
    </row>
    <row r="9" spans="3:8" ht="19" x14ac:dyDescent="0.25">
      <c r="C9" s="13" t="s">
        <v>43</v>
      </c>
    </row>
    <row r="10" spans="3:8" x14ac:dyDescent="0.2">
      <c r="C10" s="5" t="s">
        <v>48</v>
      </c>
      <c r="D10" s="110">
        <v>17576</v>
      </c>
      <c r="E10" s="110">
        <v>16253</v>
      </c>
      <c r="F10" s="110">
        <v>16398</v>
      </c>
      <c r="G10" s="110">
        <v>16139</v>
      </c>
    </row>
    <row r="11" spans="3:8" x14ac:dyDescent="0.2">
      <c r="C11" s="5" t="s">
        <v>49</v>
      </c>
      <c r="D11" s="110">
        <v>131</v>
      </c>
      <c r="E11" s="110">
        <v>5932</v>
      </c>
      <c r="F11" s="110">
        <v>12696</v>
      </c>
      <c r="G11" s="110">
        <v>20424</v>
      </c>
    </row>
    <row r="12" spans="3:8" x14ac:dyDescent="0.2">
      <c r="C12" s="5" t="s">
        <v>50</v>
      </c>
      <c r="D12" s="110">
        <v>1913</v>
      </c>
      <c r="E12" s="110">
        <v>2952</v>
      </c>
      <c r="F12" s="110">
        <v>3058</v>
      </c>
      <c r="G12" s="110">
        <v>4418</v>
      </c>
    </row>
    <row r="13" spans="3:8" x14ac:dyDescent="0.2">
      <c r="C13" s="5" t="s">
        <v>51</v>
      </c>
      <c r="D13" s="110">
        <v>5757</v>
      </c>
      <c r="E13" s="110">
        <v>12839</v>
      </c>
      <c r="F13" s="110">
        <v>13626</v>
      </c>
      <c r="G13" s="110">
        <v>12017</v>
      </c>
    </row>
    <row r="14" spans="3:8" x14ac:dyDescent="0.2">
      <c r="C14" s="5" t="s">
        <v>52</v>
      </c>
      <c r="D14" s="110">
        <v>1723</v>
      </c>
      <c r="E14" s="110">
        <v>2941</v>
      </c>
      <c r="F14" s="110">
        <v>3388</v>
      </c>
      <c r="G14" s="110">
        <v>5362</v>
      </c>
    </row>
    <row r="15" spans="3:8" ht="19" x14ac:dyDescent="0.25">
      <c r="C15" s="12" t="s">
        <v>53</v>
      </c>
      <c r="D15" s="125">
        <f>SUM(D10:D14)</f>
        <v>27100</v>
      </c>
      <c r="E15" s="125">
        <f>SUM(E10:E14)</f>
        <v>40917</v>
      </c>
      <c r="F15" s="125">
        <f>SUM(F10:F14)</f>
        <v>49166</v>
      </c>
      <c r="G15" s="125">
        <f>SUM(G10:G14)</f>
        <v>58360</v>
      </c>
    </row>
    <row r="16" spans="3:8" ht="19" x14ac:dyDescent="0.25">
      <c r="C16" s="14"/>
      <c r="D16" s="126"/>
      <c r="E16" s="126"/>
      <c r="F16" s="126"/>
      <c r="G16" s="126"/>
    </row>
    <row r="17" spans="3:7" ht="19" x14ac:dyDescent="0.25">
      <c r="C17" s="5" t="s">
        <v>27</v>
      </c>
      <c r="D17" s="110">
        <v>4511</v>
      </c>
      <c r="E17" s="126">
        <v>5035</v>
      </c>
      <c r="F17" s="126">
        <v>5989</v>
      </c>
      <c r="G17" s="126">
        <v>5581</v>
      </c>
    </row>
    <row r="18" spans="3:7" x14ac:dyDescent="0.2">
      <c r="C18" s="5" t="s">
        <v>28</v>
      </c>
      <c r="D18" s="110">
        <v>5765</v>
      </c>
      <c r="E18" s="110">
        <v>5489</v>
      </c>
      <c r="F18" s="110">
        <v>5229</v>
      </c>
      <c r="G18" s="110">
        <v>4924</v>
      </c>
    </row>
    <row r="19" spans="3:7" x14ac:dyDescent="0.2">
      <c r="C19" s="5" t="s">
        <v>29</v>
      </c>
      <c r="D19" s="110">
        <v>18884</v>
      </c>
      <c r="E19" s="110">
        <v>23548</v>
      </c>
      <c r="F19" s="110">
        <v>29725</v>
      </c>
      <c r="G19" s="110">
        <v>35836</v>
      </c>
    </row>
    <row r="20" spans="3:7" x14ac:dyDescent="0.2">
      <c r="C20" s="5" t="s">
        <v>30</v>
      </c>
      <c r="D20" s="110">
        <v>2016</v>
      </c>
      <c r="E20" s="110">
        <v>2563</v>
      </c>
      <c r="F20" s="110">
        <v>4180</v>
      </c>
      <c r="G20" s="110">
        <v>5160</v>
      </c>
    </row>
    <row r="21" spans="3:7" x14ac:dyDescent="0.2">
      <c r="C21" s="5" t="s">
        <v>31</v>
      </c>
      <c r="D21" s="110">
        <v>1260</v>
      </c>
      <c r="E21" s="110">
        <v>184</v>
      </c>
      <c r="F21" s="110">
        <v>184</v>
      </c>
      <c r="G21" s="110">
        <v>1076</v>
      </c>
    </row>
    <row r="22" spans="3:7" x14ac:dyDescent="0.2">
      <c r="C22" s="5" t="s">
        <v>32</v>
      </c>
      <c r="D22" s="110">
        <v>257</v>
      </c>
      <c r="E22" s="110">
        <v>215</v>
      </c>
      <c r="F22" s="110">
        <v>178</v>
      </c>
      <c r="G22" s="110">
        <v>150</v>
      </c>
    </row>
    <row r="23" spans="3:7" x14ac:dyDescent="0.2">
      <c r="C23" s="5" t="s">
        <v>33</v>
      </c>
      <c r="D23" s="110">
        <v>200</v>
      </c>
      <c r="E23" s="110">
        <v>194</v>
      </c>
      <c r="F23" s="110">
        <v>253</v>
      </c>
      <c r="G23" s="110">
        <v>244</v>
      </c>
    </row>
    <row r="24" spans="3:7" x14ac:dyDescent="0.2">
      <c r="C24" s="5" t="s">
        <v>34</v>
      </c>
      <c r="D24" s="110">
        <v>0</v>
      </c>
      <c r="E24" s="110">
        <v>0</v>
      </c>
      <c r="F24" s="110">
        <v>6733</v>
      </c>
      <c r="G24" s="110">
        <v>6524</v>
      </c>
    </row>
    <row r="25" spans="3:7" x14ac:dyDescent="0.2">
      <c r="C25" s="5" t="s">
        <v>35</v>
      </c>
      <c r="D25" s="110">
        <v>2138</v>
      </c>
      <c r="E25" s="110">
        <v>4193</v>
      </c>
      <c r="F25" s="110">
        <v>4531</v>
      </c>
      <c r="G25" s="110">
        <v>4215</v>
      </c>
    </row>
    <row r="26" spans="3:7" x14ac:dyDescent="0.2">
      <c r="D26" s="110"/>
      <c r="E26" s="110"/>
      <c r="F26" s="110"/>
      <c r="G26" s="110"/>
    </row>
    <row r="27" spans="3:7" ht="19" x14ac:dyDescent="0.25">
      <c r="C27" s="12" t="s">
        <v>54</v>
      </c>
      <c r="D27" s="125">
        <f>SUM(D17:D25)+D15</f>
        <v>62131</v>
      </c>
      <c r="E27" s="125">
        <f>SUM(E17:E25)+E15</f>
        <v>82338</v>
      </c>
      <c r="F27" s="125">
        <f>SUM(F17:F25)+F15</f>
        <v>106168</v>
      </c>
      <c r="G27" s="125">
        <f>SUM(G17:G25)+G15</f>
        <v>122070</v>
      </c>
    </row>
    <row r="28" spans="3:7" x14ac:dyDescent="0.2">
      <c r="D28" s="110"/>
      <c r="E28" s="110"/>
      <c r="F28" s="110"/>
      <c r="G28" s="110"/>
    </row>
    <row r="29" spans="3:7" x14ac:dyDescent="0.2">
      <c r="D29" s="110"/>
      <c r="E29" s="110"/>
      <c r="F29" s="110"/>
      <c r="G29" s="110"/>
    </row>
    <row r="30" spans="3:7" s="10" customFormat="1" ht="22" x14ac:dyDescent="0.3">
      <c r="C30" s="8" t="s">
        <v>45</v>
      </c>
      <c r="D30" s="127"/>
      <c r="E30" s="127"/>
      <c r="F30" s="127"/>
      <c r="G30" s="127"/>
    </row>
    <row r="31" spans="3:7" ht="19" x14ac:dyDescent="0.25">
      <c r="C31" s="13" t="s">
        <v>46</v>
      </c>
      <c r="D31" s="110"/>
      <c r="E31" s="110"/>
      <c r="F31" s="110"/>
      <c r="G31" s="110"/>
    </row>
    <row r="32" spans="3:7" x14ac:dyDescent="0.2">
      <c r="C32" s="5" t="s">
        <v>56</v>
      </c>
      <c r="D32" s="110">
        <v>10025</v>
      </c>
      <c r="E32" s="110">
        <v>15255</v>
      </c>
      <c r="F32" s="110">
        <v>14431</v>
      </c>
      <c r="G32" s="110">
        <v>12474</v>
      </c>
    </row>
    <row r="33" spans="3:7" x14ac:dyDescent="0.2">
      <c r="C33" s="5" t="s">
        <v>57</v>
      </c>
      <c r="D33" s="110">
        <v>5719</v>
      </c>
      <c r="E33" s="110">
        <v>7142</v>
      </c>
      <c r="F33" s="110">
        <v>9080</v>
      </c>
      <c r="G33" s="110">
        <v>10723</v>
      </c>
    </row>
    <row r="34" spans="3:7" x14ac:dyDescent="0.2">
      <c r="C34" s="5" t="s">
        <v>58</v>
      </c>
      <c r="D34" s="110">
        <v>1447</v>
      </c>
      <c r="E34" s="110">
        <v>1747</v>
      </c>
      <c r="F34" s="110">
        <v>2864</v>
      </c>
      <c r="G34" s="110">
        <v>3168</v>
      </c>
    </row>
    <row r="35" spans="3:7" x14ac:dyDescent="0.2">
      <c r="C35" s="5" t="s">
        <v>59</v>
      </c>
      <c r="D35" s="110">
        <v>925</v>
      </c>
      <c r="E35" s="110">
        <v>1063</v>
      </c>
      <c r="F35" s="110">
        <v>0</v>
      </c>
      <c r="G35" s="110">
        <v>0</v>
      </c>
    </row>
    <row r="36" spans="3:7" x14ac:dyDescent="0.2">
      <c r="C36" s="5" t="s">
        <v>61</v>
      </c>
      <c r="D36" s="110">
        <v>1589</v>
      </c>
      <c r="E36" s="110">
        <v>1502</v>
      </c>
      <c r="F36" s="110">
        <v>2373</v>
      </c>
      <c r="G36" s="110">
        <v>2456</v>
      </c>
    </row>
    <row r="37" spans="3:7" ht="19" x14ac:dyDescent="0.25">
      <c r="C37" s="12" t="s">
        <v>36</v>
      </c>
      <c r="D37" s="125">
        <f>SUM(D32:D36)</f>
        <v>19705</v>
      </c>
      <c r="E37" s="125">
        <f>SUM(E32:E36)</f>
        <v>26709</v>
      </c>
      <c r="F37" s="125">
        <f>SUM(F32:F35)</f>
        <v>26375</v>
      </c>
      <c r="G37" s="125">
        <f>SUM(G32:G35)</f>
        <v>26365</v>
      </c>
    </row>
    <row r="38" spans="3:7" ht="19" x14ac:dyDescent="0.25">
      <c r="C38" s="14"/>
      <c r="D38" s="126"/>
      <c r="E38" s="123"/>
      <c r="F38" s="123"/>
      <c r="G38" s="123"/>
    </row>
    <row r="39" spans="3:7" x14ac:dyDescent="0.2">
      <c r="C39" s="5" t="s">
        <v>37</v>
      </c>
      <c r="D39" s="110">
        <v>5245</v>
      </c>
      <c r="E39" s="110">
        <v>1597</v>
      </c>
      <c r="F39" s="110">
        <v>2857</v>
      </c>
      <c r="G39" s="110">
        <v>5757</v>
      </c>
    </row>
    <row r="40" spans="3:7" x14ac:dyDescent="0.2">
      <c r="C40" s="5" t="s">
        <v>38</v>
      </c>
      <c r="D40" s="110">
        <v>2052</v>
      </c>
      <c r="E40" s="110">
        <v>2804</v>
      </c>
      <c r="F40" s="110">
        <v>3251</v>
      </c>
      <c r="G40" s="110">
        <v>3317</v>
      </c>
    </row>
    <row r="41" spans="3:7" x14ac:dyDescent="0.2">
      <c r="C41" s="5" t="s">
        <v>39</v>
      </c>
      <c r="D41" s="110">
        <v>3546</v>
      </c>
      <c r="E41" s="110">
        <v>5330</v>
      </c>
      <c r="F41" s="110">
        <v>8153</v>
      </c>
      <c r="G41" s="110">
        <v>10495</v>
      </c>
    </row>
    <row r="42" spans="3:7" ht="19" x14ac:dyDescent="0.25">
      <c r="C42" s="12" t="s">
        <v>47</v>
      </c>
      <c r="D42" s="125">
        <f>D41+D40+D39+D37</f>
        <v>30548</v>
      </c>
      <c r="E42" s="125">
        <f>E41+E40+E39+E37</f>
        <v>36440</v>
      </c>
      <c r="F42" s="125">
        <f>F37+SUM(F39:F41)</f>
        <v>40636</v>
      </c>
      <c r="G42" s="125">
        <f>G37+SUM(G39:G41)</f>
        <v>45934</v>
      </c>
    </row>
    <row r="43" spans="3:7" ht="19" x14ac:dyDescent="0.25">
      <c r="C43" s="5" t="s">
        <v>60</v>
      </c>
      <c r="D43" s="126">
        <v>568</v>
      </c>
      <c r="E43" s="110">
        <v>409</v>
      </c>
      <c r="F43" s="110">
        <v>243</v>
      </c>
      <c r="G43" s="110">
        <v>63</v>
      </c>
    </row>
    <row r="44" spans="3:7" x14ac:dyDescent="0.2">
      <c r="C44" s="109" t="s">
        <v>40</v>
      </c>
      <c r="D44" s="124">
        <v>30189</v>
      </c>
      <c r="E44" s="124">
        <v>44704</v>
      </c>
      <c r="F44" s="124">
        <v>62634</v>
      </c>
      <c r="G44" s="124">
        <v>72913</v>
      </c>
    </row>
    <row r="45" spans="3:7" x14ac:dyDescent="0.2">
      <c r="C45" s="5" t="s">
        <v>41</v>
      </c>
      <c r="D45" s="110">
        <v>826</v>
      </c>
      <c r="E45" s="110">
        <v>785</v>
      </c>
      <c r="F45" s="110">
        <v>733</v>
      </c>
      <c r="G45" s="110">
        <v>704</v>
      </c>
    </row>
    <row r="46" spans="3:7" x14ac:dyDescent="0.2">
      <c r="D46" s="110"/>
      <c r="E46" s="110"/>
      <c r="F46" s="110"/>
      <c r="G46" s="110"/>
    </row>
    <row r="47" spans="3:7" ht="19" x14ac:dyDescent="0.25">
      <c r="C47" s="12" t="s">
        <v>42</v>
      </c>
      <c r="D47" s="125">
        <f>D43+D42+D44+D45</f>
        <v>62131</v>
      </c>
      <c r="E47" s="125">
        <f>E43+E42+E44+E45</f>
        <v>82338</v>
      </c>
      <c r="F47" s="125">
        <f>F43+F42+F44+F45</f>
        <v>104246</v>
      </c>
      <c r="G47" s="125">
        <f>G43+G42+G44+G45</f>
        <v>119614</v>
      </c>
    </row>
    <row r="50" spans="3:7" x14ac:dyDescent="0.2">
      <c r="C50" s="38" t="s">
        <v>72</v>
      </c>
      <c r="D50" s="38"/>
      <c r="E50" s="38"/>
      <c r="F50" s="38"/>
      <c r="G50" s="38"/>
    </row>
    <row r="51" spans="3:7" x14ac:dyDescent="0.2">
      <c r="C51" s="40" t="s">
        <v>92</v>
      </c>
      <c r="D51" s="39"/>
      <c r="E51" s="39"/>
      <c r="F51" s="39"/>
      <c r="G51" s="39"/>
    </row>
    <row r="52" spans="3:7" x14ac:dyDescent="0.2">
      <c r="C52" s="39" t="s">
        <v>87</v>
      </c>
      <c r="D52" s="39">
        <f>(D12/'P&amp;L '!C13)*360</f>
        <v>12.795273396131766</v>
      </c>
      <c r="E52" s="39">
        <f>E12/'P&amp;L '!D13*360</f>
        <v>13.045591809678132</v>
      </c>
      <c r="F52" s="39">
        <f>F12/'P&amp;L '!E13*360</f>
        <v>11.375900302770402</v>
      </c>
      <c r="G52" s="39">
        <f>G12/'P&amp;L '!F13*360</f>
        <v>16.280888524925786</v>
      </c>
    </row>
    <row r="53" spans="3:7" x14ac:dyDescent="0.2">
      <c r="C53" s="39" t="s">
        <v>88</v>
      </c>
      <c r="D53" s="39">
        <f>D13/'P&amp;L '!C21*360</f>
        <v>51.533431136086726</v>
      </c>
      <c r="E53" s="39">
        <f>E13/'P&amp;L '!D21*360</f>
        <v>76.259961391872494</v>
      </c>
      <c r="F53" s="39">
        <f>F13/'P&amp;L '!E21*360</f>
        <v>62.004474612263479</v>
      </c>
      <c r="G53" s="39">
        <f>G13/'P&amp;L '!F21*360</f>
        <v>53.914755732801595</v>
      </c>
    </row>
    <row r="54" spans="3:7" x14ac:dyDescent="0.2">
      <c r="C54" s="39" t="s">
        <v>89</v>
      </c>
      <c r="D54" s="39">
        <f>D32/'P&amp;L '!C21*360</f>
        <v>89.738170425441979</v>
      </c>
      <c r="E54" s="39">
        <f>E32/'P&amp;L '!D21*360</f>
        <v>90.610305400188096</v>
      </c>
      <c r="F54" s="39">
        <f>F32/'P&amp;L '!E21*360</f>
        <v>65.667589397444161</v>
      </c>
      <c r="G54" s="39">
        <f>G32/'P&amp;L '!F21*360</f>
        <v>55.96510468594218</v>
      </c>
    </row>
    <row r="55" spans="3:7" x14ac:dyDescent="0.2">
      <c r="C55" s="39" t="s">
        <v>90</v>
      </c>
      <c r="D55" s="39">
        <f>D52+D53-D54</f>
        <v>-25.409465893223484</v>
      </c>
      <c r="E55" s="39">
        <f t="shared" ref="E55:G55" si="0">E52+E53-E54</f>
        <v>-1.3047521986374733</v>
      </c>
      <c r="F55" s="39">
        <f t="shared" si="0"/>
        <v>7.7127855175897224</v>
      </c>
      <c r="G55" s="39">
        <f t="shared" si="0"/>
        <v>14.230539571785201</v>
      </c>
    </row>
    <row r="56" spans="3:7" x14ac:dyDescent="0.2">
      <c r="C56" s="39" t="s">
        <v>91</v>
      </c>
      <c r="D56" s="39">
        <f>D15/D37</f>
        <v>1.3752854605430094</v>
      </c>
      <c r="E56" s="39">
        <f>E15/E37</f>
        <v>1.53195552061103</v>
      </c>
      <c r="F56" s="39">
        <f>F15/F37</f>
        <v>1.8641137440758293</v>
      </c>
      <c r="G56" s="39">
        <f>G15/G37</f>
        <v>2.2135406789304</v>
      </c>
    </row>
    <row r="57" spans="3:7" x14ac:dyDescent="0.2">
      <c r="C57" s="39" t="s">
        <v>91</v>
      </c>
      <c r="D57" s="39">
        <f>(D15-D13)/D37</f>
        <v>1.0831261101243339</v>
      </c>
      <c r="E57" s="39">
        <f>(E15-E13)/E37</f>
        <v>1.0512561308922086</v>
      </c>
      <c r="F57" s="39">
        <f>(F15-F13)/F37</f>
        <v>1.3474881516587678</v>
      </c>
      <c r="G57" s="39">
        <f>(G15-G13)/G37</f>
        <v>1.7577470130855302</v>
      </c>
    </row>
    <row r="58" spans="3:7" x14ac:dyDescent="0.2">
      <c r="C58" s="40" t="s">
        <v>93</v>
      </c>
      <c r="D58" s="39"/>
      <c r="E58" s="39"/>
      <c r="F58" s="39"/>
      <c r="G58" s="39"/>
    </row>
    <row r="59" spans="3:7" x14ac:dyDescent="0.2">
      <c r="C59" s="39" t="s">
        <v>94</v>
      </c>
      <c r="D59" s="39">
        <f>D42/D27</f>
        <v>0.49167082454813216</v>
      </c>
      <c r="E59" s="39">
        <f>E42/E27</f>
        <v>0.44256600840438193</v>
      </c>
      <c r="F59" s="39">
        <f>F42/F27</f>
        <v>0.38275186496872882</v>
      </c>
      <c r="G59" s="39">
        <f>G42/G27</f>
        <v>0.37629229130826575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EAF6-CFAB-A24A-B688-5FEC433A8215}">
  <sheetPr>
    <tabColor theme="6" tint="0.39997558519241921"/>
  </sheetPr>
  <dimension ref="B11"/>
  <sheetViews>
    <sheetView workbookViewId="0">
      <selection activeCell="J30" sqref="J30"/>
    </sheetView>
  </sheetViews>
  <sheetFormatPr baseColWidth="10" defaultRowHeight="16" x14ac:dyDescent="0.2"/>
  <cols>
    <col min="1" max="16384" width="10.83203125" style="1"/>
  </cols>
  <sheetData>
    <row r="11" spans="2:2" ht="47" x14ac:dyDescent="0.55000000000000004">
      <c r="B11" s="64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C8E9-6A02-644A-9C27-BB40DB07B489}">
  <dimension ref="B1:J12"/>
  <sheetViews>
    <sheetView zoomScale="165" workbookViewId="0">
      <selection activeCell="L6" sqref="L6"/>
    </sheetView>
  </sheetViews>
  <sheetFormatPr baseColWidth="10" defaultRowHeight="16" x14ac:dyDescent="0.2"/>
  <cols>
    <col min="1" max="2" width="10.83203125" style="1"/>
    <col min="3" max="3" width="16.5" style="1" customWidth="1"/>
    <col min="4" max="16384" width="10.83203125" style="1"/>
  </cols>
  <sheetData>
    <row r="1" spans="2:10" ht="24" x14ac:dyDescent="0.3">
      <c r="B1" s="74" t="s">
        <v>200</v>
      </c>
    </row>
    <row r="4" spans="2:10" ht="19" x14ac:dyDescent="0.25">
      <c r="B4" s="76" t="s">
        <v>95</v>
      </c>
      <c r="D4" s="75">
        <v>2021</v>
      </c>
      <c r="E4" s="75">
        <v>2022</v>
      </c>
      <c r="F4" s="75">
        <v>2023</v>
      </c>
      <c r="G4" s="75">
        <v>2024</v>
      </c>
      <c r="H4" s="1" t="s">
        <v>101</v>
      </c>
    </row>
    <row r="5" spans="2:10" ht="31" customHeight="1" x14ac:dyDescent="0.2">
      <c r="B5" s="33" t="s">
        <v>96</v>
      </c>
      <c r="C5" s="33"/>
      <c r="D5" s="77">
        <v>755579</v>
      </c>
      <c r="E5" s="77">
        <v>1802464</v>
      </c>
      <c r="F5" s="77">
        <v>3024417</v>
      </c>
      <c r="G5" s="77">
        <v>4272145</v>
      </c>
      <c r="H5" s="77">
        <f>AVERAGE(D5:G5)</f>
        <v>2463651.25</v>
      </c>
      <c r="I5" s="41"/>
      <c r="J5" s="41"/>
    </row>
    <row r="6" spans="2:10" ht="24" customHeight="1" x14ac:dyDescent="0.2">
      <c r="B6" s="33" t="s">
        <v>97</v>
      </c>
      <c r="C6" s="33"/>
      <c r="D6" s="77">
        <v>91429</v>
      </c>
      <c r="E6" s="77">
        <v>122485</v>
      </c>
      <c r="F6" s="77">
        <v>160038</v>
      </c>
      <c r="G6" s="77">
        <v>198869</v>
      </c>
      <c r="H6" s="77">
        <f t="shared" ref="H6:H10" si="0">AVERAGE(D6:G6)</f>
        <v>143205.25</v>
      </c>
      <c r="I6" s="41"/>
      <c r="J6" s="41"/>
    </row>
    <row r="7" spans="2:10" ht="22" customHeight="1" x14ac:dyDescent="0.2">
      <c r="B7" s="33" t="s">
        <v>98</v>
      </c>
      <c r="C7" s="33"/>
      <c r="D7" s="77">
        <v>98619</v>
      </c>
      <c r="E7" s="77">
        <v>121502</v>
      </c>
      <c r="F7" s="77">
        <v>142954</v>
      </c>
      <c r="G7" s="77"/>
      <c r="H7" s="77">
        <f t="shared" si="0"/>
        <v>121025</v>
      </c>
      <c r="I7" s="41"/>
      <c r="J7" s="41"/>
    </row>
    <row r="8" spans="2:10" ht="27" customHeight="1" x14ac:dyDescent="0.2">
      <c r="B8" s="33" t="s">
        <v>99</v>
      </c>
      <c r="C8" s="33"/>
      <c r="D8" s="77"/>
      <c r="E8" s="77"/>
      <c r="F8" s="77">
        <v>1686516</v>
      </c>
      <c r="G8" s="77">
        <v>2176567</v>
      </c>
      <c r="H8" s="77">
        <f t="shared" si="0"/>
        <v>1931541.5</v>
      </c>
      <c r="I8" s="41"/>
      <c r="J8" s="41"/>
    </row>
    <row r="9" spans="2:10" ht="23" customHeight="1" x14ac:dyDescent="0.2">
      <c r="B9" s="33" t="s">
        <v>100</v>
      </c>
      <c r="C9" s="33"/>
      <c r="D9" s="77"/>
      <c r="E9" s="77">
        <v>572000</v>
      </c>
      <c r="F9" s="77">
        <v>394000</v>
      </c>
      <c r="G9" s="77"/>
      <c r="H9" s="77">
        <f t="shared" si="0"/>
        <v>483000</v>
      </c>
      <c r="I9" s="41"/>
      <c r="J9" s="41"/>
    </row>
    <row r="10" spans="2:10" ht="24" customHeight="1" x14ac:dyDescent="0.2">
      <c r="B10" s="33" t="s">
        <v>102</v>
      </c>
      <c r="C10" s="33"/>
      <c r="D10" s="77">
        <v>162106</v>
      </c>
      <c r="E10" s="77">
        <v>203121</v>
      </c>
      <c r="F10" s="77"/>
      <c r="G10" s="77">
        <v>285291</v>
      </c>
      <c r="H10" s="77">
        <f t="shared" si="0"/>
        <v>216839.33333333334</v>
      </c>
      <c r="I10" s="41"/>
      <c r="J10" s="41"/>
    </row>
    <row r="11" spans="2:10" ht="25" customHeight="1" x14ac:dyDescent="0.2">
      <c r="B11" s="33" t="s">
        <v>103</v>
      </c>
      <c r="C11" s="33"/>
      <c r="D11" s="77"/>
      <c r="E11" s="77"/>
      <c r="F11" s="77"/>
      <c r="G11" s="77"/>
      <c r="H11" s="77">
        <f>AVERAGE(H5:H10)</f>
        <v>893210.38888888888</v>
      </c>
      <c r="I11" s="41"/>
      <c r="J11" s="41"/>
    </row>
    <row r="12" spans="2:10" x14ac:dyDescent="0.2">
      <c r="D12" s="41">
        <f>AVERAGE(D5:G10)</f>
        <v>903894.5555555555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295F-B25E-2346-85EF-70EC6C459B8D}">
  <dimension ref="B3:N23"/>
  <sheetViews>
    <sheetView topLeftCell="A2" zoomScale="116" workbookViewId="0">
      <selection activeCell="O15" sqref="O15"/>
    </sheetView>
  </sheetViews>
  <sheetFormatPr baseColWidth="10" defaultRowHeight="16" x14ac:dyDescent="0.2"/>
  <cols>
    <col min="1" max="1" width="10.83203125" style="1"/>
    <col min="2" max="2" width="27" style="1" customWidth="1"/>
    <col min="3" max="5" width="10.83203125" style="1"/>
    <col min="6" max="6" width="13.83203125" style="1" bestFit="1" customWidth="1"/>
    <col min="7" max="16384" width="10.83203125" style="1"/>
  </cols>
  <sheetData>
    <row r="3" spans="2:14" ht="27" x14ac:dyDescent="0.35">
      <c r="D3" s="22" t="s">
        <v>69</v>
      </c>
    </row>
    <row r="5" spans="2:14" ht="19" x14ac:dyDescent="0.25">
      <c r="D5" s="23"/>
      <c r="E5" s="23"/>
      <c r="F5" s="23" t="s">
        <v>70</v>
      </c>
      <c r="G5" s="23"/>
      <c r="H5" s="143" t="s">
        <v>71</v>
      </c>
      <c r="I5" s="143"/>
      <c r="J5" s="143"/>
      <c r="K5" s="143"/>
      <c r="L5" s="143"/>
      <c r="M5" s="143"/>
      <c r="N5" s="143"/>
    </row>
    <row r="6" spans="2:14" x14ac:dyDescent="0.2">
      <c r="D6" s="25">
        <f>2021</f>
        <v>2021</v>
      </c>
      <c r="E6" s="25">
        <f>2022</f>
        <v>2022</v>
      </c>
      <c r="F6" s="25">
        <f>2023</f>
        <v>2023</v>
      </c>
      <c r="G6" s="25">
        <f>2024</f>
        <v>2024</v>
      </c>
      <c r="H6" s="24">
        <v>2025</v>
      </c>
      <c r="I6" s="24">
        <v>2026</v>
      </c>
      <c r="J6" s="24">
        <v>2027</v>
      </c>
      <c r="K6" s="24">
        <v>2028</v>
      </c>
      <c r="L6" s="24">
        <v>2029</v>
      </c>
      <c r="M6" s="24">
        <v>2030</v>
      </c>
      <c r="N6" s="24">
        <v>2031</v>
      </c>
    </row>
    <row r="7" spans="2:14" x14ac:dyDescent="0.2">
      <c r="B7" s="68" t="s">
        <v>63</v>
      </c>
      <c r="C7" s="16"/>
      <c r="D7" s="70"/>
      <c r="E7" s="70"/>
      <c r="F7" s="70"/>
      <c r="G7" s="70"/>
      <c r="H7" s="70"/>
      <c r="I7" s="70"/>
      <c r="J7" s="70"/>
      <c r="K7" s="70"/>
      <c r="L7" s="70"/>
      <c r="M7" s="70"/>
      <c r="N7" s="71"/>
    </row>
    <row r="8" spans="2:14" x14ac:dyDescent="0.2">
      <c r="B8" s="72" t="s">
        <v>64</v>
      </c>
      <c r="D8" s="31">
        <v>24980</v>
      </c>
      <c r="E8" s="31">
        <v>66705</v>
      </c>
      <c r="F8" s="31">
        <v>1739707</v>
      </c>
      <c r="G8" s="31">
        <v>1704093</v>
      </c>
      <c r="H8" s="31">
        <f>G8*(1+H15)</f>
        <v>1670011.14</v>
      </c>
      <c r="I8" s="31">
        <f t="shared" ref="I8:N8" si="0">H8*(1+I15)</f>
        <v>1703411.3628</v>
      </c>
      <c r="J8" s="31">
        <f t="shared" si="0"/>
        <v>1771547.8173120001</v>
      </c>
      <c r="K8" s="31">
        <f t="shared" si="0"/>
        <v>1877840.6863507202</v>
      </c>
      <c r="L8" s="31">
        <f t="shared" si="0"/>
        <v>2028067.9412587781</v>
      </c>
      <c r="M8" s="31">
        <f t="shared" si="0"/>
        <v>2271436.0942098317</v>
      </c>
      <c r="N8" s="67">
        <f t="shared" si="0"/>
        <v>2544008.4255150119</v>
      </c>
    </row>
    <row r="9" spans="2:14" x14ac:dyDescent="0.2">
      <c r="B9" s="72" t="s">
        <v>66</v>
      </c>
      <c r="D9" s="31">
        <v>911242</v>
      </c>
      <c r="E9" s="31">
        <v>1247146</v>
      </c>
      <c r="F9" s="31">
        <v>68874</v>
      </c>
      <c r="G9" s="31">
        <v>85133</v>
      </c>
      <c r="H9" s="31">
        <f>G9*(1+H16)</f>
        <v>102159.59999999999</v>
      </c>
      <c r="I9" s="31">
        <f t="shared" ref="I9:N9" si="1">H9*(1+I16)</f>
        <v>120548.32799999998</v>
      </c>
      <c r="J9" s="31">
        <f t="shared" si="1"/>
        <v>139836.06047999996</v>
      </c>
      <c r="K9" s="31">
        <f t="shared" si="1"/>
        <v>159413.10894719997</v>
      </c>
      <c r="L9" s="31">
        <f t="shared" si="1"/>
        <v>178542.68202086398</v>
      </c>
      <c r="M9" s="31">
        <f t="shared" si="1"/>
        <v>199967.80386336768</v>
      </c>
      <c r="N9" s="67">
        <f t="shared" si="1"/>
        <v>223963.94032697182</v>
      </c>
    </row>
    <row r="10" spans="2:14" ht="19" x14ac:dyDescent="0.25">
      <c r="B10" s="73" t="s">
        <v>68</v>
      </c>
      <c r="C10" s="26"/>
      <c r="D10" s="32">
        <f>D8+D9</f>
        <v>936222</v>
      </c>
      <c r="E10" s="32">
        <f>E8+E9</f>
        <v>1313851</v>
      </c>
      <c r="F10" s="32">
        <f t="shared" ref="F10:G10" si="2">F8+F9</f>
        <v>1808581</v>
      </c>
      <c r="G10" s="32">
        <f t="shared" si="2"/>
        <v>1789226</v>
      </c>
      <c r="H10" s="32">
        <f t="shared" ref="H10" si="3">H8+H9</f>
        <v>1772170.74</v>
      </c>
      <c r="I10" s="32">
        <f t="shared" ref="I10" si="4">I8+I9</f>
        <v>1823959.6908</v>
      </c>
      <c r="J10" s="32">
        <f t="shared" ref="J10" si="5">J8+J9</f>
        <v>1911383.8777920001</v>
      </c>
      <c r="K10" s="32">
        <f t="shared" ref="K10" si="6">K8+K9</f>
        <v>2037253.7952979202</v>
      </c>
      <c r="L10" s="32">
        <f t="shared" ref="L10" si="7">L8+L9</f>
        <v>2206610.6232796423</v>
      </c>
      <c r="M10" s="32">
        <f t="shared" ref="M10" si="8">M8+M9</f>
        <v>2471403.8980731992</v>
      </c>
      <c r="N10" s="69">
        <f t="shared" ref="N10" si="9">N8+N9</f>
        <v>2767972.3658419838</v>
      </c>
    </row>
    <row r="11" spans="2:14" x14ac:dyDescent="0.2">
      <c r="D11" s="31"/>
      <c r="E11" s="31"/>
      <c r="F11" s="31"/>
      <c r="G11" s="31"/>
    </row>
    <row r="12" spans="2:14" x14ac:dyDescent="0.2">
      <c r="G12" s="31"/>
    </row>
    <row r="14" spans="2:14" x14ac:dyDescent="0.2">
      <c r="B14" s="27" t="s">
        <v>67</v>
      </c>
      <c r="C14" s="27"/>
      <c r="D14" s="27" t="s">
        <v>65</v>
      </c>
      <c r="E14" s="28"/>
      <c r="F14" s="28"/>
      <c r="G14" s="28"/>
      <c r="H14" s="27"/>
      <c r="I14" s="27"/>
      <c r="J14" s="27"/>
      <c r="K14" s="27"/>
      <c r="L14" s="27"/>
      <c r="M14" s="27"/>
      <c r="N14" s="27"/>
    </row>
    <row r="15" spans="2:14" x14ac:dyDescent="0.2">
      <c r="B15" s="27" t="s">
        <v>64</v>
      </c>
      <c r="C15" s="27" t="s">
        <v>65</v>
      </c>
      <c r="D15" s="27" t="s">
        <v>65</v>
      </c>
      <c r="E15" s="29">
        <f>E8/D8-1</f>
        <v>1.6703362690152121</v>
      </c>
      <c r="F15" s="29">
        <f t="shared" ref="F15" si="10">F8/E8-1</f>
        <v>25.080608650026235</v>
      </c>
      <c r="G15" s="29">
        <f>G8/F8-1</f>
        <v>-2.047126326444626E-2</v>
      </c>
      <c r="H15" s="29">
        <v>-0.02</v>
      </c>
      <c r="I15" s="29">
        <v>0.02</v>
      </c>
      <c r="J15" s="29">
        <v>0.04</v>
      </c>
      <c r="K15" s="29">
        <v>0.06</v>
      </c>
      <c r="L15" s="29">
        <v>0.08</v>
      </c>
      <c r="M15" s="29">
        <v>0.12</v>
      </c>
      <c r="N15" s="29">
        <v>0.12</v>
      </c>
    </row>
    <row r="16" spans="2:14" x14ac:dyDescent="0.2">
      <c r="B16" s="27" t="s">
        <v>66</v>
      </c>
      <c r="C16" s="27"/>
      <c r="D16" s="27"/>
      <c r="E16" s="30">
        <f>E9/D9-1</f>
        <v>0.368622166230266</v>
      </c>
      <c r="F16" s="30">
        <f t="shared" ref="F16:G16" si="11">F9/E9-1</f>
        <v>-0.9447747096169975</v>
      </c>
      <c r="G16" s="30">
        <f t="shared" si="11"/>
        <v>0.23606876324883119</v>
      </c>
      <c r="H16" s="29">
        <v>0.2</v>
      </c>
      <c r="I16" s="29">
        <v>0.18</v>
      </c>
      <c r="J16" s="29">
        <v>0.16</v>
      </c>
      <c r="K16" s="29">
        <v>0.14000000000000001</v>
      </c>
      <c r="L16" s="29">
        <v>0.12</v>
      </c>
      <c r="M16" s="29">
        <v>0.12</v>
      </c>
      <c r="N16" s="29">
        <v>0.12</v>
      </c>
    </row>
    <row r="21" spans="3:6" x14ac:dyDescent="0.2">
      <c r="C21" s="20"/>
    </row>
    <row r="22" spans="3:6" x14ac:dyDescent="0.2">
      <c r="C22" s="20"/>
      <c r="F22" s="31"/>
    </row>
    <row r="23" spans="3:6" x14ac:dyDescent="0.2">
      <c r="C23" s="20"/>
    </row>
  </sheetData>
  <mergeCells count="1">
    <mergeCell ref="H5:N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3067-A65F-0248-B739-CD78BCD2B29D}">
  <dimension ref="B1:G6"/>
  <sheetViews>
    <sheetView zoomScale="136" workbookViewId="0">
      <selection activeCell="G5" sqref="G5"/>
    </sheetView>
  </sheetViews>
  <sheetFormatPr baseColWidth="10" defaultRowHeight="16" x14ac:dyDescent="0.2"/>
  <cols>
    <col min="1" max="1" width="10.83203125" style="1"/>
    <col min="2" max="2" width="20.5" style="1" customWidth="1"/>
    <col min="3" max="3" width="13.83203125" style="1" customWidth="1"/>
    <col min="4" max="4" width="13.1640625" style="1" customWidth="1"/>
    <col min="5" max="5" width="13" style="1" customWidth="1"/>
    <col min="6" max="16384" width="10.83203125" style="1"/>
  </cols>
  <sheetData>
    <row r="1" spans="2:7" ht="22" x14ac:dyDescent="0.3">
      <c r="B1" s="78" t="s">
        <v>202</v>
      </c>
    </row>
    <row r="4" spans="2:7" ht="19" x14ac:dyDescent="0.25">
      <c r="B4" s="1" t="s">
        <v>204</v>
      </c>
      <c r="C4" s="79">
        <v>2021</v>
      </c>
      <c r="D4" s="79">
        <v>2022</v>
      </c>
      <c r="E4" s="79">
        <v>2023</v>
      </c>
      <c r="F4" s="79">
        <v>2024</v>
      </c>
      <c r="G4" s="81" t="s">
        <v>203</v>
      </c>
    </row>
    <row r="5" spans="2:7" ht="25" customHeight="1" x14ac:dyDescent="0.25">
      <c r="B5" s="80" t="s">
        <v>201</v>
      </c>
      <c r="C5" s="41">
        <f>'P&amp;L '!C7*1000000/DELIVERIES!D10</f>
        <v>47130.915530718143</v>
      </c>
      <c r="D5" s="41">
        <f>'P&amp;L '!D7*1000000/DELIVERIES!E10</f>
        <v>51154.963538483433</v>
      </c>
      <c r="E5" s="41">
        <f>'P&amp;L '!E7*1000000/DELIVERIES!F10</f>
        <v>43409.169951470241</v>
      </c>
      <c r="F5" s="41">
        <f>'P&amp;L '!F7*1000000/DELIVERIES!G10</f>
        <v>40509.136352814014</v>
      </c>
      <c r="G5" s="82">
        <f>AVERAGE(C5:F5)</f>
        <v>45551.046343371454</v>
      </c>
    </row>
    <row r="6" spans="2:7" ht="29" customHeight="1" x14ac:dyDescent="0.2">
      <c r="C6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D557-1A57-E249-873F-2E8B93C7F014}">
  <dimension ref="B2:O26"/>
  <sheetViews>
    <sheetView zoomScale="131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10.83203125" style="1"/>
    <col min="4" max="4" width="14.5" style="1" customWidth="1"/>
    <col min="5" max="5" width="14.33203125" style="1" customWidth="1"/>
    <col min="6" max="6" width="15.6640625" style="1" customWidth="1"/>
    <col min="7" max="7" width="15.83203125" style="1" customWidth="1"/>
    <col min="8" max="8" width="14.6640625" style="1" bestFit="1" customWidth="1"/>
    <col min="9" max="16384" width="10.83203125" style="1"/>
  </cols>
  <sheetData>
    <row r="2" spans="2:15" ht="22" x14ac:dyDescent="0.3">
      <c r="B2" s="44" t="s">
        <v>104</v>
      </c>
    </row>
    <row r="4" spans="2:15" x14ac:dyDescent="0.2">
      <c r="D4" s="144" t="s">
        <v>205</v>
      </c>
      <c r="E4" s="145"/>
      <c r="F4" s="145"/>
      <c r="G4" s="145"/>
      <c r="H4" s="146" t="s">
        <v>206</v>
      </c>
      <c r="I4" s="147"/>
      <c r="J4" s="147"/>
      <c r="K4" s="147"/>
      <c r="L4" s="147"/>
      <c r="M4" s="147"/>
      <c r="N4" s="147"/>
    </row>
    <row r="5" spans="2:15" ht="19" x14ac:dyDescent="0.25">
      <c r="B5" s="1" t="s">
        <v>262</v>
      </c>
      <c r="C5" s="42">
        <v>2020</v>
      </c>
      <c r="D5" s="83">
        <f>C5+1</f>
        <v>2021</v>
      </c>
      <c r="E5" s="83">
        <f t="shared" ref="E5:N5" si="0">D5+1</f>
        <v>2022</v>
      </c>
      <c r="F5" s="83">
        <f t="shared" si="0"/>
        <v>2023</v>
      </c>
      <c r="G5" s="83">
        <f t="shared" si="0"/>
        <v>2024</v>
      </c>
      <c r="H5" s="24">
        <f t="shared" si="0"/>
        <v>2025</v>
      </c>
      <c r="I5" s="24">
        <f t="shared" si="0"/>
        <v>2026</v>
      </c>
      <c r="J5" s="24">
        <f t="shared" si="0"/>
        <v>2027</v>
      </c>
      <c r="K5" s="24">
        <f t="shared" si="0"/>
        <v>2028</v>
      </c>
      <c r="L5" s="24">
        <f t="shared" si="0"/>
        <v>2029</v>
      </c>
      <c r="M5" s="24">
        <f t="shared" si="0"/>
        <v>2030</v>
      </c>
      <c r="N5" s="24">
        <f t="shared" si="0"/>
        <v>2031</v>
      </c>
      <c r="O5" s="85" t="s">
        <v>122</v>
      </c>
    </row>
    <row r="6" spans="2:15" x14ac:dyDescent="0.2">
      <c r="B6" s="84" t="s">
        <v>105</v>
      </c>
      <c r="D6" s="43">
        <f>(('P&amp;L '!C$7*1000000000)/DELIVERIES!D$10)*DELIVERIES!D8/1000000000</f>
        <v>1177.3302699573392</v>
      </c>
      <c r="E6" s="43">
        <f>(('P&amp;L '!D$7*1000000000)/DELIVERIES!E$10)*DELIVERIES!E8/1000000000</f>
        <v>3412.2918428345374</v>
      </c>
      <c r="F6" s="43">
        <f>(('P&amp;L '!E$7*1000000000)/DELIVERIES!F$10)*DELIVERIES!F8/1000000000</f>
        <v>75519.236828762441</v>
      </c>
      <c r="G6" s="43">
        <f>(('P&amp;L '!F$7*1000000000)/DELIVERIES!G$10)*DELIVERIES!G8/1000000000</f>
        <v>69031.335694875888</v>
      </c>
      <c r="H6" s="43">
        <f>($O6*DELIVERIES!H8)*'Prevision de revenus automotive'!H12/1000000</f>
        <v>77592.169928728326</v>
      </c>
      <c r="I6" s="43">
        <f>($O6*DELIVERIES!I8)*'Prevision de revenus automotive'!I12/1000000</f>
        <v>79144.013327302906</v>
      </c>
      <c r="J6" s="43">
        <f>($O6*DELIVERIES!J8)*'Prevision de revenus automotive'!J12/1000000</f>
        <v>82309.773860394998</v>
      </c>
      <c r="K6" s="43">
        <f>($O6*DELIVERIES!K8)*'Prevision de revenus automotive'!K12/1000000</f>
        <v>87248.360292018726</v>
      </c>
      <c r="L6" s="43">
        <f>($O6*DELIVERIES!L8)*'Prevision de revenus automotive'!L12/1000000</f>
        <v>94228.229115380222</v>
      </c>
      <c r="M6" s="43">
        <f>($O6*DELIVERIES!M8)*'Prevision de revenus automotive'!M12/1000000</f>
        <v>105535.61660922586</v>
      </c>
      <c r="N6" s="43">
        <f>($O6*DELIVERIES!N8)*'Prevision de revenus automotive'!N12/1000000</f>
        <v>118199.89060233299</v>
      </c>
      <c r="O6" s="41">
        <f>'AVR Price models'!G5</f>
        <v>45551.046343371454</v>
      </c>
    </row>
    <row r="7" spans="2:15" x14ac:dyDescent="0.2">
      <c r="B7" s="153" t="s">
        <v>106</v>
      </c>
      <c r="C7" s="33"/>
      <c r="D7" s="154">
        <f>(('P&amp;L '!C$7*1000000000)/DELIVERIES!D$10)*DELIVERIES!D9/1000000000</f>
        <v>42947.669730042653</v>
      </c>
      <c r="E7" s="154">
        <f>(('P&amp;L '!D$7*1000000000)/DELIVERIES!E$10)*DELIVERIES!E9/1000000000</f>
        <v>63797.708157165463</v>
      </c>
      <c r="F7" s="154">
        <f>(('P&amp;L '!E$7*1000000000)/DELIVERIES!F$10)*DELIVERIES!F9/1000000000</f>
        <v>2989.7631712375614</v>
      </c>
      <c r="G7" s="154">
        <f>(('P&amp;L '!F$7*1000000000)/DELIVERIES!G$10)*DELIVERIES!G9/1000000000</f>
        <v>3448.6643051241153</v>
      </c>
      <c r="H7" s="154">
        <f>($O7*DELIVERIES!H9)*'Prevision de revenus automotive'!H13/1000000</f>
        <v>4746.5462075006963</v>
      </c>
      <c r="I7" s="154">
        <f>($O7*DELIVERIES!I9)*'Prevision de revenus automotive'!I13/1000000</f>
        <v>5600.9245248508205</v>
      </c>
      <c r="J7" s="154">
        <f>($O7*DELIVERIES!J9)*'Prevision de revenus automotive'!J13/1000000</f>
        <v>6497.0724488269507</v>
      </c>
      <c r="K7" s="154">
        <f>($O7*DELIVERIES!K9)*'Prevision de revenus automotive'!K13/1000000</f>
        <v>7406.6625916627254</v>
      </c>
      <c r="L7" s="154">
        <f>($O7*DELIVERIES!L9)*'Prevision de revenus automotive'!L13/1000000</f>
        <v>8295.4621026622535</v>
      </c>
      <c r="M7" s="154">
        <f>($O7*DELIVERIES!M9)*'Prevision de revenus automotive'!M13/1000000</f>
        <v>9290.9175549817246</v>
      </c>
      <c r="N7" s="154">
        <f>($O7*DELIVERIES!N9)*'Prevision de revenus automotive'!N13/1000000</f>
        <v>10405.827661579533</v>
      </c>
      <c r="O7" s="41">
        <f>'AVR Price models'!G5</f>
        <v>45551.046343371454</v>
      </c>
    </row>
    <row r="8" spans="2:15" x14ac:dyDescent="0.2">
      <c r="B8" s="84" t="s">
        <v>123</v>
      </c>
      <c r="D8" s="1">
        <f>(('P&amp;L '!C$7*1000000000)/DELIVERIES!D$10)*DELIVERIES!D10/1000000000</f>
        <v>44125</v>
      </c>
      <c r="E8" s="1">
        <f t="shared" ref="E8:G8" si="1">SUM(E6:E7)</f>
        <v>67210</v>
      </c>
      <c r="F8" s="1">
        <f t="shared" si="1"/>
        <v>78509</v>
      </c>
      <c r="G8" s="43">
        <f t="shared" si="1"/>
        <v>72480</v>
      </c>
      <c r="H8" s="43">
        <f t="shared" ref="H8" si="2">SUM(H6:H7)</f>
        <v>82338.716136229021</v>
      </c>
      <c r="I8" s="43">
        <f t="shared" ref="I8" si="3">SUM(I6:I7)</f>
        <v>84744.937852153729</v>
      </c>
      <c r="J8" s="43">
        <f t="shared" ref="J8" si="4">SUM(J6:J7)</f>
        <v>88806.846309221946</v>
      </c>
      <c r="K8" s="43">
        <f t="shared" ref="K8" si="5">SUM(K6:K7)</f>
        <v>94655.022883681449</v>
      </c>
      <c r="L8" s="43">
        <f t="shared" ref="L8" si="6">SUM(L6:L7)</f>
        <v>102523.69121804247</v>
      </c>
      <c r="M8" s="43">
        <f t="shared" ref="M8" si="7">SUM(M6:M7)</f>
        <v>114826.53416420759</v>
      </c>
      <c r="N8" s="43">
        <f t="shared" ref="N8" si="8">SUM(N6:N7)</f>
        <v>128605.71826391252</v>
      </c>
    </row>
    <row r="9" spans="2:15" x14ac:dyDescent="0.2">
      <c r="D9" s="43"/>
      <c r="E9" s="43"/>
      <c r="F9" s="43"/>
      <c r="G9" s="43"/>
    </row>
    <row r="11" spans="2:15" x14ac:dyDescent="0.2">
      <c r="B11" s="86" t="s">
        <v>107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">
      <c r="B12" s="86" t="s">
        <v>64</v>
      </c>
      <c r="C12" s="27"/>
      <c r="D12" s="27"/>
      <c r="E12" s="27"/>
      <c r="F12" s="27"/>
      <c r="G12" s="27"/>
      <c r="H12" s="29">
        <f>CHOOSE(DRIVERS!$C$4,'Prevision de revenus automotive'!H16,'Prevision de revenus automotive'!H20,'Prevision de revenus automotive'!H24)</f>
        <v>1.02</v>
      </c>
      <c r="I12" s="29">
        <f>CHOOSE(DRIVERS!$C$4,'Prevision de revenus automotive'!I16,'Prevision de revenus automotive'!I20,'Prevision de revenus automotive'!I24)</f>
        <v>1.02</v>
      </c>
      <c r="J12" s="29">
        <f>CHOOSE(DRIVERS!$C$4,'Prevision de revenus automotive'!J16,'Prevision de revenus automotive'!J20,'Prevision de revenus automotive'!J24)</f>
        <v>1.02</v>
      </c>
      <c r="K12" s="29">
        <f>CHOOSE(DRIVERS!$C$4,'Prevision de revenus automotive'!K16,'Prevision de revenus automotive'!K20,'Prevision de revenus automotive'!K24)</f>
        <v>1.02</v>
      </c>
      <c r="L12" s="29">
        <f>CHOOSE(DRIVERS!$C$4,'Prevision de revenus automotive'!L16,'Prevision de revenus automotive'!L20,'Prevision de revenus automotive'!L24)</f>
        <v>1.02</v>
      </c>
      <c r="M12" s="29">
        <f>CHOOSE(DRIVERS!$C$4,'Prevision de revenus automotive'!M16,'Prevision de revenus automotive'!M20,'Prevision de revenus automotive'!M24)</f>
        <v>1.02</v>
      </c>
      <c r="N12" s="29">
        <f>CHOOSE(DRIVERS!$C$4,'Prevision de revenus automotive'!N16,'Prevision de revenus automotive'!N20,'Prevision de revenus automotive'!N24)</f>
        <v>1.02</v>
      </c>
    </row>
    <row r="13" spans="2:15" x14ac:dyDescent="0.2">
      <c r="B13" s="86" t="s">
        <v>106</v>
      </c>
      <c r="C13" s="27"/>
      <c r="D13" s="27"/>
      <c r="E13" s="27"/>
      <c r="F13" s="27"/>
      <c r="G13" s="27"/>
      <c r="H13" s="29">
        <f>CHOOSE(DRIVERS!$C$4,'Prevision de revenus automotive'!H17,'Prevision de revenus automotive'!H21,'Prevision de revenus automotive'!H25)</f>
        <v>1.02</v>
      </c>
      <c r="I13" s="29">
        <f>CHOOSE(DRIVERS!$C$4,'Prevision de revenus automotive'!I17,'Prevision de revenus automotive'!I21,'Prevision de revenus automotive'!I25)</f>
        <v>1.02</v>
      </c>
      <c r="J13" s="29">
        <f>CHOOSE(DRIVERS!$C$4,'Prevision de revenus automotive'!J17,'Prevision de revenus automotive'!J21,'Prevision de revenus automotive'!J25)</f>
        <v>1.02</v>
      </c>
      <c r="K13" s="29">
        <f>CHOOSE(DRIVERS!$C$4,'Prevision de revenus automotive'!K17,'Prevision de revenus automotive'!K21,'Prevision de revenus automotive'!K25)</f>
        <v>1.02</v>
      </c>
      <c r="L13" s="29">
        <f>CHOOSE(DRIVERS!$C$4,'Prevision de revenus automotive'!L17,'Prevision de revenus automotive'!L21,'Prevision de revenus automotive'!L25)</f>
        <v>1.02</v>
      </c>
      <c r="M13" s="29">
        <f>CHOOSE(DRIVERS!$C$4,'Prevision de revenus automotive'!M17,'Prevision de revenus automotive'!M21,'Prevision de revenus automotive'!M25)</f>
        <v>1.02</v>
      </c>
      <c r="N13" s="29">
        <f>CHOOSE(DRIVERS!$C$4,'Prevision de revenus automotive'!N17,'Prevision de revenus automotive'!N21,'Prevision de revenus automotive'!N25)</f>
        <v>1.02</v>
      </c>
    </row>
    <row r="14" spans="2:15" x14ac:dyDescent="0.2">
      <c r="B14" s="8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5" x14ac:dyDescent="0.2">
      <c r="B15" s="86" t="s">
        <v>108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2:15" x14ac:dyDescent="0.2">
      <c r="B16" s="86" t="s">
        <v>105</v>
      </c>
      <c r="C16" s="27"/>
      <c r="D16" s="27"/>
      <c r="E16" s="27"/>
      <c r="F16" s="27"/>
      <c r="G16" s="27"/>
      <c r="H16" s="29">
        <v>1.02</v>
      </c>
      <c r="I16" s="29">
        <v>1.02</v>
      </c>
      <c r="J16" s="29">
        <v>1.02</v>
      </c>
      <c r="K16" s="29">
        <v>1.02</v>
      </c>
      <c r="L16" s="29">
        <v>1.02</v>
      </c>
      <c r="M16" s="29">
        <v>1.02</v>
      </c>
      <c r="N16" s="29">
        <v>1.02</v>
      </c>
    </row>
    <row r="17" spans="2:14" x14ac:dyDescent="0.2">
      <c r="B17" s="86" t="s">
        <v>109</v>
      </c>
      <c r="C17" s="27"/>
      <c r="D17" s="27"/>
      <c r="E17" s="27"/>
      <c r="F17" s="27"/>
      <c r="G17" s="27"/>
      <c r="H17" s="29">
        <v>1.02</v>
      </c>
      <c r="I17" s="29">
        <v>1.02</v>
      </c>
      <c r="J17" s="29">
        <v>1.02</v>
      </c>
      <c r="K17" s="29">
        <v>1.02</v>
      </c>
      <c r="L17" s="29">
        <v>1.02</v>
      </c>
      <c r="M17" s="29">
        <v>1.02</v>
      </c>
      <c r="N17" s="29">
        <v>1.02</v>
      </c>
    </row>
    <row r="18" spans="2:14" x14ac:dyDescent="0.2">
      <c r="B18" s="8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">
      <c r="B19" s="86" t="s">
        <v>111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">
      <c r="B20" s="86" t="s">
        <v>105</v>
      </c>
      <c r="C20" s="27"/>
      <c r="D20" s="27"/>
      <c r="E20" s="27"/>
      <c r="F20" s="27"/>
      <c r="G20" s="27"/>
      <c r="H20" s="29">
        <v>1</v>
      </c>
      <c r="I20" s="29">
        <v>1</v>
      </c>
      <c r="J20" s="29">
        <v>1</v>
      </c>
      <c r="K20" s="29">
        <v>1</v>
      </c>
      <c r="L20" s="29">
        <v>1</v>
      </c>
      <c r="M20" s="29">
        <v>1</v>
      </c>
      <c r="N20" s="29">
        <v>1</v>
      </c>
    </row>
    <row r="21" spans="2:14" x14ac:dyDescent="0.2">
      <c r="B21" s="86" t="s">
        <v>112</v>
      </c>
      <c r="C21" s="27"/>
      <c r="D21" s="27"/>
      <c r="E21" s="27"/>
      <c r="F21" s="27"/>
      <c r="G21" s="27"/>
      <c r="H21" s="29">
        <v>1</v>
      </c>
      <c r="I21" s="29">
        <v>1</v>
      </c>
      <c r="J21" s="29">
        <v>1</v>
      </c>
      <c r="K21" s="29">
        <v>1</v>
      </c>
      <c r="L21" s="29">
        <v>1</v>
      </c>
      <c r="M21" s="29">
        <v>1</v>
      </c>
      <c r="N21" s="29">
        <v>1</v>
      </c>
    </row>
    <row r="22" spans="2:14" x14ac:dyDescent="0.2">
      <c r="B22" s="8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2:14" x14ac:dyDescent="0.2">
      <c r="B23" s="86" t="s">
        <v>113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 spans="2:14" x14ac:dyDescent="0.2">
      <c r="B24" s="86" t="s">
        <v>105</v>
      </c>
      <c r="C24" s="27"/>
      <c r="D24" s="27"/>
      <c r="E24" s="27"/>
      <c r="F24" s="27"/>
      <c r="G24" s="27"/>
      <c r="H24" s="29">
        <v>0.98</v>
      </c>
      <c r="I24" s="29">
        <v>0.98</v>
      </c>
      <c r="J24" s="29">
        <v>0.98</v>
      </c>
      <c r="K24" s="29">
        <v>0.98</v>
      </c>
      <c r="L24" s="29">
        <v>0.98</v>
      </c>
      <c r="M24" s="29">
        <v>0.98</v>
      </c>
      <c r="N24" s="29">
        <v>0.98</v>
      </c>
    </row>
    <row r="25" spans="2:14" x14ac:dyDescent="0.2">
      <c r="B25" s="86" t="s">
        <v>114</v>
      </c>
      <c r="C25" s="27"/>
      <c r="D25" s="27"/>
      <c r="E25" s="27"/>
      <c r="F25" s="27"/>
      <c r="G25" s="27"/>
      <c r="H25" s="29">
        <v>0.98</v>
      </c>
      <c r="I25" s="29">
        <v>0.98</v>
      </c>
      <c r="J25" s="29">
        <v>0.98</v>
      </c>
      <c r="K25" s="29">
        <v>0.98</v>
      </c>
      <c r="L25" s="29">
        <v>0.98</v>
      </c>
      <c r="M25" s="29">
        <v>0.98</v>
      </c>
      <c r="N25" s="29">
        <v>0.98</v>
      </c>
    </row>
    <row r="26" spans="2:14" x14ac:dyDescent="0.2">
      <c r="B26" s="84"/>
    </row>
  </sheetData>
  <mergeCells count="2">
    <mergeCell ref="D4:G4"/>
    <mergeCell ref="H4:N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965D-AA84-CB49-8D31-D7CF834A4868}">
  <dimension ref="B1:N27"/>
  <sheetViews>
    <sheetView zoomScale="132" workbookViewId="0">
      <selection activeCell="B5" sqref="B5"/>
    </sheetView>
  </sheetViews>
  <sheetFormatPr baseColWidth="10" defaultRowHeight="16" x14ac:dyDescent="0.2"/>
  <cols>
    <col min="1" max="2" width="10.83203125" style="1"/>
    <col min="3" max="3" width="4.5" style="1" customWidth="1"/>
    <col min="4" max="16384" width="10.83203125" style="1"/>
  </cols>
  <sheetData>
    <row r="1" spans="2:14" ht="22" x14ac:dyDescent="0.3">
      <c r="B1" s="44" t="s">
        <v>124</v>
      </c>
    </row>
    <row r="4" spans="2:14" x14ac:dyDescent="0.2">
      <c r="D4" s="144" t="s">
        <v>205</v>
      </c>
      <c r="E4" s="145"/>
      <c r="F4" s="145"/>
      <c r="G4" s="145"/>
      <c r="H4" s="146" t="s">
        <v>206</v>
      </c>
      <c r="I4" s="147"/>
      <c r="J4" s="147"/>
      <c r="K4" s="147"/>
      <c r="L4" s="147"/>
      <c r="M4" s="147"/>
      <c r="N4" s="147"/>
    </row>
    <row r="5" spans="2:14" x14ac:dyDescent="0.2">
      <c r="B5" s="1" t="s">
        <v>262</v>
      </c>
      <c r="C5" s="42">
        <v>2020</v>
      </c>
      <c r="D5" s="83">
        <f>C5+1</f>
        <v>2021</v>
      </c>
      <c r="E5" s="83">
        <f t="shared" ref="E5:N5" si="0">D5+1</f>
        <v>2022</v>
      </c>
      <c r="F5" s="83">
        <f t="shared" si="0"/>
        <v>2023</v>
      </c>
      <c r="G5" s="83">
        <f t="shared" si="0"/>
        <v>2024</v>
      </c>
      <c r="H5" s="24">
        <f t="shared" si="0"/>
        <v>2025</v>
      </c>
      <c r="I5" s="24">
        <f t="shared" si="0"/>
        <v>2026</v>
      </c>
      <c r="J5" s="24">
        <f t="shared" si="0"/>
        <v>2027</v>
      </c>
      <c r="K5" s="24">
        <f t="shared" si="0"/>
        <v>2028</v>
      </c>
      <c r="L5" s="24">
        <f t="shared" si="0"/>
        <v>2029</v>
      </c>
      <c r="M5" s="24">
        <f t="shared" si="0"/>
        <v>2030</v>
      </c>
      <c r="N5" s="24">
        <f t="shared" si="0"/>
        <v>2031</v>
      </c>
    </row>
    <row r="6" spans="2:14" ht="19" x14ac:dyDescent="0.25">
      <c r="B6" s="75" t="s">
        <v>105</v>
      </c>
      <c r="D6" s="134" t="s">
        <v>127</v>
      </c>
      <c r="E6" s="134" t="s">
        <v>127</v>
      </c>
      <c r="F6" s="134" t="s">
        <v>127</v>
      </c>
      <c r="G6" s="134" t="s">
        <v>127</v>
      </c>
      <c r="H6" s="110"/>
      <c r="I6" s="110"/>
      <c r="J6" s="110"/>
      <c r="K6" s="110"/>
      <c r="L6" s="110"/>
      <c r="M6" s="110"/>
      <c r="N6" s="110"/>
    </row>
    <row r="7" spans="2:14" ht="19" x14ac:dyDescent="0.25">
      <c r="B7" s="75" t="s">
        <v>125</v>
      </c>
      <c r="D7" s="134" t="s">
        <v>127</v>
      </c>
      <c r="E7" s="134" t="s">
        <v>127</v>
      </c>
      <c r="F7" s="134" t="s">
        <v>127</v>
      </c>
      <c r="G7" s="134" t="s">
        <v>127</v>
      </c>
      <c r="H7" s="110"/>
      <c r="I7" s="110"/>
      <c r="J7" s="110"/>
      <c r="K7" s="110"/>
      <c r="L7" s="110"/>
      <c r="M7" s="110"/>
      <c r="N7" s="110"/>
    </row>
    <row r="8" spans="2:14" ht="19" x14ac:dyDescent="0.25">
      <c r="B8" s="91" t="s">
        <v>68</v>
      </c>
      <c r="C8" s="65"/>
      <c r="D8" s="135">
        <f>'P&amp;L '!C7-'P&amp;L '!C16</f>
        <v>11710</v>
      </c>
      <c r="E8" s="135">
        <f>'P&amp;L '!D7-'P&amp;L '!D16</f>
        <v>17611</v>
      </c>
      <c r="F8" s="135">
        <f>'P&amp;L '!E7-'P&amp;L '!E16</f>
        <v>13388</v>
      </c>
      <c r="G8" s="135">
        <f>'P&amp;L '!F7-'P&amp;L '!F16</f>
        <v>10610</v>
      </c>
      <c r="H8" s="135">
        <f>H11*'Prevision de revenus automotive'!H8</f>
        <v>16467.743227245803</v>
      </c>
      <c r="I8" s="135">
        <f>I11*'Prevision de revenus automotive'!I8</f>
        <v>16948.987570430745</v>
      </c>
      <c r="J8" s="135">
        <f>J11*'Prevision de revenus automotive'!J8</f>
        <v>17761.369261844389</v>
      </c>
      <c r="K8" s="135">
        <f>K11*'Prevision de revenus automotive'!K8</f>
        <v>18931.00457673629</v>
      </c>
      <c r="L8" s="135">
        <f>L11*'Prevision de revenus automotive'!L8</f>
        <v>20504.738243608492</v>
      </c>
      <c r="M8" s="135">
        <f>M11*'Prevision de revenus automotive'!M8</f>
        <v>22965.306832841517</v>
      </c>
      <c r="N8" s="135">
        <f>N11*'Prevision de revenus automotive'!N8</f>
        <v>25721.143652782503</v>
      </c>
    </row>
    <row r="9" spans="2:14" ht="19" x14ac:dyDescent="0.25">
      <c r="B9" s="111"/>
      <c r="D9" s="19"/>
      <c r="E9" s="19"/>
      <c r="F9" s="19"/>
      <c r="G9" s="19"/>
      <c r="H9" s="19"/>
    </row>
    <row r="10" spans="2:14" ht="19" x14ac:dyDescent="0.25">
      <c r="B10" s="87" t="s">
        <v>116</v>
      </c>
      <c r="C10" s="88"/>
      <c r="D10" s="88"/>
      <c r="E10" s="88"/>
      <c r="F10" s="88"/>
      <c r="G10" s="88"/>
      <c r="H10" s="88"/>
      <c r="I10" s="89"/>
      <c r="J10" s="88"/>
      <c r="K10" s="88"/>
      <c r="L10" s="88"/>
      <c r="M10" s="88"/>
      <c r="N10" s="88"/>
    </row>
    <row r="11" spans="2:14" ht="19" x14ac:dyDescent="0.25">
      <c r="B11" s="87" t="s">
        <v>68</v>
      </c>
      <c r="C11" s="88"/>
      <c r="D11" s="88"/>
      <c r="E11" s="88"/>
      <c r="F11" s="88"/>
      <c r="G11" s="88"/>
      <c r="H11" s="89">
        <f>CHOOSE(DRIVERS!$C$4,'Gross profit'!H15,'Gross profit'!H19,'Gross profit'!H23)</f>
        <v>0.19999999999999998</v>
      </c>
      <c r="I11" s="89">
        <f>CHOOSE(DRIVERS!$C$4,'Gross profit'!I15,'Gross profit'!I19,'Gross profit'!I23)</f>
        <v>0.19999999999999998</v>
      </c>
      <c r="J11" s="89">
        <f>CHOOSE(DRIVERS!$C$4,'Gross profit'!J15,'Gross profit'!J19,'Gross profit'!J23)</f>
        <v>0.19999999999999998</v>
      </c>
      <c r="K11" s="89">
        <f>CHOOSE(DRIVERS!$C$4,'Gross profit'!K15,'Gross profit'!K19,'Gross profit'!K23)</f>
        <v>0.19999999999999998</v>
      </c>
      <c r="L11" s="89">
        <f>CHOOSE(DRIVERS!$C$4,'Gross profit'!L15,'Gross profit'!L19,'Gross profit'!L23)</f>
        <v>0.19999999999999998</v>
      </c>
      <c r="M11" s="89">
        <f>CHOOSE(DRIVERS!$C$4,'Gross profit'!M15,'Gross profit'!M19,'Gross profit'!M23)</f>
        <v>0.19999999999999998</v>
      </c>
      <c r="N11" s="89">
        <f>CHOOSE(DRIVERS!$C$4,'Gross profit'!N15,'Gross profit'!N19,'Gross profit'!N23)</f>
        <v>0.19999999999999998</v>
      </c>
    </row>
    <row r="12" spans="2:14" ht="19" x14ac:dyDescent="0.25">
      <c r="B12" s="87"/>
      <c r="C12" s="88"/>
      <c r="D12" s="88"/>
      <c r="E12" s="88"/>
      <c r="F12" s="88"/>
      <c r="G12" s="88"/>
      <c r="H12" s="89"/>
      <c r="I12" s="89"/>
      <c r="J12" s="89"/>
      <c r="K12" s="89"/>
      <c r="L12" s="89"/>
      <c r="M12" s="89"/>
      <c r="N12" s="89"/>
    </row>
    <row r="13" spans="2:14" ht="19" x14ac:dyDescent="0.25"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</row>
    <row r="14" spans="2:14" ht="19" x14ac:dyDescent="0.25">
      <c r="B14" s="87" t="s">
        <v>126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</row>
    <row r="15" spans="2:14" ht="19" x14ac:dyDescent="0.25">
      <c r="B15" s="90" t="s">
        <v>68</v>
      </c>
      <c r="C15" s="88"/>
      <c r="D15" s="88"/>
      <c r="E15" s="88"/>
      <c r="F15" s="88"/>
      <c r="G15" s="88"/>
      <c r="H15" s="89">
        <f>H19+2%</f>
        <v>0.19999999999999998</v>
      </c>
      <c r="I15" s="89">
        <f t="shared" ref="I15:N15" si="1">I19+2%</f>
        <v>0.19999999999999998</v>
      </c>
      <c r="J15" s="89">
        <f t="shared" si="1"/>
        <v>0.19999999999999998</v>
      </c>
      <c r="K15" s="89">
        <f t="shared" si="1"/>
        <v>0.19999999999999998</v>
      </c>
      <c r="L15" s="89">
        <f t="shared" si="1"/>
        <v>0.19999999999999998</v>
      </c>
      <c r="M15" s="89">
        <f t="shared" si="1"/>
        <v>0.19999999999999998</v>
      </c>
      <c r="N15" s="89">
        <f t="shared" si="1"/>
        <v>0.19999999999999998</v>
      </c>
    </row>
    <row r="16" spans="2:14" ht="19" x14ac:dyDescent="0.25">
      <c r="B16" s="90"/>
      <c r="C16" s="88"/>
      <c r="D16" s="88"/>
      <c r="E16" s="88"/>
      <c r="F16" s="88"/>
      <c r="G16" s="88"/>
      <c r="H16" s="89"/>
      <c r="I16" s="89"/>
      <c r="J16" s="89"/>
      <c r="K16" s="89"/>
      <c r="L16" s="89"/>
      <c r="M16" s="89"/>
      <c r="N16" s="89"/>
    </row>
    <row r="17" spans="2:14" ht="19" x14ac:dyDescent="0.25"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</row>
    <row r="18" spans="2:14" ht="19" x14ac:dyDescent="0.25">
      <c r="B18" s="87" t="s">
        <v>110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</row>
    <row r="19" spans="2:14" ht="19" x14ac:dyDescent="0.25">
      <c r="B19" s="90" t="s">
        <v>68</v>
      </c>
      <c r="C19" s="88"/>
      <c r="D19" s="88"/>
      <c r="E19" s="88"/>
      <c r="F19" s="88"/>
      <c r="G19" s="88"/>
      <c r="H19" s="89">
        <v>0.18</v>
      </c>
      <c r="I19" s="89">
        <v>0.18</v>
      </c>
      <c r="J19" s="89">
        <v>0.18</v>
      </c>
      <c r="K19" s="89">
        <v>0.18</v>
      </c>
      <c r="L19" s="89">
        <v>0.18</v>
      </c>
      <c r="M19" s="89">
        <v>0.18</v>
      </c>
      <c r="N19" s="89">
        <v>0.18</v>
      </c>
    </row>
    <row r="20" spans="2:14" ht="19" x14ac:dyDescent="0.25">
      <c r="B20" s="90"/>
      <c r="C20" s="88"/>
      <c r="D20" s="88"/>
      <c r="E20" s="88"/>
      <c r="F20" s="88"/>
      <c r="G20" s="88"/>
      <c r="H20" s="89"/>
      <c r="I20" s="89"/>
      <c r="J20" s="89"/>
      <c r="K20" s="89"/>
      <c r="L20" s="89"/>
      <c r="M20" s="89"/>
      <c r="N20" s="89"/>
    </row>
    <row r="21" spans="2:14" ht="19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</row>
    <row r="22" spans="2:14" ht="19" x14ac:dyDescent="0.25">
      <c r="B22" s="87" t="s">
        <v>113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</row>
    <row r="23" spans="2:14" ht="19" x14ac:dyDescent="0.25">
      <c r="B23" s="90" t="s">
        <v>68</v>
      </c>
      <c r="C23" s="88"/>
      <c r="D23" s="88"/>
      <c r="E23" s="88"/>
      <c r="F23" s="88"/>
      <c r="G23" s="88"/>
      <c r="H23" s="89">
        <f>$H$19-2%</f>
        <v>0.16</v>
      </c>
      <c r="I23" s="89">
        <f t="shared" ref="I23:N23" si="2">I19-2%</f>
        <v>0.16</v>
      </c>
      <c r="J23" s="89">
        <f t="shared" si="2"/>
        <v>0.16</v>
      </c>
      <c r="K23" s="89">
        <f t="shared" si="2"/>
        <v>0.16</v>
      </c>
      <c r="L23" s="89">
        <f t="shared" si="2"/>
        <v>0.16</v>
      </c>
      <c r="M23" s="89">
        <f t="shared" si="2"/>
        <v>0.16</v>
      </c>
      <c r="N23" s="89">
        <f t="shared" si="2"/>
        <v>0.16</v>
      </c>
    </row>
    <row r="24" spans="2:14" ht="19" x14ac:dyDescent="0.25">
      <c r="B24" s="90"/>
      <c r="C24" s="88"/>
      <c r="D24" s="88"/>
      <c r="E24" s="88"/>
      <c r="F24" s="88"/>
      <c r="G24" s="88"/>
      <c r="H24" s="89"/>
      <c r="I24" s="89"/>
      <c r="J24" s="89"/>
      <c r="K24" s="89"/>
      <c r="L24" s="89"/>
      <c r="M24" s="89"/>
      <c r="N24" s="89"/>
    </row>
    <row r="27" spans="2:14" x14ac:dyDescent="0.2">
      <c r="D27" s="19"/>
      <c r="E27" s="19"/>
      <c r="F27" s="19"/>
      <c r="G27" s="19"/>
    </row>
  </sheetData>
  <mergeCells count="2">
    <mergeCell ref="D4:G4"/>
    <mergeCell ref="H4:N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55B0-2094-E249-858E-E89718EAF474}">
  <dimension ref="B1:N7"/>
  <sheetViews>
    <sheetView workbookViewId="0">
      <selection activeCell="B5" sqref="B5"/>
    </sheetView>
  </sheetViews>
  <sheetFormatPr baseColWidth="10" defaultRowHeight="16" x14ac:dyDescent="0.2"/>
  <cols>
    <col min="1" max="16384" width="10.83203125" style="1"/>
  </cols>
  <sheetData>
    <row r="1" spans="2:14" ht="22" x14ac:dyDescent="0.3">
      <c r="B1" s="78" t="s">
        <v>128</v>
      </c>
    </row>
    <row r="3" spans="2:14" x14ac:dyDescent="0.2">
      <c r="D3" s="144" t="s">
        <v>205</v>
      </c>
      <c r="E3" s="145"/>
      <c r="F3" s="145"/>
      <c r="G3" s="145"/>
      <c r="H3" s="146" t="s">
        <v>206</v>
      </c>
      <c r="I3" s="147"/>
      <c r="J3" s="147"/>
      <c r="K3" s="147"/>
      <c r="L3" s="147"/>
      <c r="M3" s="147"/>
      <c r="N3" s="147"/>
    </row>
    <row r="4" spans="2:14" x14ac:dyDescent="0.2">
      <c r="B4" s="1" t="s">
        <v>262</v>
      </c>
      <c r="C4" s="42">
        <v>2020</v>
      </c>
      <c r="D4" s="83">
        <f>C4+1</f>
        <v>2021</v>
      </c>
      <c r="E4" s="83">
        <f t="shared" ref="E4:N4" si="0">D4+1</f>
        <v>2022</v>
      </c>
      <c r="F4" s="83">
        <f t="shared" si="0"/>
        <v>2023</v>
      </c>
      <c r="G4" s="83">
        <f t="shared" si="0"/>
        <v>2024</v>
      </c>
      <c r="H4" s="24">
        <f t="shared" si="0"/>
        <v>2025</v>
      </c>
      <c r="I4" s="24">
        <f t="shared" si="0"/>
        <v>2026</v>
      </c>
      <c r="J4" s="24">
        <f t="shared" si="0"/>
        <v>2027</v>
      </c>
      <c r="K4" s="24">
        <f t="shared" si="0"/>
        <v>2028</v>
      </c>
      <c r="L4" s="24">
        <f t="shared" si="0"/>
        <v>2029</v>
      </c>
      <c r="M4" s="24">
        <f t="shared" si="0"/>
        <v>2030</v>
      </c>
      <c r="N4" s="24">
        <f t="shared" si="0"/>
        <v>2031</v>
      </c>
    </row>
    <row r="5" spans="2:14" ht="19" x14ac:dyDescent="0.25">
      <c r="B5" s="75" t="s">
        <v>105</v>
      </c>
      <c r="D5" s="136" t="s">
        <v>127</v>
      </c>
      <c r="E5" s="136" t="s">
        <v>127</v>
      </c>
      <c r="F5" s="136" t="s">
        <v>127</v>
      </c>
      <c r="G5" s="136" t="s">
        <v>127</v>
      </c>
      <c r="H5" s="5"/>
      <c r="I5" s="5"/>
      <c r="J5" s="5"/>
      <c r="K5" s="5"/>
      <c r="L5" s="5"/>
      <c r="M5" s="5"/>
      <c r="N5" s="5"/>
    </row>
    <row r="6" spans="2:14" ht="19" x14ac:dyDescent="0.25">
      <c r="B6" s="75" t="s">
        <v>106</v>
      </c>
      <c r="D6" s="136" t="s">
        <v>127</v>
      </c>
      <c r="E6" s="136" t="s">
        <v>127</v>
      </c>
      <c r="F6" s="136" t="s">
        <v>127</v>
      </c>
      <c r="G6" s="136" t="s">
        <v>127</v>
      </c>
      <c r="H6" s="5"/>
      <c r="I6" s="5"/>
      <c r="J6" s="5"/>
      <c r="K6" s="5"/>
      <c r="L6" s="5"/>
      <c r="M6" s="5"/>
      <c r="N6" s="5"/>
    </row>
    <row r="7" spans="2:14" ht="19" x14ac:dyDescent="0.25">
      <c r="B7" s="91" t="s">
        <v>68</v>
      </c>
      <c r="C7" s="65"/>
      <c r="D7" s="135">
        <f>'P&amp;L '!C16</f>
        <v>32415</v>
      </c>
      <c r="E7" s="135">
        <f>'P&amp;L '!D16</f>
        <v>49599</v>
      </c>
      <c r="F7" s="135">
        <f>'P&amp;L '!E16</f>
        <v>65121</v>
      </c>
      <c r="G7" s="135">
        <f>'P&amp;L '!F16</f>
        <v>61870</v>
      </c>
      <c r="H7" s="135">
        <f>'Prevision de revenus automotive'!H8-'Gross profit'!H8</f>
        <v>65870.972908983211</v>
      </c>
      <c r="I7" s="135">
        <f>'Prevision de revenus automotive'!I8-'Gross profit'!I8</f>
        <v>67795.95028172298</v>
      </c>
      <c r="J7" s="135">
        <f>'Prevision de revenus automotive'!J8-'Gross profit'!J8</f>
        <v>71045.477047377557</v>
      </c>
      <c r="K7" s="135">
        <f>'Prevision de revenus automotive'!K8-'Gross profit'!K8</f>
        <v>75724.01830694516</v>
      </c>
      <c r="L7" s="135">
        <f>'Prevision de revenus automotive'!L8-'Gross profit'!L8</f>
        <v>82018.952974433982</v>
      </c>
      <c r="M7" s="135">
        <f>'Prevision de revenus automotive'!M8-'Gross profit'!M8</f>
        <v>91861.22733136607</v>
      </c>
      <c r="N7" s="135">
        <f>'Prevision de revenus automotive'!N8-'Gross profit'!N8</f>
        <v>102884.57461113003</v>
      </c>
    </row>
  </sheetData>
  <mergeCells count="2">
    <mergeCell ref="D3:G3"/>
    <mergeCell ref="H3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AE4C-E3C5-934F-BBA3-C436A144D767}">
  <dimension ref="B1:N21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22" style="1" customWidth="1"/>
    <col min="3" max="16384" width="10.83203125" style="1"/>
  </cols>
  <sheetData>
    <row r="1" spans="2:14" ht="22" x14ac:dyDescent="0.3">
      <c r="B1" s="78" t="s">
        <v>129</v>
      </c>
    </row>
    <row r="3" spans="2:14" x14ac:dyDescent="0.2">
      <c r="D3" s="144" t="s">
        <v>205</v>
      </c>
      <c r="E3" s="145"/>
      <c r="F3" s="145"/>
      <c r="G3" s="145"/>
      <c r="H3" s="146" t="s">
        <v>206</v>
      </c>
      <c r="I3" s="147"/>
      <c r="J3" s="147"/>
      <c r="K3" s="147"/>
      <c r="L3" s="147"/>
      <c r="M3" s="147"/>
      <c r="N3" s="147"/>
    </row>
    <row r="4" spans="2:14" x14ac:dyDescent="0.2">
      <c r="B4" s="1" t="s">
        <v>262</v>
      </c>
      <c r="C4" s="42">
        <v>2020</v>
      </c>
      <c r="D4" s="83">
        <f>1+C4</f>
        <v>2021</v>
      </c>
      <c r="E4" s="83">
        <f t="shared" ref="E4:N4" si="0">1+D4</f>
        <v>2022</v>
      </c>
      <c r="F4" s="83">
        <f t="shared" si="0"/>
        <v>2023</v>
      </c>
      <c r="G4" s="83">
        <f t="shared" si="0"/>
        <v>2024</v>
      </c>
      <c r="H4" s="24">
        <f t="shared" si="0"/>
        <v>2025</v>
      </c>
      <c r="I4" s="24">
        <f t="shared" si="0"/>
        <v>2026</v>
      </c>
      <c r="J4" s="24">
        <f t="shared" si="0"/>
        <v>2027</v>
      </c>
      <c r="K4" s="24">
        <f t="shared" si="0"/>
        <v>2028</v>
      </c>
      <c r="L4" s="24">
        <f t="shared" si="0"/>
        <v>2029</v>
      </c>
      <c r="M4" s="24">
        <f t="shared" si="0"/>
        <v>2030</v>
      </c>
      <c r="N4" s="24">
        <f t="shared" si="0"/>
        <v>2031</v>
      </c>
    </row>
    <row r="5" spans="2:14" ht="40" x14ac:dyDescent="0.25">
      <c r="B5" s="93" t="s">
        <v>207</v>
      </c>
      <c r="C5" s="43"/>
      <c r="D5" s="110">
        <f>'P&amp;L '!C11</f>
        <v>2789</v>
      </c>
      <c r="E5" s="110">
        <f>'P&amp;L '!D11</f>
        <v>3909</v>
      </c>
      <c r="F5" s="110">
        <f>'P&amp;L '!E11</f>
        <v>6035</v>
      </c>
      <c r="G5" s="110">
        <f>'P&amp;L '!F11</f>
        <v>10086</v>
      </c>
      <c r="H5" s="137" t="s">
        <v>127</v>
      </c>
      <c r="I5" s="137" t="s">
        <v>127</v>
      </c>
      <c r="J5" s="137" t="s">
        <v>127</v>
      </c>
      <c r="K5" s="137" t="s">
        <v>127</v>
      </c>
      <c r="L5" s="137" t="s">
        <v>127</v>
      </c>
      <c r="M5" s="137" t="s">
        <v>127</v>
      </c>
      <c r="N5" s="137" t="s">
        <v>127</v>
      </c>
    </row>
    <row r="6" spans="2:14" ht="19" x14ac:dyDescent="0.25">
      <c r="B6" s="75" t="s">
        <v>208</v>
      </c>
      <c r="C6" s="43"/>
      <c r="D6" s="110">
        <f>'P&amp;L '!C12</f>
        <v>3802</v>
      </c>
      <c r="E6" s="110">
        <f>'P&amp;L '!D12</f>
        <v>6091</v>
      </c>
      <c r="F6" s="110">
        <f>'P&amp;L '!E12</f>
        <v>8319</v>
      </c>
      <c r="G6" s="110">
        <f>'P&amp;L '!F12</f>
        <v>10534</v>
      </c>
      <c r="H6" s="137" t="s">
        <v>127</v>
      </c>
      <c r="I6" s="137" t="s">
        <v>127</v>
      </c>
      <c r="J6" s="137" t="s">
        <v>127</v>
      </c>
      <c r="K6" s="137" t="s">
        <v>127</v>
      </c>
      <c r="L6" s="137" t="s">
        <v>127</v>
      </c>
      <c r="M6" s="137" t="s">
        <v>127</v>
      </c>
      <c r="N6" s="137" t="s">
        <v>127</v>
      </c>
    </row>
    <row r="7" spans="2:14" ht="19" x14ac:dyDescent="0.25">
      <c r="B7" s="91" t="s">
        <v>68</v>
      </c>
      <c r="C7" s="92"/>
      <c r="D7" s="135">
        <f>SUM(D5:D6)</f>
        <v>6591</v>
      </c>
      <c r="E7" s="135">
        <f t="shared" ref="E7:G7" si="1">SUM(E5:E6)</f>
        <v>10000</v>
      </c>
      <c r="F7" s="135">
        <f t="shared" si="1"/>
        <v>14354</v>
      </c>
      <c r="G7" s="135">
        <f t="shared" si="1"/>
        <v>20620</v>
      </c>
      <c r="H7" s="135">
        <f>G7*(1+I11)</f>
        <v>29280.399999999998</v>
      </c>
      <c r="I7" s="135">
        <f>H7*(1+J11)</f>
        <v>41578.167999999998</v>
      </c>
      <c r="J7" s="135">
        <f t="shared" ref="J7:N7" si="2">I7*(1+K11)</f>
        <v>59040.998559999993</v>
      </c>
      <c r="K7" s="135">
        <f t="shared" si="2"/>
        <v>83838.217955199987</v>
      </c>
      <c r="L7" s="135">
        <f t="shared" si="2"/>
        <v>119050.26949638397</v>
      </c>
      <c r="M7" s="135">
        <f t="shared" si="2"/>
        <v>169051.38268486524</v>
      </c>
      <c r="N7" s="135">
        <f t="shared" si="2"/>
        <v>169051.38268486524</v>
      </c>
    </row>
    <row r="10" spans="2:14" ht="19" x14ac:dyDescent="0.25">
      <c r="B10" s="87" t="s">
        <v>107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2:14" ht="19" x14ac:dyDescent="0.25">
      <c r="B11" s="87" t="s">
        <v>130</v>
      </c>
      <c r="C11" s="88"/>
      <c r="D11" s="88"/>
      <c r="E11" s="88"/>
      <c r="F11" s="88"/>
      <c r="G11" s="88"/>
      <c r="H11" s="89">
        <f>CHOOSE(DRIVERS!$C$4,'revenue energy and other'!H15,'revenue energy and other'!H18,'revenue energy and other'!H21)</f>
        <v>0.42</v>
      </c>
      <c r="I11" s="89">
        <f>CHOOSE(DRIVERS!$C$4,'revenue energy and other'!I15,'revenue energy and other'!I18,'revenue energy and other'!I21)</f>
        <v>0.42</v>
      </c>
      <c r="J11" s="89">
        <f>CHOOSE(DRIVERS!$C$4,'revenue energy and other'!J15,'revenue energy and other'!J18,'revenue energy and other'!J21)</f>
        <v>0.42</v>
      </c>
      <c r="K11" s="89">
        <f>CHOOSE(DRIVERS!$C$4,'revenue energy and other'!K15,'revenue energy and other'!K18,'revenue energy and other'!K21)</f>
        <v>0.42</v>
      </c>
      <c r="L11" s="89">
        <f>CHOOSE(DRIVERS!$C$4,'revenue energy and other'!L15,'revenue energy and other'!L18,'revenue energy and other'!L21)</f>
        <v>0.42</v>
      </c>
      <c r="M11" s="89">
        <f>CHOOSE(DRIVERS!$C$4,'revenue energy and other'!M15,'revenue energy and other'!M18,'revenue energy and other'!M21)</f>
        <v>0.42</v>
      </c>
      <c r="N11" s="89">
        <f>CHOOSE(DRIVERS!$C$4,'revenue energy and other'!N15,'revenue energy and other'!N18,'revenue energy and other'!N21)</f>
        <v>0.42</v>
      </c>
    </row>
    <row r="12" spans="2:14" ht="10" customHeight="1" x14ac:dyDescent="0.25"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</row>
    <row r="13" spans="2:14" ht="19" x14ac:dyDescent="0.25">
      <c r="B13" s="87" t="s">
        <v>132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</row>
    <row r="14" spans="2:14" ht="19" x14ac:dyDescent="0.25">
      <c r="B14" s="87" t="s">
        <v>126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</row>
    <row r="15" spans="2:14" ht="17" customHeight="1" x14ac:dyDescent="0.25">
      <c r="B15" s="87" t="s">
        <v>131</v>
      </c>
      <c r="C15" s="88"/>
      <c r="D15" s="88"/>
      <c r="E15" s="88"/>
      <c r="F15" s="88"/>
      <c r="G15" s="88"/>
      <c r="H15" s="89">
        <v>0.42</v>
      </c>
      <c r="I15" s="89">
        <v>0.42</v>
      </c>
      <c r="J15" s="89">
        <v>0.42</v>
      </c>
      <c r="K15" s="89">
        <v>0.42</v>
      </c>
      <c r="L15" s="89">
        <v>0.42</v>
      </c>
      <c r="M15" s="89">
        <v>0.42</v>
      </c>
      <c r="N15" s="89">
        <v>0.42</v>
      </c>
    </row>
    <row r="16" spans="2:14" ht="7" customHeight="1" x14ac:dyDescent="0.25"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</row>
    <row r="17" spans="2:14" ht="19" x14ac:dyDescent="0.25">
      <c r="B17" s="87" t="s">
        <v>111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</row>
    <row r="18" spans="2:14" ht="19" x14ac:dyDescent="0.25">
      <c r="B18" s="87" t="s">
        <v>131</v>
      </c>
      <c r="C18" s="88"/>
      <c r="D18" s="94"/>
      <c r="E18" s="94">
        <f>E7/D7-1</f>
        <v>0.51722045213169476</v>
      </c>
      <c r="F18" s="94">
        <f t="shared" ref="F18:G18" si="3">F7/E7-1</f>
        <v>0.43540000000000001</v>
      </c>
      <c r="G18" s="94">
        <f t="shared" si="3"/>
        <v>0.43653337048906238</v>
      </c>
      <c r="H18" s="89">
        <v>0.4</v>
      </c>
      <c r="I18" s="89">
        <v>0.4</v>
      </c>
      <c r="J18" s="89">
        <v>0.4</v>
      </c>
      <c r="K18" s="89">
        <v>0.4</v>
      </c>
      <c r="L18" s="89">
        <v>0.4</v>
      </c>
      <c r="M18" s="89">
        <v>0.4</v>
      </c>
      <c r="N18" s="89">
        <v>0.4</v>
      </c>
    </row>
    <row r="19" spans="2:14" ht="11" customHeight="1" x14ac:dyDescent="0.25"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</row>
    <row r="20" spans="2:14" ht="19" x14ac:dyDescent="0.25">
      <c r="B20" s="87" t="s">
        <v>113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</row>
    <row r="21" spans="2:14" ht="19" x14ac:dyDescent="0.25">
      <c r="B21" s="87" t="s">
        <v>131</v>
      </c>
      <c r="C21" s="88"/>
      <c r="D21" s="88"/>
      <c r="E21" s="88"/>
      <c r="F21" s="88"/>
      <c r="G21" s="88"/>
      <c r="H21" s="89">
        <v>0.38</v>
      </c>
      <c r="I21" s="89">
        <v>0.38</v>
      </c>
      <c r="J21" s="89">
        <v>0.38</v>
      </c>
      <c r="K21" s="89">
        <v>0.38</v>
      </c>
      <c r="L21" s="89">
        <v>0.38</v>
      </c>
      <c r="M21" s="89">
        <v>0.38</v>
      </c>
      <c r="N21" s="89">
        <v>0.38</v>
      </c>
    </row>
  </sheetData>
  <mergeCells count="2">
    <mergeCell ref="D3:G3"/>
    <mergeCell ref="H3: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F0A3-9C33-6746-9588-A67F1CF5EB0E}">
  <dimension ref="B1:P20"/>
  <sheetViews>
    <sheetView workbookViewId="0">
      <selection activeCell="B5" sqref="B5"/>
    </sheetView>
  </sheetViews>
  <sheetFormatPr baseColWidth="10" defaultRowHeight="16" x14ac:dyDescent="0.2"/>
  <cols>
    <col min="1" max="1" width="10.83203125" style="1"/>
    <col min="2" max="2" width="20.33203125" style="1" customWidth="1"/>
    <col min="3" max="3" width="9.33203125" style="1" customWidth="1"/>
    <col min="4" max="4" width="17.6640625" style="1" customWidth="1"/>
    <col min="5" max="16384" width="10.83203125" style="1"/>
  </cols>
  <sheetData>
    <row r="1" spans="2:16" ht="22" x14ac:dyDescent="0.3">
      <c r="B1" s="78" t="s">
        <v>133</v>
      </c>
    </row>
    <row r="3" spans="2:16" x14ac:dyDescent="0.2">
      <c r="D3" s="144" t="s">
        <v>205</v>
      </c>
      <c r="E3" s="145"/>
      <c r="F3" s="145"/>
      <c r="G3" s="145"/>
      <c r="H3" s="146" t="s">
        <v>206</v>
      </c>
      <c r="I3" s="147"/>
      <c r="J3" s="147"/>
      <c r="K3" s="147"/>
      <c r="L3" s="147"/>
      <c r="M3" s="147"/>
      <c r="N3" s="147"/>
    </row>
    <row r="4" spans="2:16" x14ac:dyDescent="0.2">
      <c r="D4" s="83">
        <v>2021</v>
      </c>
      <c r="E4" s="83">
        <v>2022</v>
      </c>
      <c r="F4" s="83">
        <v>2023</v>
      </c>
      <c r="G4" s="83">
        <v>2024</v>
      </c>
      <c r="H4" s="24">
        <v>2025</v>
      </c>
      <c r="I4" s="24">
        <v>2026</v>
      </c>
      <c r="J4" s="24">
        <v>2027</v>
      </c>
      <c r="K4" s="24">
        <v>2028</v>
      </c>
      <c r="L4" s="24">
        <v>2029</v>
      </c>
      <c r="M4" s="24">
        <v>2030</v>
      </c>
      <c r="N4" s="24">
        <v>2031</v>
      </c>
    </row>
    <row r="5" spans="2:16" ht="40" x14ac:dyDescent="0.25">
      <c r="B5" s="93" t="s">
        <v>207</v>
      </c>
      <c r="D5" s="110">
        <f>'P&amp;L '!C11-'P&amp;L '!C19</f>
        <v>-129</v>
      </c>
      <c r="E5" s="110">
        <f>'P&amp;L '!D11-'P&amp;L '!D19</f>
        <v>288</v>
      </c>
      <c r="F5" s="110">
        <f>'P&amp;L '!E11-'P&amp;L '!E19</f>
        <v>1141</v>
      </c>
      <c r="G5" s="110">
        <f>'P&amp;L '!F11-'P&amp;L '!F19</f>
        <v>2640</v>
      </c>
      <c r="H5" s="137" t="s">
        <v>127</v>
      </c>
      <c r="I5" s="137" t="s">
        <v>127</v>
      </c>
      <c r="J5" s="137" t="s">
        <v>127</v>
      </c>
      <c r="K5" s="137" t="s">
        <v>127</v>
      </c>
      <c r="L5" s="137" t="s">
        <v>127</v>
      </c>
      <c r="M5" s="137" t="s">
        <v>127</v>
      </c>
      <c r="N5" s="137" t="s">
        <v>127</v>
      </c>
    </row>
    <row r="6" spans="2:16" ht="19" x14ac:dyDescent="0.25">
      <c r="B6" s="75" t="s">
        <v>208</v>
      </c>
      <c r="D6" s="110">
        <f>'P&amp;L '!C12-'P&amp;L '!C20</f>
        <v>-104</v>
      </c>
      <c r="E6" s="110">
        <f>'P&amp;L '!D12-'P&amp;L '!D20</f>
        <v>211</v>
      </c>
      <c r="F6" s="110">
        <f>'P&amp;L '!E12-'P&amp;L '!E20</f>
        <v>489</v>
      </c>
      <c r="G6" s="110">
        <f>'P&amp;L '!F12-'P&amp;L '!F20</f>
        <v>613</v>
      </c>
      <c r="H6" s="137" t="s">
        <v>127</v>
      </c>
      <c r="I6" s="137" t="s">
        <v>127</v>
      </c>
      <c r="J6" s="137" t="s">
        <v>127</v>
      </c>
      <c r="K6" s="137" t="s">
        <v>127</v>
      </c>
      <c r="L6" s="137" t="s">
        <v>127</v>
      </c>
      <c r="M6" s="137" t="s">
        <v>127</v>
      </c>
      <c r="N6" s="137" t="s">
        <v>127</v>
      </c>
    </row>
    <row r="7" spans="2:16" ht="19" x14ac:dyDescent="0.25">
      <c r="B7" s="91" t="s">
        <v>68</v>
      </c>
      <c r="C7" s="65"/>
      <c r="D7" s="135">
        <f>SUM(D5:D6)</f>
        <v>-233</v>
      </c>
      <c r="E7" s="135">
        <f t="shared" ref="E7:G7" si="0">SUM(E5:E6)</f>
        <v>499</v>
      </c>
      <c r="F7" s="135">
        <f t="shared" si="0"/>
        <v>1630</v>
      </c>
      <c r="G7" s="135">
        <f t="shared" si="0"/>
        <v>3253</v>
      </c>
      <c r="H7" s="138">
        <f>H10*'revenue energy and other'!H7</f>
        <v>4977.6679999999988</v>
      </c>
      <c r="I7" s="138">
        <f>I10*'revenue energy and other'!I7</f>
        <v>7068.2885599999991</v>
      </c>
      <c r="J7" s="138">
        <f>J10*'revenue energy and other'!J7</f>
        <v>10036.969755199998</v>
      </c>
      <c r="K7" s="138">
        <f>K10*'revenue energy and other'!K7</f>
        <v>14252.497052383997</v>
      </c>
      <c r="L7" s="138">
        <f>L10*'revenue energy and other'!L7</f>
        <v>20238.545814385274</v>
      </c>
      <c r="M7" s="138">
        <f>M10*'revenue energy and other'!M7</f>
        <v>28738.735056427089</v>
      </c>
      <c r="N7" s="138">
        <f>N10*'revenue energy and other'!N7</f>
        <v>28738.735056427089</v>
      </c>
    </row>
    <row r="8" spans="2:16" ht="19" x14ac:dyDescent="0.25">
      <c r="B8" s="75"/>
    </row>
    <row r="9" spans="2:16" ht="19" x14ac:dyDescent="0.25">
      <c r="B9" s="95" t="s">
        <v>116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6" ht="19" x14ac:dyDescent="0.25">
      <c r="B10" s="95" t="s">
        <v>134</v>
      </c>
      <c r="C10" s="27"/>
      <c r="D10" s="112">
        <f>'Gross profit energy other'!D7/'revenue energy and other'!D7</f>
        <v>-3.5351236534668484E-2</v>
      </c>
      <c r="E10" s="112">
        <f>'Gross profit energy other'!E7/'revenue energy and other'!E7</f>
        <v>4.99E-2</v>
      </c>
      <c r="F10" s="112">
        <f>'Gross profit energy other'!F7/'revenue energy and other'!F7</f>
        <v>0.11355719660025081</v>
      </c>
      <c r="G10" s="112">
        <f>'Gross profit energy other'!G7/'revenue energy and other'!G7</f>
        <v>0.15775945683802134</v>
      </c>
      <c r="H10" s="29">
        <f>CHOOSE(DRIVERS!$C$4,'Gross profit energy other'!H14,'Gross profit energy other'!H17,'Gross profit energy other'!H20)</f>
        <v>0.16999999999999998</v>
      </c>
      <c r="I10" s="29">
        <f>CHOOSE(DRIVERS!$C$4,'Gross profit energy other'!I14,'Gross profit energy other'!I17,'Gross profit energy other'!I20)</f>
        <v>0.16999999999999998</v>
      </c>
      <c r="J10" s="29">
        <f>CHOOSE(DRIVERS!$C$4,'Gross profit energy other'!J14,'Gross profit energy other'!J17,'Gross profit energy other'!J20)</f>
        <v>0.16999999999999998</v>
      </c>
      <c r="K10" s="29">
        <f>CHOOSE(DRIVERS!$C$4,'Gross profit energy other'!K14,'Gross profit energy other'!K17,'Gross profit energy other'!K20)</f>
        <v>0.16999999999999998</v>
      </c>
      <c r="L10" s="29">
        <f>CHOOSE(DRIVERS!$C$4,'Gross profit energy other'!L14,'Gross profit energy other'!L17,'Gross profit energy other'!L20)</f>
        <v>0.16999999999999998</v>
      </c>
      <c r="M10" s="29">
        <f>CHOOSE(DRIVERS!$C$4,'Gross profit energy other'!M14,'Gross profit energy other'!M17,'Gross profit energy other'!M20)</f>
        <v>0.16999999999999998</v>
      </c>
      <c r="N10" s="29">
        <f>CHOOSE(DRIVERS!$C$4,'Gross profit energy other'!N14,'Gross profit energy other'!N17,'Gross profit energy other'!N20)</f>
        <v>0.16999999999999998</v>
      </c>
      <c r="O10" s="20"/>
      <c r="P10" s="19"/>
    </row>
    <row r="11" spans="2:16" ht="19" x14ac:dyDescent="0.25">
      <c r="B11" s="95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6" ht="19" x14ac:dyDescent="0.25">
      <c r="B12" s="95" t="s">
        <v>135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2:16" ht="19" x14ac:dyDescent="0.25">
      <c r="B13" s="95" t="s">
        <v>126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2:16" ht="19" x14ac:dyDescent="0.25">
      <c r="B14" s="95" t="s">
        <v>131</v>
      </c>
      <c r="C14" s="27"/>
      <c r="D14" s="27"/>
      <c r="E14" s="27"/>
      <c r="F14" s="27"/>
      <c r="G14" s="27"/>
      <c r="H14" s="29">
        <f>H17+2%</f>
        <v>0.16999999999999998</v>
      </c>
      <c r="I14" s="29">
        <f t="shared" ref="I14:N14" si="1">I17+2%</f>
        <v>0.16999999999999998</v>
      </c>
      <c r="J14" s="29">
        <f t="shared" si="1"/>
        <v>0.16999999999999998</v>
      </c>
      <c r="K14" s="29">
        <f t="shared" si="1"/>
        <v>0.16999999999999998</v>
      </c>
      <c r="L14" s="29">
        <f t="shared" si="1"/>
        <v>0.16999999999999998</v>
      </c>
      <c r="M14" s="29">
        <f t="shared" si="1"/>
        <v>0.16999999999999998</v>
      </c>
      <c r="N14" s="29">
        <f t="shared" si="1"/>
        <v>0.16999999999999998</v>
      </c>
      <c r="O14" s="20"/>
      <c r="P14" s="20"/>
    </row>
    <row r="15" spans="2:16" ht="19" x14ac:dyDescent="0.25">
      <c r="B15" s="9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2:16" ht="19" x14ac:dyDescent="0.25">
      <c r="B16" s="95" t="s">
        <v>110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2:16" ht="19" x14ac:dyDescent="0.25">
      <c r="B17" s="95" t="s">
        <v>131</v>
      </c>
      <c r="C17" s="27"/>
      <c r="D17" s="27"/>
      <c r="E17" s="27"/>
      <c r="F17" s="27"/>
      <c r="G17" s="27"/>
      <c r="H17" s="29">
        <v>0.15</v>
      </c>
      <c r="I17" s="29">
        <v>0.15</v>
      </c>
      <c r="J17" s="29">
        <v>0.15</v>
      </c>
      <c r="K17" s="29">
        <v>0.15</v>
      </c>
      <c r="L17" s="29">
        <v>0.15</v>
      </c>
      <c r="M17" s="29">
        <v>0.15</v>
      </c>
      <c r="N17" s="29">
        <v>0.15</v>
      </c>
      <c r="O17" s="20"/>
      <c r="P17" s="20"/>
    </row>
    <row r="18" spans="2:16" ht="19" x14ac:dyDescent="0.25">
      <c r="B18" s="95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6" ht="19" x14ac:dyDescent="0.25">
      <c r="B19" s="95" t="s">
        <v>113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6" ht="19" x14ac:dyDescent="0.25">
      <c r="B20" s="96" t="s">
        <v>131</v>
      </c>
      <c r="C20" s="27"/>
      <c r="D20" s="27"/>
      <c r="E20" s="27"/>
      <c r="F20" s="27"/>
      <c r="G20" s="27"/>
      <c r="H20" s="29">
        <f>H17-2%</f>
        <v>0.13</v>
      </c>
      <c r="I20" s="29">
        <f t="shared" ref="I20:N20" si="2">I17-2%</f>
        <v>0.13</v>
      </c>
      <c r="J20" s="29">
        <f t="shared" si="2"/>
        <v>0.13</v>
      </c>
      <c r="K20" s="29">
        <f t="shared" si="2"/>
        <v>0.13</v>
      </c>
      <c r="L20" s="29">
        <f t="shared" si="2"/>
        <v>0.13</v>
      </c>
      <c r="M20" s="29">
        <f t="shared" si="2"/>
        <v>0.13</v>
      </c>
      <c r="N20" s="29">
        <f t="shared" si="2"/>
        <v>0.13</v>
      </c>
      <c r="O20" s="20"/>
      <c r="P20" s="20"/>
    </row>
  </sheetData>
  <mergeCells count="2">
    <mergeCell ref="H3:N3"/>
    <mergeCell ref="D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5660-811C-DE49-838E-D611F9FA12DD}">
  <dimension ref="B1:N7"/>
  <sheetViews>
    <sheetView workbookViewId="0">
      <selection activeCell="H7" sqref="H7"/>
    </sheetView>
  </sheetViews>
  <sheetFormatPr baseColWidth="10" defaultRowHeight="16" x14ac:dyDescent="0.2"/>
  <cols>
    <col min="1" max="1" width="10.83203125" style="1"/>
    <col min="2" max="2" width="20.83203125" style="1" customWidth="1"/>
    <col min="3" max="16384" width="10.83203125" style="1"/>
  </cols>
  <sheetData>
    <row r="1" spans="2:14" ht="22" x14ac:dyDescent="0.3">
      <c r="B1" s="78" t="s">
        <v>136</v>
      </c>
    </row>
    <row r="3" spans="2:14" x14ac:dyDescent="0.2">
      <c r="D3" s="144" t="s">
        <v>205</v>
      </c>
      <c r="E3" s="145"/>
      <c r="F3" s="145"/>
      <c r="G3" s="145"/>
      <c r="H3" s="146" t="s">
        <v>206</v>
      </c>
      <c r="I3" s="147"/>
      <c r="J3" s="147"/>
      <c r="K3" s="147"/>
      <c r="L3" s="147"/>
      <c r="M3" s="147"/>
      <c r="N3" s="147"/>
    </row>
    <row r="4" spans="2:14" x14ac:dyDescent="0.2">
      <c r="D4" s="83">
        <v>2021</v>
      </c>
      <c r="E4" s="83">
        <v>2022</v>
      </c>
      <c r="F4" s="83">
        <v>2023</v>
      </c>
      <c r="G4" s="83">
        <v>2024</v>
      </c>
      <c r="H4" s="24">
        <v>2025</v>
      </c>
      <c r="I4" s="24">
        <v>2026</v>
      </c>
      <c r="J4" s="24">
        <v>2027</v>
      </c>
      <c r="K4" s="24">
        <v>2028</v>
      </c>
      <c r="L4" s="24">
        <v>2029</v>
      </c>
      <c r="M4" s="24">
        <v>2030</v>
      </c>
      <c r="N4" s="24">
        <v>2031</v>
      </c>
    </row>
    <row r="5" spans="2:14" ht="40" x14ac:dyDescent="0.25">
      <c r="B5" s="93" t="s">
        <v>207</v>
      </c>
      <c r="D5" s="110">
        <f>'P&amp;L '!C19</f>
        <v>2918</v>
      </c>
      <c r="E5" s="110">
        <f>'P&amp;L '!D19</f>
        <v>3621</v>
      </c>
      <c r="F5" s="110">
        <f>'P&amp;L '!E19</f>
        <v>4894</v>
      </c>
      <c r="G5" s="110">
        <f>'P&amp;L '!F19</f>
        <v>7446</v>
      </c>
      <c r="H5" s="137" t="s">
        <v>127</v>
      </c>
      <c r="I5" s="137" t="s">
        <v>127</v>
      </c>
      <c r="J5" s="137" t="s">
        <v>127</v>
      </c>
      <c r="K5" s="137" t="s">
        <v>127</v>
      </c>
      <c r="L5" s="137" t="s">
        <v>127</v>
      </c>
      <c r="M5" s="137" t="s">
        <v>127</v>
      </c>
      <c r="N5" s="137" t="s">
        <v>127</v>
      </c>
    </row>
    <row r="6" spans="2:14" ht="19" x14ac:dyDescent="0.25">
      <c r="B6" s="75" t="s">
        <v>208</v>
      </c>
      <c r="D6" s="110">
        <f>'P&amp;L '!C20</f>
        <v>3906</v>
      </c>
      <c r="E6" s="110">
        <f>'P&amp;L '!D20</f>
        <v>5880</v>
      </c>
      <c r="F6" s="110">
        <f>'P&amp;L '!E20</f>
        <v>7830</v>
      </c>
      <c r="G6" s="110">
        <f>'P&amp;L '!F20</f>
        <v>9921</v>
      </c>
      <c r="H6" s="137" t="s">
        <v>127</v>
      </c>
      <c r="I6" s="137" t="s">
        <v>127</v>
      </c>
      <c r="J6" s="137" t="s">
        <v>127</v>
      </c>
      <c r="K6" s="137" t="s">
        <v>127</v>
      </c>
      <c r="L6" s="137" t="s">
        <v>127</v>
      </c>
      <c r="M6" s="137" t="s">
        <v>127</v>
      </c>
      <c r="N6" s="137" t="s">
        <v>127</v>
      </c>
    </row>
    <row r="7" spans="2:14" ht="19" x14ac:dyDescent="0.25">
      <c r="B7" s="91" t="s">
        <v>68</v>
      </c>
      <c r="C7" s="65"/>
      <c r="D7" s="135">
        <f>SUM(D5:D6)</f>
        <v>6824</v>
      </c>
      <c r="E7" s="135">
        <f t="shared" ref="E7:G7" si="0">SUM(E5:E6)</f>
        <v>9501</v>
      </c>
      <c r="F7" s="135">
        <f t="shared" si="0"/>
        <v>12724</v>
      </c>
      <c r="G7" s="135">
        <f t="shared" si="0"/>
        <v>17367</v>
      </c>
      <c r="H7" s="135">
        <f>'revenue energy and other'!H7-'Gross profit energy other'!H7</f>
        <v>24302.732</v>
      </c>
      <c r="I7" s="135">
        <f>'revenue energy and other'!I7-'Gross profit energy other'!I7</f>
        <v>34509.879439999997</v>
      </c>
      <c r="J7" s="135">
        <f>'revenue energy and other'!J7-'Gross profit energy other'!J7</f>
        <v>49004.028804799993</v>
      </c>
      <c r="K7" s="135">
        <f>'revenue energy and other'!K7-'Gross profit energy other'!K7</f>
        <v>69585.720902815985</v>
      </c>
      <c r="L7" s="135">
        <f>'revenue energy and other'!L7-'Gross profit energy other'!L7</f>
        <v>98811.723681998701</v>
      </c>
      <c r="M7" s="135">
        <f>'revenue energy and other'!M7-'Gross profit energy other'!M7</f>
        <v>140312.64762843814</v>
      </c>
      <c r="N7" s="135">
        <f>'revenue energy and other'!N7-'Gross profit energy other'!N7</f>
        <v>140312.64762843814</v>
      </c>
    </row>
  </sheetData>
  <mergeCells count="2">
    <mergeCell ref="D3:G3"/>
    <mergeCell ref="H3: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5EB4-5BAB-C841-9326-DA940E4CDF7F}">
  <dimension ref="B1:N28"/>
  <sheetViews>
    <sheetView workbookViewId="0">
      <selection activeCell="G28" sqref="G28"/>
    </sheetView>
  </sheetViews>
  <sheetFormatPr baseColWidth="10" defaultRowHeight="16" x14ac:dyDescent="0.2"/>
  <cols>
    <col min="1" max="1" width="10.83203125" style="1"/>
    <col min="2" max="2" width="17.5" style="1" customWidth="1"/>
    <col min="3" max="16384" width="10.83203125" style="1"/>
  </cols>
  <sheetData>
    <row r="1" spans="2:14" ht="22" x14ac:dyDescent="0.3">
      <c r="B1" s="78" t="s">
        <v>212</v>
      </c>
    </row>
    <row r="3" spans="2:14" ht="19" x14ac:dyDescent="0.25">
      <c r="B3" s="98" t="s">
        <v>138</v>
      </c>
    </row>
    <row r="4" spans="2:14" x14ac:dyDescent="0.2">
      <c r="D4" s="144" t="s">
        <v>205</v>
      </c>
      <c r="E4" s="145"/>
      <c r="F4" s="145"/>
      <c r="G4" s="145"/>
      <c r="H4" s="146" t="s">
        <v>206</v>
      </c>
      <c r="I4" s="147"/>
      <c r="J4" s="147"/>
      <c r="K4" s="147"/>
      <c r="L4" s="147"/>
      <c r="M4" s="147"/>
      <c r="N4" s="147"/>
    </row>
    <row r="5" spans="2:14" x14ac:dyDescent="0.2">
      <c r="D5" s="83">
        <v>2021</v>
      </c>
      <c r="E5" s="83">
        <v>2022</v>
      </c>
      <c r="F5" s="83">
        <v>2023</v>
      </c>
      <c r="G5" s="83">
        <v>2024</v>
      </c>
      <c r="H5" s="24">
        <v>2025</v>
      </c>
      <c r="I5" s="24">
        <v>2026</v>
      </c>
      <c r="J5" s="24">
        <v>2027</v>
      </c>
      <c r="K5" s="24">
        <v>2028</v>
      </c>
      <c r="L5" s="24">
        <v>2029</v>
      </c>
      <c r="M5" s="24">
        <v>2030</v>
      </c>
      <c r="N5" s="24">
        <v>2031</v>
      </c>
    </row>
    <row r="6" spans="2:14" ht="40" x14ac:dyDescent="0.25">
      <c r="B6" s="93" t="s">
        <v>210</v>
      </c>
      <c r="D6" s="110">
        <f>'P&amp;L '!C8</f>
        <v>1465</v>
      </c>
      <c r="E6" s="110">
        <f>'P&amp;L '!D8</f>
        <v>1776</v>
      </c>
      <c r="F6" s="110">
        <f>'P&amp;L '!E8</f>
        <v>1790</v>
      </c>
      <c r="G6" s="110">
        <f>'P&amp;L '!F8</f>
        <v>2763</v>
      </c>
      <c r="H6" s="110">
        <f>AVERAGE($D$6:$G$6)</f>
        <v>1948.5</v>
      </c>
      <c r="I6" s="110">
        <f t="shared" ref="I6:N6" si="0">AVERAGE($D$6:$G$6)</f>
        <v>1948.5</v>
      </c>
      <c r="J6" s="110">
        <f t="shared" si="0"/>
        <v>1948.5</v>
      </c>
      <c r="K6" s="110">
        <f t="shared" si="0"/>
        <v>1948.5</v>
      </c>
      <c r="L6" s="110">
        <f t="shared" si="0"/>
        <v>1948.5</v>
      </c>
      <c r="M6" s="110">
        <f t="shared" si="0"/>
        <v>1948.5</v>
      </c>
      <c r="N6" s="110">
        <f t="shared" si="0"/>
        <v>1948.5</v>
      </c>
    </row>
    <row r="7" spans="2:14" ht="19" x14ac:dyDescent="0.25">
      <c r="B7" s="75" t="s">
        <v>209</v>
      </c>
      <c r="D7" s="110">
        <f>'P&amp;L '!C9</f>
        <v>1642</v>
      </c>
      <c r="E7" s="110">
        <f>'P&amp;L '!D9</f>
        <v>2476</v>
      </c>
      <c r="F7" s="110">
        <f>'P&amp;L '!E9</f>
        <v>2120</v>
      </c>
      <c r="G7" s="110">
        <f>'P&amp;L '!F9</f>
        <v>1827</v>
      </c>
      <c r="H7" s="110">
        <f>AVERAGE($D$7:$G$7)</f>
        <v>2016.25</v>
      </c>
      <c r="I7" s="110">
        <f t="shared" ref="I7:N7" si="1">AVERAGE($D$7:$G$7)</f>
        <v>2016.25</v>
      </c>
      <c r="J7" s="110">
        <f t="shared" si="1"/>
        <v>2016.25</v>
      </c>
      <c r="K7" s="110">
        <f t="shared" si="1"/>
        <v>2016.25</v>
      </c>
      <c r="L7" s="110">
        <f t="shared" si="1"/>
        <v>2016.25</v>
      </c>
      <c r="M7" s="110">
        <f t="shared" si="1"/>
        <v>2016.25</v>
      </c>
      <c r="N7" s="110">
        <f t="shared" si="1"/>
        <v>2016.25</v>
      </c>
    </row>
    <row r="8" spans="2:14" ht="19" x14ac:dyDescent="0.25">
      <c r="B8" s="91" t="s">
        <v>123</v>
      </c>
      <c r="C8" s="65"/>
      <c r="D8" s="135">
        <f>SUM(D6:D7)</f>
        <v>3107</v>
      </c>
      <c r="E8" s="135">
        <f t="shared" ref="E8:N8" si="2">SUM(E6:E7)</f>
        <v>4252</v>
      </c>
      <c r="F8" s="135">
        <f t="shared" si="2"/>
        <v>3910</v>
      </c>
      <c r="G8" s="135">
        <f t="shared" si="2"/>
        <v>4590</v>
      </c>
      <c r="H8" s="135">
        <f t="shared" si="2"/>
        <v>3964.75</v>
      </c>
      <c r="I8" s="135">
        <f t="shared" si="2"/>
        <v>3964.75</v>
      </c>
      <c r="J8" s="135">
        <f t="shared" si="2"/>
        <v>3964.75</v>
      </c>
      <c r="K8" s="135">
        <f t="shared" si="2"/>
        <v>3964.75</v>
      </c>
      <c r="L8" s="135">
        <f t="shared" si="2"/>
        <v>3964.75</v>
      </c>
      <c r="M8" s="135">
        <f t="shared" si="2"/>
        <v>3964.75</v>
      </c>
      <c r="N8" s="135">
        <f t="shared" si="2"/>
        <v>3964.75</v>
      </c>
    </row>
    <row r="11" spans="2:14" ht="19" x14ac:dyDescent="0.25">
      <c r="B11" s="99" t="s">
        <v>211</v>
      </c>
      <c r="E11" s="19"/>
      <c r="F11" s="19"/>
      <c r="G11" s="19"/>
    </row>
    <row r="12" spans="2:14" x14ac:dyDescent="0.2">
      <c r="E12" s="19"/>
      <c r="F12" s="19"/>
      <c r="G12" s="19"/>
    </row>
    <row r="13" spans="2:14" x14ac:dyDescent="0.2">
      <c r="D13" s="144" t="s">
        <v>205</v>
      </c>
      <c r="E13" s="145"/>
      <c r="F13" s="145"/>
      <c r="G13" s="145"/>
      <c r="H13" s="146" t="s">
        <v>206</v>
      </c>
      <c r="I13" s="147"/>
      <c r="J13" s="147"/>
      <c r="K13" s="147"/>
      <c r="L13" s="147"/>
      <c r="M13" s="147"/>
      <c r="N13" s="147"/>
    </row>
    <row r="14" spans="2:14" x14ac:dyDescent="0.2">
      <c r="D14" s="83">
        <v>2021</v>
      </c>
      <c r="E14" s="83">
        <v>2022</v>
      </c>
      <c r="F14" s="83">
        <v>2023</v>
      </c>
      <c r="G14" s="83">
        <v>2024</v>
      </c>
      <c r="H14" s="24">
        <v>2025</v>
      </c>
      <c r="I14" s="24">
        <v>2026</v>
      </c>
      <c r="J14" s="24">
        <v>2027</v>
      </c>
      <c r="K14" s="24">
        <v>2028</v>
      </c>
      <c r="L14" s="24">
        <v>2029</v>
      </c>
      <c r="M14" s="24">
        <v>2030</v>
      </c>
      <c r="N14" s="24">
        <v>2031</v>
      </c>
    </row>
    <row r="15" spans="2:14" ht="40" x14ac:dyDescent="0.25">
      <c r="B15" s="93" t="s">
        <v>210</v>
      </c>
    </row>
    <row r="16" spans="2:14" ht="19" x14ac:dyDescent="0.25">
      <c r="B16" s="75" t="s">
        <v>209</v>
      </c>
      <c r="D16" s="110">
        <f>'P&amp;L '!C17</f>
        <v>978</v>
      </c>
      <c r="E16" s="110">
        <f>'P&amp;L '!D17</f>
        <v>1509</v>
      </c>
      <c r="F16" s="110">
        <f>'P&amp;L '!E17</f>
        <v>1268</v>
      </c>
      <c r="G16" s="110">
        <f>'P&amp;L '!F17</f>
        <v>1003</v>
      </c>
      <c r="H16" s="110">
        <f>AVERAGE($D$16:$G$16)</f>
        <v>1189.5</v>
      </c>
      <c r="I16" s="110">
        <f t="shared" ref="I16:N16" si="3">AVERAGE($D$16:$G$16)</f>
        <v>1189.5</v>
      </c>
      <c r="J16" s="110">
        <f t="shared" si="3"/>
        <v>1189.5</v>
      </c>
      <c r="K16" s="110">
        <f t="shared" si="3"/>
        <v>1189.5</v>
      </c>
      <c r="L16" s="110">
        <f t="shared" si="3"/>
        <v>1189.5</v>
      </c>
      <c r="M16" s="110">
        <f t="shared" si="3"/>
        <v>1189.5</v>
      </c>
      <c r="N16" s="110">
        <f t="shared" si="3"/>
        <v>1189.5</v>
      </c>
    </row>
    <row r="17" spans="2:14" ht="19" x14ac:dyDescent="0.25">
      <c r="B17" s="97" t="s">
        <v>123</v>
      </c>
      <c r="C17" s="65"/>
      <c r="D17" s="135">
        <f>SUM(D15:D16)</f>
        <v>978</v>
      </c>
      <c r="E17" s="135">
        <f t="shared" ref="E17:N17" si="4">SUM(E15:E16)</f>
        <v>1509</v>
      </c>
      <c r="F17" s="135">
        <f t="shared" si="4"/>
        <v>1268</v>
      </c>
      <c r="G17" s="135">
        <f t="shared" si="4"/>
        <v>1003</v>
      </c>
      <c r="H17" s="135">
        <f t="shared" si="4"/>
        <v>1189.5</v>
      </c>
      <c r="I17" s="135">
        <f t="shared" si="4"/>
        <v>1189.5</v>
      </c>
      <c r="J17" s="135">
        <f t="shared" si="4"/>
        <v>1189.5</v>
      </c>
      <c r="K17" s="135">
        <f t="shared" si="4"/>
        <v>1189.5</v>
      </c>
      <c r="L17" s="135">
        <f t="shared" si="4"/>
        <v>1189.5</v>
      </c>
      <c r="M17" s="135">
        <f t="shared" si="4"/>
        <v>1189.5</v>
      </c>
      <c r="N17" s="135">
        <f t="shared" si="4"/>
        <v>1189.5</v>
      </c>
    </row>
    <row r="21" spans="2:14" ht="19" x14ac:dyDescent="0.25">
      <c r="B21" s="98" t="s">
        <v>2</v>
      </c>
    </row>
    <row r="22" spans="2:14" x14ac:dyDescent="0.2">
      <c r="D22" s="144" t="s">
        <v>205</v>
      </c>
      <c r="E22" s="145"/>
      <c r="F22" s="145"/>
      <c r="G22" s="145"/>
      <c r="H22" s="146" t="s">
        <v>206</v>
      </c>
      <c r="I22" s="147"/>
      <c r="J22" s="147"/>
      <c r="K22" s="147"/>
      <c r="L22" s="147"/>
      <c r="M22" s="147"/>
      <c r="N22" s="147"/>
    </row>
    <row r="23" spans="2:14" x14ac:dyDescent="0.2">
      <c r="D23" s="83">
        <v>2021</v>
      </c>
      <c r="E23" s="83">
        <v>2022</v>
      </c>
      <c r="F23" s="83">
        <v>2023</v>
      </c>
      <c r="G23" s="83">
        <v>2024</v>
      </c>
      <c r="H23" s="24">
        <v>2025</v>
      </c>
      <c r="I23" s="24">
        <v>2026</v>
      </c>
      <c r="J23" s="24">
        <v>2027</v>
      </c>
      <c r="K23" s="24">
        <v>2028</v>
      </c>
      <c r="L23" s="24">
        <v>2029</v>
      </c>
      <c r="M23" s="24">
        <v>2030</v>
      </c>
      <c r="N23" s="24">
        <v>2031</v>
      </c>
    </row>
    <row r="24" spans="2:14" ht="19" x14ac:dyDescent="0.25">
      <c r="B24" s="75" t="s">
        <v>2</v>
      </c>
      <c r="D24" s="110">
        <f>D8-D17</f>
        <v>2129</v>
      </c>
      <c r="E24" s="110">
        <f t="shared" ref="E24:N24" si="5">E8-E17</f>
        <v>2743</v>
      </c>
      <c r="F24" s="110">
        <f t="shared" si="5"/>
        <v>2642</v>
      </c>
      <c r="G24" s="110">
        <f t="shared" si="5"/>
        <v>3587</v>
      </c>
      <c r="H24" s="110">
        <f t="shared" si="5"/>
        <v>2775.25</v>
      </c>
      <c r="I24" s="110">
        <f t="shared" si="5"/>
        <v>2775.25</v>
      </c>
      <c r="J24" s="110">
        <f t="shared" si="5"/>
        <v>2775.25</v>
      </c>
      <c r="K24" s="110">
        <f t="shared" si="5"/>
        <v>2775.25</v>
      </c>
      <c r="L24" s="110">
        <f t="shared" si="5"/>
        <v>2775.25</v>
      </c>
      <c r="M24" s="110">
        <f t="shared" si="5"/>
        <v>2775.25</v>
      </c>
      <c r="N24" s="110">
        <f t="shared" si="5"/>
        <v>2775.25</v>
      </c>
    </row>
    <row r="28" spans="2:14" x14ac:dyDescent="0.2">
      <c r="G28" s="43"/>
    </row>
  </sheetData>
  <mergeCells count="6">
    <mergeCell ref="D4:G4"/>
    <mergeCell ref="H4:N4"/>
    <mergeCell ref="D13:G13"/>
    <mergeCell ref="H13:N13"/>
    <mergeCell ref="D22:G22"/>
    <mergeCell ref="H22:N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569F-814B-2B4F-B36E-8215EC37A8F3}">
  <dimension ref="B1:N19"/>
  <sheetViews>
    <sheetView zoomScale="116" workbookViewId="0">
      <selection activeCell="E6" sqref="E6"/>
    </sheetView>
  </sheetViews>
  <sheetFormatPr baseColWidth="10" defaultRowHeight="16" x14ac:dyDescent="0.2"/>
  <cols>
    <col min="1" max="16384" width="10.83203125" style="1"/>
  </cols>
  <sheetData>
    <row r="1" spans="2:14" ht="22" x14ac:dyDescent="0.3">
      <c r="B1" s="78" t="s">
        <v>137</v>
      </c>
    </row>
    <row r="2" spans="2:14" x14ac:dyDescent="0.2">
      <c r="D2" s="144" t="s">
        <v>205</v>
      </c>
      <c r="E2" s="145"/>
      <c r="F2" s="145"/>
      <c r="G2" s="145"/>
      <c r="H2" s="146" t="s">
        <v>206</v>
      </c>
      <c r="I2" s="147"/>
      <c r="J2" s="147"/>
      <c r="K2" s="147"/>
      <c r="L2" s="147"/>
      <c r="M2" s="147"/>
      <c r="N2" s="147"/>
    </row>
    <row r="3" spans="2:14" x14ac:dyDescent="0.2">
      <c r="B3" s="1" t="s">
        <v>262</v>
      </c>
      <c r="D3" s="83">
        <v>2021</v>
      </c>
      <c r="E3" s="83">
        <v>2022</v>
      </c>
      <c r="F3" s="83">
        <v>2023</v>
      </c>
      <c r="G3" s="83">
        <v>2024</v>
      </c>
      <c r="H3" s="24">
        <v>2025</v>
      </c>
      <c r="I3" s="24">
        <v>2026</v>
      </c>
      <c r="J3" s="24">
        <v>2027</v>
      </c>
      <c r="K3" s="24">
        <v>2028</v>
      </c>
      <c r="L3" s="24">
        <v>2029</v>
      </c>
      <c r="M3" s="24">
        <v>2030</v>
      </c>
      <c r="N3" s="24">
        <v>2031</v>
      </c>
    </row>
    <row r="4" spans="2:14" ht="19" x14ac:dyDescent="0.25">
      <c r="B4" s="173" t="s">
        <v>138</v>
      </c>
      <c r="C4" s="108"/>
      <c r="D4" s="110">
        <f>'Prevision de revenus automotive'!D8+'revenue energy and other'!D7+'Leasing regulatory credit'!D8</f>
        <v>53823</v>
      </c>
      <c r="E4" s="110">
        <f>'Prevision de revenus automotive'!E8+'revenue energy and other'!E7+'Leasing regulatory credit'!E8</f>
        <v>81462</v>
      </c>
      <c r="F4" s="110">
        <f>'Prevision de revenus automotive'!F8+'revenue energy and other'!F7+'Leasing regulatory credit'!F8</f>
        <v>96773</v>
      </c>
      <c r="G4" s="110">
        <f>'Prevision de revenus automotive'!G8+'revenue energy and other'!G7+'Leasing regulatory credit'!G8</f>
        <v>97690</v>
      </c>
      <c r="H4" s="110">
        <f>'Prevision de revenus automotive'!H8+'revenue energy and other'!H7+'Leasing regulatory credit'!H8</f>
        <v>115583.86613622901</v>
      </c>
      <c r="I4" s="110">
        <f>'Prevision de revenus automotive'!I8+'revenue energy and other'!I7+'Leasing regulatory credit'!I8</f>
        <v>130287.85585215373</v>
      </c>
      <c r="J4" s="110">
        <f>'Prevision de revenus automotive'!J8+'revenue energy and other'!J7+'Leasing regulatory credit'!J8</f>
        <v>151812.59486922194</v>
      </c>
      <c r="K4" s="110">
        <f>'Prevision de revenus automotive'!K8+'revenue energy and other'!K7+'Leasing regulatory credit'!K8</f>
        <v>182457.99083888144</v>
      </c>
      <c r="L4" s="110">
        <f>'Prevision de revenus automotive'!L8+'revenue energy and other'!L7+'Leasing regulatory credit'!L8</f>
        <v>225538.71071442644</v>
      </c>
      <c r="M4" s="110">
        <f>'Prevision de revenus automotive'!M8+'revenue energy and other'!M7+'Leasing regulatory credit'!M8</f>
        <v>287842.66684907285</v>
      </c>
      <c r="N4" s="110">
        <f>'Prevision de revenus automotive'!N8+'revenue energy and other'!N7+'Leasing regulatory credit'!N8</f>
        <v>301621.85094877775</v>
      </c>
    </row>
    <row r="5" spans="2:14" ht="19" x14ac:dyDescent="0.25">
      <c r="B5" s="173" t="s">
        <v>139</v>
      </c>
      <c r="C5" s="108"/>
      <c r="D5" s="18">
        <f>D6/D4</f>
        <v>0.13159801571818738</v>
      </c>
      <c r="E5" s="18">
        <f t="shared" ref="E5:G5" si="0">E6/E4</f>
        <v>8.8347941371436992E-2</v>
      </c>
      <c r="F5" s="18">
        <f t="shared" si="0"/>
        <v>9.0614117574116748E-2</v>
      </c>
      <c r="G5" s="18">
        <f t="shared" si="0"/>
        <v>0.10619305967857509</v>
      </c>
      <c r="H5" s="20">
        <f>H9</f>
        <v>0.08</v>
      </c>
      <c r="I5" s="20">
        <f t="shared" ref="I5:N5" si="1">I9</f>
        <v>0.08</v>
      </c>
      <c r="J5" s="20">
        <f t="shared" si="1"/>
        <v>0.08</v>
      </c>
      <c r="K5" s="20">
        <f t="shared" si="1"/>
        <v>0.08</v>
      </c>
      <c r="L5" s="20">
        <f t="shared" si="1"/>
        <v>0.08</v>
      </c>
      <c r="M5" s="20">
        <f t="shared" si="1"/>
        <v>0.08</v>
      </c>
      <c r="N5" s="20">
        <f t="shared" si="1"/>
        <v>0.08</v>
      </c>
    </row>
    <row r="6" spans="2:14" ht="19" x14ac:dyDescent="0.25">
      <c r="B6" s="173" t="s">
        <v>137</v>
      </c>
      <c r="C6" s="108"/>
      <c r="D6" s="110">
        <f>'P&amp;L '!C29</f>
        <v>7083</v>
      </c>
      <c r="E6" s="110">
        <f>'P&amp;L '!D29</f>
        <v>7197</v>
      </c>
      <c r="F6" s="110">
        <f>'P&amp;L '!E29</f>
        <v>8769</v>
      </c>
      <c r="G6" s="110">
        <f>'P&amp;L '!F29</f>
        <v>10374</v>
      </c>
      <c r="H6" s="110">
        <f>H4*H5</f>
        <v>9246.7092908983213</v>
      </c>
      <c r="I6" s="110">
        <f t="shared" ref="I6:N6" si="2">I4*I5</f>
        <v>10423.028468172299</v>
      </c>
      <c r="J6" s="110">
        <f t="shared" si="2"/>
        <v>12145.007589537756</v>
      </c>
      <c r="K6" s="110">
        <f t="shared" si="2"/>
        <v>14596.639267110515</v>
      </c>
      <c r="L6" s="110">
        <f t="shared" si="2"/>
        <v>18043.096857154116</v>
      </c>
      <c r="M6" s="110">
        <f t="shared" si="2"/>
        <v>23027.413347925827</v>
      </c>
      <c r="N6" s="110">
        <f t="shared" si="2"/>
        <v>24129.748075902222</v>
      </c>
    </row>
    <row r="7" spans="2:14" ht="19" x14ac:dyDescent="0.25">
      <c r="B7" s="75"/>
      <c r="D7" s="20"/>
    </row>
    <row r="8" spans="2:14" ht="19" x14ac:dyDescent="0.25">
      <c r="B8" s="95" t="s">
        <v>140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4" ht="19" x14ac:dyDescent="0.25">
      <c r="B9" s="95" t="s">
        <v>141</v>
      </c>
      <c r="C9" s="27"/>
      <c r="D9" s="27"/>
      <c r="E9" s="27"/>
      <c r="F9" s="27"/>
      <c r="G9" s="27"/>
      <c r="H9" s="29">
        <f>CHOOSE(DRIVERS!$C$4,Opex!H13,Opex!H16,Opex!H19)</f>
        <v>0.08</v>
      </c>
      <c r="I9" s="29">
        <f>CHOOSE(DRIVERS!$C$4,Opex!I13,Opex!I16,Opex!I19)</f>
        <v>0.08</v>
      </c>
      <c r="J9" s="29">
        <f>CHOOSE(DRIVERS!$C$4,Opex!J13,Opex!J16,Opex!J19)</f>
        <v>0.08</v>
      </c>
      <c r="K9" s="29">
        <f>CHOOSE(DRIVERS!$C$4,Opex!K13,Opex!K16,Opex!K19)</f>
        <v>0.08</v>
      </c>
      <c r="L9" s="29">
        <f>CHOOSE(DRIVERS!$C$4,Opex!L13,Opex!L16,Opex!L19)</f>
        <v>0.08</v>
      </c>
      <c r="M9" s="29">
        <f>CHOOSE(DRIVERS!$C$4,Opex!M13,Opex!M16,Opex!M19)</f>
        <v>0.08</v>
      </c>
      <c r="N9" s="29">
        <f>CHOOSE(DRIVERS!$C$4,Opex!N13,Opex!N16,Opex!N19)</f>
        <v>0.08</v>
      </c>
    </row>
    <row r="10" spans="2:14" ht="19" x14ac:dyDescent="0.25">
      <c r="B10" s="95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ht="19" x14ac:dyDescent="0.25">
      <c r="B11" s="95" t="s">
        <v>142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4" ht="19" x14ac:dyDescent="0.25">
      <c r="B12" s="95" t="s">
        <v>126</v>
      </c>
      <c r="C12" s="27"/>
      <c r="D12" s="27"/>
      <c r="E12" s="27"/>
      <c r="F12" s="27"/>
      <c r="G12" s="27"/>
      <c r="H12" s="29"/>
      <c r="I12" s="27"/>
      <c r="J12" s="27"/>
      <c r="K12" s="27"/>
      <c r="L12" s="27"/>
      <c r="M12" s="27"/>
      <c r="N12" s="27"/>
    </row>
    <row r="13" spans="2:14" ht="19" x14ac:dyDescent="0.25">
      <c r="B13" s="95" t="s">
        <v>141</v>
      </c>
      <c r="C13" s="27"/>
      <c r="D13" s="27"/>
      <c r="E13" s="27"/>
      <c r="F13" s="27"/>
      <c r="G13" s="27"/>
      <c r="H13" s="29">
        <v>0.08</v>
      </c>
      <c r="I13" s="29">
        <v>0.08</v>
      </c>
      <c r="J13" s="29">
        <v>0.08</v>
      </c>
      <c r="K13" s="29">
        <v>0.08</v>
      </c>
      <c r="L13" s="29">
        <v>0.08</v>
      </c>
      <c r="M13" s="29">
        <v>0.08</v>
      </c>
      <c r="N13" s="29">
        <v>0.08</v>
      </c>
    </row>
    <row r="14" spans="2:14" ht="19" x14ac:dyDescent="0.25">
      <c r="B14" s="95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4" ht="19" x14ac:dyDescent="0.25">
      <c r="B15" s="95" t="s">
        <v>110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2:14" ht="19" x14ac:dyDescent="0.25">
      <c r="B16" s="95" t="s">
        <v>141</v>
      </c>
      <c r="C16" s="27"/>
      <c r="D16" s="27"/>
      <c r="E16" s="27"/>
      <c r="F16" s="27"/>
      <c r="G16" s="27"/>
      <c r="H16" s="29">
        <v>0.1</v>
      </c>
      <c r="I16" s="29">
        <v>0.1</v>
      </c>
      <c r="J16" s="29">
        <v>0.1</v>
      </c>
      <c r="K16" s="29">
        <v>0.1</v>
      </c>
      <c r="L16" s="29">
        <v>0.1</v>
      </c>
      <c r="M16" s="29">
        <v>0.1</v>
      </c>
      <c r="N16" s="29">
        <v>0.1</v>
      </c>
    </row>
    <row r="17" spans="2:14" ht="19" x14ac:dyDescent="0.25">
      <c r="B17" s="95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ht="19" x14ac:dyDescent="0.25">
      <c r="B18" s="95" t="s">
        <v>143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ht="19" x14ac:dyDescent="0.25">
      <c r="B19" s="95" t="s">
        <v>141</v>
      </c>
      <c r="C19" s="27"/>
      <c r="D19" s="27"/>
      <c r="E19" s="27"/>
      <c r="F19" s="27"/>
      <c r="G19" s="27"/>
      <c r="H19" s="29">
        <v>0.12</v>
      </c>
      <c r="I19" s="29">
        <v>0.12</v>
      </c>
      <c r="J19" s="29">
        <v>0.12</v>
      </c>
      <c r="K19" s="29">
        <v>0.12</v>
      </c>
      <c r="L19" s="29">
        <v>0.12</v>
      </c>
      <c r="M19" s="29">
        <v>0.12</v>
      </c>
      <c r="N19" s="29">
        <v>0.12</v>
      </c>
    </row>
  </sheetData>
  <mergeCells count="2">
    <mergeCell ref="D2:G2"/>
    <mergeCell ref="H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CE90-43CA-454E-AB46-76867AD73A83}">
  <sheetPr>
    <tabColor rgb="FFFF0000"/>
  </sheetPr>
  <dimension ref="B12"/>
  <sheetViews>
    <sheetView workbookViewId="0">
      <selection activeCell="K20" sqref="K20"/>
    </sheetView>
  </sheetViews>
  <sheetFormatPr baseColWidth="10" defaultRowHeight="16" x14ac:dyDescent="0.2"/>
  <cols>
    <col min="1" max="16384" width="10.83203125" style="1"/>
  </cols>
  <sheetData>
    <row r="12" spans="2:2" ht="47" x14ac:dyDescent="0.55000000000000004">
      <c r="B12" s="64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A591-F3D8-A940-A360-16089847CC5B}">
  <dimension ref="B1:O42"/>
  <sheetViews>
    <sheetView zoomScale="75" workbookViewId="0">
      <selection activeCell="P14" sqref="P14"/>
    </sheetView>
  </sheetViews>
  <sheetFormatPr baseColWidth="10" defaultRowHeight="16" x14ac:dyDescent="0.2"/>
  <cols>
    <col min="1" max="1" width="10.83203125" style="1"/>
    <col min="2" max="2" width="29" style="1" customWidth="1"/>
    <col min="3" max="16384" width="10.83203125" style="1"/>
  </cols>
  <sheetData>
    <row r="1" spans="2:14" ht="27" x14ac:dyDescent="0.35">
      <c r="B1" s="172" t="s">
        <v>214</v>
      </c>
    </row>
    <row r="2" spans="2:14" x14ac:dyDescent="0.2">
      <c r="B2" s="1" t="str">
        <f>"Selected case:" &amp; CHOOSE(C2," as % of PPE"," as  % of Revenu")</f>
        <v>Selected case: as % of PPE</v>
      </c>
      <c r="C2" s="45">
        <v>1</v>
      </c>
    </row>
    <row r="3" spans="2:14" x14ac:dyDescent="0.2">
      <c r="D3" s="144" t="s">
        <v>205</v>
      </c>
      <c r="E3" s="145"/>
      <c r="F3" s="145"/>
      <c r="G3" s="145"/>
      <c r="H3" s="146" t="s">
        <v>206</v>
      </c>
      <c r="I3" s="147"/>
      <c r="J3" s="147"/>
      <c r="K3" s="147"/>
      <c r="L3" s="147"/>
      <c r="M3" s="147"/>
      <c r="N3" s="147"/>
    </row>
    <row r="4" spans="2:14" x14ac:dyDescent="0.2">
      <c r="B4" s="1" t="s">
        <v>262</v>
      </c>
      <c r="D4" s="83">
        <v>2021</v>
      </c>
      <c r="E4" s="83">
        <v>2022</v>
      </c>
      <c r="F4" s="83">
        <v>2023</v>
      </c>
      <c r="G4" s="83">
        <v>2024</v>
      </c>
      <c r="H4" s="24">
        <v>2025</v>
      </c>
      <c r="I4" s="24">
        <v>2026</v>
      </c>
      <c r="J4" s="24">
        <v>2027</v>
      </c>
      <c r="K4" s="24">
        <v>2028</v>
      </c>
      <c r="L4" s="24">
        <v>2029</v>
      </c>
      <c r="M4" s="24">
        <v>2030</v>
      </c>
      <c r="N4" s="24">
        <v>2031</v>
      </c>
    </row>
    <row r="5" spans="2:14" ht="19" x14ac:dyDescent="0.25">
      <c r="B5" s="75" t="s">
        <v>144</v>
      </c>
      <c r="D5" s="110">
        <v>12747</v>
      </c>
      <c r="E5" s="110">
        <f>D8</f>
        <v>18884</v>
      </c>
      <c r="F5" s="110">
        <f>E8</f>
        <v>23548</v>
      </c>
      <c r="G5" s="110">
        <f>F8</f>
        <v>29725</v>
      </c>
      <c r="H5" s="110">
        <f t="shared" ref="H5:N5" si="0">G8</f>
        <v>35836</v>
      </c>
      <c r="I5" s="110">
        <f t="shared" si="0"/>
        <v>38380.356</v>
      </c>
      <c r="J5" s="110">
        <f t="shared" si="0"/>
        <v>40678.912875999995</v>
      </c>
      <c r="K5" s="110">
        <f t="shared" si="0"/>
        <v>42641.296213795991</v>
      </c>
      <c r="L5" s="110">
        <f t="shared" si="0"/>
        <v>44166.347757711104</v>
      </c>
      <c r="M5" s="110">
        <f t="shared" si="0"/>
        <v>45141.998487573575</v>
      </c>
      <c r="N5" s="110">
        <f t="shared" si="0"/>
        <v>45445.324884846021</v>
      </c>
    </row>
    <row r="6" spans="2:14" ht="19" x14ac:dyDescent="0.25">
      <c r="B6" s="75" t="s">
        <v>145</v>
      </c>
      <c r="D6" s="110">
        <f>D8-D5+D7</f>
        <v>9048</v>
      </c>
      <c r="E6" s="110">
        <f t="shared" ref="E6:G6" si="1">E8-E5+E7</f>
        <v>8411</v>
      </c>
      <c r="F6" s="110">
        <f t="shared" si="1"/>
        <v>10844</v>
      </c>
      <c r="G6" s="110">
        <f t="shared" si="1"/>
        <v>11479</v>
      </c>
      <c r="H6" s="110">
        <f>CHOOSE($C$2,H28*H5,H29*'Output P&amp;L'!G5)</f>
        <v>6808.84</v>
      </c>
      <c r="I6" s="110">
        <f>CHOOSE($C$2,I28*I5,I29*'Output P&amp;L'!H5)</f>
        <v>7292.26764</v>
      </c>
      <c r="J6" s="110">
        <f>CHOOSE($C$2,J28*J5,J29*'Output P&amp;L'!I5)</f>
        <v>7728.9934464399994</v>
      </c>
      <c r="K6" s="110">
        <f>CHOOSE($C$2,K28*K5,K29*'Output P&amp;L'!J5)</f>
        <v>8101.8462806212383</v>
      </c>
      <c r="L6" s="110">
        <f>CHOOSE($C$2,L28*L5,L29*'Output P&amp;L'!K5)</f>
        <v>8391.6060739651093</v>
      </c>
      <c r="M6" s="110">
        <f>CHOOSE($C$2,M28*M5,M29*'Output P&amp;L'!L5)</f>
        <v>8576.9797126389785</v>
      </c>
      <c r="N6" s="110">
        <f>CHOOSE($C$2,N28*N5,N29*'Output P&amp;L'!M5)</f>
        <v>8634.6117281207444</v>
      </c>
    </row>
    <row r="7" spans="2:14" ht="19" x14ac:dyDescent="0.25">
      <c r="B7" s="75" t="s">
        <v>146</v>
      </c>
      <c r="D7" s="110">
        <f>2911</f>
        <v>2911</v>
      </c>
      <c r="E7" s="110">
        <v>3747</v>
      </c>
      <c r="F7" s="110">
        <v>4667</v>
      </c>
      <c r="G7" s="110">
        <v>5368</v>
      </c>
      <c r="H7" s="110">
        <f t="shared" ref="H7:N7" si="2">H25</f>
        <v>4264.4840000000004</v>
      </c>
      <c r="I7" s="110">
        <f t="shared" si="2"/>
        <v>4993.7107640000004</v>
      </c>
      <c r="J7" s="110">
        <f t="shared" si="2"/>
        <v>5766.6101086440003</v>
      </c>
      <c r="K7" s="110">
        <f t="shared" si="2"/>
        <v>6576.7947367061242</v>
      </c>
      <c r="L7" s="110">
        <f t="shared" si="2"/>
        <v>7415.9553441026355</v>
      </c>
      <c r="M7" s="110">
        <f t="shared" si="2"/>
        <v>8273.6533153665332</v>
      </c>
      <c r="N7" s="110">
        <f t="shared" si="2"/>
        <v>9137.1144881786076</v>
      </c>
    </row>
    <row r="8" spans="2:14" ht="19" x14ac:dyDescent="0.25">
      <c r="B8" s="75" t="s">
        <v>147</v>
      </c>
      <c r="D8" s="110">
        <f>B.SHEET!D19</f>
        <v>18884</v>
      </c>
      <c r="E8" s="110">
        <f>B.SHEET!E19</f>
        <v>23548</v>
      </c>
      <c r="F8" s="110">
        <f>B.SHEET!F19</f>
        <v>29725</v>
      </c>
      <c r="G8" s="110">
        <f>B.SHEET!G19</f>
        <v>35836</v>
      </c>
      <c r="H8" s="110">
        <f>H5+H6-H7</f>
        <v>38380.356</v>
      </c>
      <c r="I8" s="110">
        <f t="shared" ref="I8:N8" si="3">I5+I6-I7</f>
        <v>40678.912875999995</v>
      </c>
      <c r="J8" s="110">
        <f t="shared" si="3"/>
        <v>42641.296213795991</v>
      </c>
      <c r="K8" s="110">
        <f t="shared" si="3"/>
        <v>44166.347757711104</v>
      </c>
      <c r="L8" s="110">
        <f t="shared" si="3"/>
        <v>45141.998487573575</v>
      </c>
      <c r="M8" s="110">
        <f t="shared" si="3"/>
        <v>45445.324884846021</v>
      </c>
      <c r="N8" s="110">
        <f t="shared" si="3"/>
        <v>44942.822124788152</v>
      </c>
    </row>
    <row r="9" spans="2:14" x14ac:dyDescent="0.2">
      <c r="D9" s="110">
        <f>D5+D6-D7</f>
        <v>18884</v>
      </c>
      <c r="E9" s="110">
        <f t="shared" ref="E9:G9" si="4">E5+E6-E7</f>
        <v>23548</v>
      </c>
      <c r="F9" s="110">
        <f t="shared" si="4"/>
        <v>29725</v>
      </c>
      <c r="G9" s="110">
        <f t="shared" si="4"/>
        <v>35836</v>
      </c>
      <c r="H9" s="110"/>
      <c r="I9" s="110"/>
      <c r="J9" s="110"/>
      <c r="K9" s="110"/>
      <c r="L9" s="110"/>
      <c r="M9" s="110"/>
      <c r="N9" s="110"/>
    </row>
    <row r="10" spans="2:14" x14ac:dyDescent="0.2">
      <c r="B10" s="100" t="s">
        <v>151</v>
      </c>
      <c r="C10" s="100"/>
      <c r="D10" s="100">
        <v>10</v>
      </c>
    </row>
    <row r="11" spans="2:14" x14ac:dyDescent="0.2">
      <c r="B11" s="100" t="s">
        <v>152</v>
      </c>
      <c r="C11" s="100"/>
      <c r="D11" s="100">
        <v>10</v>
      </c>
    </row>
    <row r="13" spans="2:14" ht="19" x14ac:dyDescent="0.25">
      <c r="D13" s="148" t="s">
        <v>148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</row>
    <row r="14" spans="2:14" x14ac:dyDescent="0.2">
      <c r="D14" s="83">
        <v>2021</v>
      </c>
      <c r="E14" s="83">
        <v>2022</v>
      </c>
      <c r="F14" s="83">
        <v>2023</v>
      </c>
      <c r="G14" s="83">
        <v>2024</v>
      </c>
      <c r="H14" s="24">
        <v>2025</v>
      </c>
      <c r="I14" s="24">
        <v>2026</v>
      </c>
      <c r="J14" s="24">
        <v>2027</v>
      </c>
      <c r="K14" s="24">
        <v>2028</v>
      </c>
      <c r="L14" s="24">
        <v>2029</v>
      </c>
      <c r="M14" s="24">
        <v>2030</v>
      </c>
      <c r="N14" s="24">
        <v>2031</v>
      </c>
    </row>
    <row r="15" spans="2:14" x14ac:dyDescent="0.2">
      <c r="H15" s="139">
        <f>$H$5/$D$11</f>
        <v>3583.6</v>
      </c>
      <c r="I15" s="139">
        <f t="shared" ref="I15:N15" si="5">$H$5/$D$11</f>
        <v>3583.6</v>
      </c>
      <c r="J15" s="139">
        <f t="shared" si="5"/>
        <v>3583.6</v>
      </c>
      <c r="K15" s="139">
        <f t="shared" si="5"/>
        <v>3583.6</v>
      </c>
      <c r="L15" s="139">
        <f t="shared" si="5"/>
        <v>3583.6</v>
      </c>
      <c r="M15" s="139">
        <f t="shared" si="5"/>
        <v>3583.6</v>
      </c>
      <c r="N15" s="139">
        <f t="shared" si="5"/>
        <v>3583.6</v>
      </c>
    </row>
    <row r="16" spans="2:14" x14ac:dyDescent="0.2">
      <c r="H16" s="139">
        <f>$H$6/$D$11</f>
        <v>680.88400000000001</v>
      </c>
      <c r="I16" s="139">
        <f t="shared" ref="I16:N16" si="6">$H$6/$D$11</f>
        <v>680.88400000000001</v>
      </c>
      <c r="J16" s="139">
        <f t="shared" si="6"/>
        <v>680.88400000000001</v>
      </c>
      <c r="K16" s="139">
        <f t="shared" si="6"/>
        <v>680.88400000000001</v>
      </c>
      <c r="L16" s="139">
        <f t="shared" si="6"/>
        <v>680.88400000000001</v>
      </c>
      <c r="M16" s="139">
        <f t="shared" si="6"/>
        <v>680.88400000000001</v>
      </c>
      <c r="N16" s="139">
        <f t="shared" si="6"/>
        <v>680.88400000000001</v>
      </c>
    </row>
    <row r="17" spans="2:15" x14ac:dyDescent="0.2">
      <c r="H17" s="139"/>
      <c r="I17" s="139">
        <f>$I$6/$D$10</f>
        <v>729.226764</v>
      </c>
      <c r="J17" s="139">
        <f t="shared" ref="J17:N17" si="7">$I$6/$D$10</f>
        <v>729.226764</v>
      </c>
      <c r="K17" s="139">
        <f t="shared" si="7"/>
        <v>729.226764</v>
      </c>
      <c r="L17" s="139">
        <f t="shared" si="7"/>
        <v>729.226764</v>
      </c>
      <c r="M17" s="139">
        <f t="shared" si="7"/>
        <v>729.226764</v>
      </c>
      <c r="N17" s="139">
        <f t="shared" si="7"/>
        <v>729.226764</v>
      </c>
    </row>
    <row r="18" spans="2:15" x14ac:dyDescent="0.2">
      <c r="H18" s="139"/>
      <c r="I18" s="139"/>
      <c r="J18" s="139">
        <f>$J$6/$D$10</f>
        <v>772.89934464399994</v>
      </c>
      <c r="K18" s="139">
        <f t="shared" ref="K18:N18" si="8">$J$6/$D$10</f>
        <v>772.89934464399994</v>
      </c>
      <c r="L18" s="139">
        <f t="shared" si="8"/>
        <v>772.89934464399994</v>
      </c>
      <c r="M18" s="139">
        <f t="shared" si="8"/>
        <v>772.89934464399994</v>
      </c>
      <c r="N18" s="139">
        <f t="shared" si="8"/>
        <v>772.89934464399994</v>
      </c>
    </row>
    <row r="19" spans="2:15" x14ac:dyDescent="0.2">
      <c r="H19" s="139"/>
      <c r="I19" s="139"/>
      <c r="J19" s="139"/>
      <c r="K19" s="139">
        <f>$K$6/$D$10</f>
        <v>810.18462806212381</v>
      </c>
      <c r="L19" s="139">
        <f t="shared" ref="L19:N19" si="9">$K$6/$D$10</f>
        <v>810.18462806212381</v>
      </c>
      <c r="M19" s="139">
        <f t="shared" si="9"/>
        <v>810.18462806212381</v>
      </c>
      <c r="N19" s="139">
        <f t="shared" si="9"/>
        <v>810.18462806212381</v>
      </c>
    </row>
    <row r="20" spans="2:15" x14ac:dyDescent="0.2">
      <c r="H20" s="139"/>
      <c r="I20" s="139"/>
      <c r="J20" s="139"/>
      <c r="K20" s="139"/>
      <c r="L20" s="139">
        <f>$L$6/$D$10</f>
        <v>839.16060739651095</v>
      </c>
      <c r="M20" s="139">
        <f t="shared" ref="M20:N20" si="10">$L$6/$D$10</f>
        <v>839.16060739651095</v>
      </c>
      <c r="N20" s="139">
        <f t="shared" si="10"/>
        <v>839.16060739651095</v>
      </c>
    </row>
    <row r="21" spans="2:15" x14ac:dyDescent="0.2">
      <c r="H21" s="139"/>
      <c r="I21" s="139"/>
      <c r="J21" s="139"/>
      <c r="K21" s="139"/>
      <c r="L21" s="139"/>
      <c r="M21" s="139">
        <f>$M$6/$D$10</f>
        <v>857.6979712638979</v>
      </c>
      <c r="N21" s="139">
        <f>$M$6/$D$10</f>
        <v>857.6979712638979</v>
      </c>
    </row>
    <row r="22" spans="2:15" x14ac:dyDescent="0.2">
      <c r="H22" s="139"/>
      <c r="I22" s="139"/>
      <c r="J22" s="139"/>
      <c r="K22" s="139"/>
      <c r="L22" s="139"/>
      <c r="M22" s="139"/>
      <c r="N22" s="139">
        <f>$N$6/$D$10</f>
        <v>863.46117281207444</v>
      </c>
    </row>
    <row r="23" spans="2:15" x14ac:dyDescent="0.2">
      <c r="J23" s="43"/>
      <c r="K23" s="43"/>
      <c r="L23" s="43"/>
      <c r="M23" s="43"/>
      <c r="N23" s="43"/>
    </row>
    <row r="24" spans="2:15" x14ac:dyDescent="0.2">
      <c r="J24" s="43"/>
      <c r="K24" s="43"/>
      <c r="L24" s="43"/>
      <c r="M24" s="43"/>
      <c r="N24" s="43"/>
    </row>
    <row r="25" spans="2:15" x14ac:dyDescent="0.2">
      <c r="B25" s="101" t="s">
        <v>153</v>
      </c>
      <c r="C25" s="101"/>
      <c r="D25" s="101"/>
      <c r="E25" s="101"/>
      <c r="F25" s="101"/>
      <c r="G25" s="101"/>
      <c r="H25" s="140">
        <f>SUM(H15:H24)</f>
        <v>4264.4840000000004</v>
      </c>
      <c r="I25" s="140">
        <f t="shared" ref="I25:M25" si="11">SUM(I15:I24)</f>
        <v>4993.7107640000004</v>
      </c>
      <c r="J25" s="140">
        <f t="shared" si="11"/>
        <v>5766.6101086440003</v>
      </c>
      <c r="K25" s="140">
        <f t="shared" si="11"/>
        <v>6576.7947367061242</v>
      </c>
      <c r="L25" s="140">
        <f t="shared" si="11"/>
        <v>7415.9553441026355</v>
      </c>
      <c r="M25" s="140">
        <f t="shared" si="11"/>
        <v>8273.6533153665332</v>
      </c>
      <c r="N25" s="140">
        <f>SUM(N15:N24)</f>
        <v>9137.1144881786076</v>
      </c>
    </row>
    <row r="27" spans="2:15" x14ac:dyDescent="0.2">
      <c r="B27" s="27" t="s">
        <v>116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2:15" x14ac:dyDescent="0.2">
      <c r="B28" s="27" t="s">
        <v>149</v>
      </c>
      <c r="C28" s="27"/>
      <c r="D28" s="27"/>
      <c r="E28" s="27"/>
      <c r="F28" s="27"/>
      <c r="G28" s="27"/>
      <c r="H28" s="29">
        <f>CHOOSE(DRIVERS!$C$4,H33,H37,H41)</f>
        <v>0.19</v>
      </c>
      <c r="I28" s="29">
        <f>CHOOSE(DRIVERS!$C$4,I33,I37,I41)</f>
        <v>0.19</v>
      </c>
      <c r="J28" s="29">
        <f>CHOOSE(DRIVERS!$C$4,J33,J37,J41)</f>
        <v>0.19</v>
      </c>
      <c r="K28" s="29">
        <f>CHOOSE(DRIVERS!$C$4,K33,K37,K41)</f>
        <v>0.19</v>
      </c>
      <c r="L28" s="29">
        <f>CHOOSE(DRIVERS!$C$4,L33,L37,L41)</f>
        <v>0.19</v>
      </c>
      <c r="M28" s="29">
        <f>CHOOSE(DRIVERS!$C$4,M33,M37,M41)</f>
        <v>0.19</v>
      </c>
      <c r="N28" s="29">
        <f>CHOOSE(DRIVERS!$C$4,N33,N37,N41)</f>
        <v>0.19</v>
      </c>
      <c r="O28" s="20"/>
    </row>
    <row r="29" spans="2:15" x14ac:dyDescent="0.2">
      <c r="B29" s="27" t="s">
        <v>226</v>
      </c>
      <c r="C29" s="27"/>
      <c r="D29" s="27"/>
      <c r="E29" s="27"/>
      <c r="F29" s="27"/>
      <c r="G29" s="27"/>
      <c r="H29" s="29">
        <f>CHOOSE(DRIVERS!$C$4,H34,H38,H42)</f>
        <v>0.03</v>
      </c>
      <c r="I29" s="29">
        <f>CHOOSE(DRIVERS!$C$4,I34,I38,I42)</f>
        <v>0.03</v>
      </c>
      <c r="J29" s="29">
        <f>CHOOSE(DRIVERS!$C$4,J34,J38,J42)</f>
        <v>0.03</v>
      </c>
      <c r="K29" s="29">
        <f>CHOOSE(DRIVERS!$C$4,K34,K38,K42)</f>
        <v>0.03</v>
      </c>
      <c r="L29" s="29">
        <f>CHOOSE(DRIVERS!$C$4,L34,L38,L42)</f>
        <v>0.03</v>
      </c>
      <c r="M29" s="29">
        <f>CHOOSE(DRIVERS!$C$4,M34,M38,M42)</f>
        <v>0.03</v>
      </c>
      <c r="N29" s="29">
        <f>CHOOSE(DRIVERS!$C$4,N34,N38,N42)</f>
        <v>0.03</v>
      </c>
      <c r="O29" s="20"/>
    </row>
    <row r="30" spans="2:15" x14ac:dyDescent="0.2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2:15" x14ac:dyDescent="0.2">
      <c r="B31" s="27" t="s">
        <v>150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2:15" x14ac:dyDescent="0.2">
      <c r="B32" s="27" t="s">
        <v>126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2:15" x14ac:dyDescent="0.2">
      <c r="B33" s="27" t="s">
        <v>149</v>
      </c>
      <c r="C33" s="27"/>
      <c r="D33" s="27"/>
      <c r="E33" s="27"/>
      <c r="F33" s="27"/>
      <c r="G33" s="27"/>
      <c r="H33" s="29">
        <f>H37-5%</f>
        <v>0.19</v>
      </c>
      <c r="I33" s="29">
        <f t="shared" ref="I33:N33" si="12">I37-5%</f>
        <v>0.19</v>
      </c>
      <c r="J33" s="29">
        <f t="shared" si="12"/>
        <v>0.19</v>
      </c>
      <c r="K33" s="29">
        <f t="shared" si="12"/>
        <v>0.19</v>
      </c>
      <c r="L33" s="29">
        <f t="shared" si="12"/>
        <v>0.19</v>
      </c>
      <c r="M33" s="29">
        <f t="shared" si="12"/>
        <v>0.19</v>
      </c>
      <c r="N33" s="29">
        <f t="shared" si="12"/>
        <v>0.19</v>
      </c>
      <c r="O33" s="20"/>
    </row>
    <row r="34" spans="2:15" x14ac:dyDescent="0.2">
      <c r="B34" s="27" t="s">
        <v>226</v>
      </c>
      <c r="C34" s="27"/>
      <c r="D34" s="27"/>
      <c r="E34" s="27"/>
      <c r="F34" s="27"/>
      <c r="G34" s="27"/>
      <c r="H34" s="29">
        <f>H38-3%</f>
        <v>0.03</v>
      </c>
      <c r="I34" s="29">
        <f t="shared" ref="I34:N34" si="13">I38-3%</f>
        <v>0.03</v>
      </c>
      <c r="J34" s="29">
        <f t="shared" si="13"/>
        <v>0.03</v>
      </c>
      <c r="K34" s="29">
        <f t="shared" si="13"/>
        <v>0.03</v>
      </c>
      <c r="L34" s="29">
        <f t="shared" si="13"/>
        <v>0.03</v>
      </c>
      <c r="M34" s="29">
        <f t="shared" si="13"/>
        <v>0.03</v>
      </c>
      <c r="N34" s="29">
        <f t="shared" si="13"/>
        <v>0.03</v>
      </c>
      <c r="O34" s="20"/>
    </row>
    <row r="35" spans="2:15" x14ac:dyDescent="0.2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2:15" x14ac:dyDescent="0.2">
      <c r="B36" s="27" t="s">
        <v>110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2:15" x14ac:dyDescent="0.2">
      <c r="B37" s="27" t="s">
        <v>149</v>
      </c>
      <c r="C37" s="27"/>
      <c r="D37" s="27"/>
      <c r="E37" s="27"/>
      <c r="F37" s="27"/>
      <c r="G37" s="27"/>
      <c r="H37" s="29">
        <v>0.24</v>
      </c>
      <c r="I37" s="29">
        <v>0.24</v>
      </c>
      <c r="J37" s="29">
        <v>0.24</v>
      </c>
      <c r="K37" s="29">
        <v>0.24</v>
      </c>
      <c r="L37" s="29">
        <v>0.24</v>
      </c>
      <c r="M37" s="29">
        <v>0.24</v>
      </c>
      <c r="N37" s="29">
        <v>0.24</v>
      </c>
      <c r="O37" s="20"/>
    </row>
    <row r="38" spans="2:15" x14ac:dyDescent="0.2">
      <c r="B38" s="27" t="s">
        <v>226</v>
      </c>
      <c r="C38" s="27"/>
      <c r="D38" s="27"/>
      <c r="E38" s="27"/>
      <c r="F38" s="27"/>
      <c r="G38" s="27"/>
      <c r="H38" s="29">
        <v>0.06</v>
      </c>
      <c r="I38" s="29">
        <v>0.06</v>
      </c>
      <c r="J38" s="29">
        <v>0.06</v>
      </c>
      <c r="K38" s="29">
        <v>0.06</v>
      </c>
      <c r="L38" s="29">
        <v>0.06</v>
      </c>
      <c r="M38" s="29">
        <v>0.06</v>
      </c>
      <c r="N38" s="29">
        <v>0.06</v>
      </c>
      <c r="O38" s="20"/>
    </row>
    <row r="39" spans="2:15" x14ac:dyDescent="0.2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2:15" x14ac:dyDescent="0.2">
      <c r="B40" s="27" t="s">
        <v>113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spans="2:15" x14ac:dyDescent="0.2">
      <c r="B41" s="27" t="s">
        <v>149</v>
      </c>
      <c r="C41" s="27"/>
      <c r="D41" s="27"/>
      <c r="E41" s="27"/>
      <c r="F41" s="27"/>
      <c r="G41" s="27"/>
      <c r="H41" s="29">
        <f>H37+5%</f>
        <v>0.28999999999999998</v>
      </c>
      <c r="I41" s="29">
        <f t="shared" ref="I41:N41" si="14">I37+5%</f>
        <v>0.28999999999999998</v>
      </c>
      <c r="J41" s="29">
        <f t="shared" si="14"/>
        <v>0.28999999999999998</v>
      </c>
      <c r="K41" s="29">
        <f t="shared" si="14"/>
        <v>0.28999999999999998</v>
      </c>
      <c r="L41" s="29">
        <f t="shared" si="14"/>
        <v>0.28999999999999998</v>
      </c>
      <c r="M41" s="29">
        <f t="shared" si="14"/>
        <v>0.28999999999999998</v>
      </c>
      <c r="N41" s="29">
        <f t="shared" si="14"/>
        <v>0.28999999999999998</v>
      </c>
      <c r="O41" s="20"/>
    </row>
    <row r="42" spans="2:15" x14ac:dyDescent="0.2">
      <c r="B42" s="27" t="s">
        <v>226</v>
      </c>
      <c r="C42" s="27"/>
      <c r="D42" s="27"/>
      <c r="E42" s="27"/>
      <c r="F42" s="27"/>
      <c r="G42" s="27"/>
      <c r="H42" s="29">
        <f>H38+3%</f>
        <v>0.09</v>
      </c>
      <c r="I42" s="29">
        <f t="shared" ref="I42:N42" si="15">I38+3%</f>
        <v>0.09</v>
      </c>
      <c r="J42" s="29">
        <f t="shared" si="15"/>
        <v>0.09</v>
      </c>
      <c r="K42" s="29">
        <f t="shared" si="15"/>
        <v>0.09</v>
      </c>
      <c r="L42" s="29">
        <f t="shared" si="15"/>
        <v>0.09</v>
      </c>
      <c r="M42" s="29">
        <f t="shared" si="15"/>
        <v>0.09</v>
      </c>
      <c r="N42" s="29">
        <f t="shared" si="15"/>
        <v>0.09</v>
      </c>
      <c r="O42" s="20"/>
    </row>
  </sheetData>
  <mergeCells count="3">
    <mergeCell ref="D13:N13"/>
    <mergeCell ref="D3:G3"/>
    <mergeCell ref="H3:N3"/>
  </mergeCells>
  <dataValidations disablePrompts="1" count="1">
    <dataValidation type="list" allowBlank="1" showInputMessage="1" showErrorMessage="1" sqref="C2" xr:uid="{3465E831-ABD1-E344-AB31-8D876355ADB8}">
      <formula1>"1,2"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C62-141D-F840-A3CD-C157DAE54FD4}">
  <dimension ref="B1:N16"/>
  <sheetViews>
    <sheetView workbookViewId="0">
      <selection activeCell="H7" sqref="H7"/>
    </sheetView>
  </sheetViews>
  <sheetFormatPr baseColWidth="10" defaultRowHeight="16" x14ac:dyDescent="0.2"/>
  <cols>
    <col min="1" max="1" width="10.83203125" style="1"/>
    <col min="2" max="2" width="22.6640625" style="1" customWidth="1"/>
    <col min="3" max="16384" width="10.83203125" style="1"/>
  </cols>
  <sheetData>
    <row r="1" spans="2:14" ht="22" x14ac:dyDescent="0.3">
      <c r="B1" s="78" t="s">
        <v>215</v>
      </c>
    </row>
    <row r="4" spans="2:14" x14ac:dyDescent="0.2">
      <c r="D4" s="144" t="s">
        <v>205</v>
      </c>
      <c r="E4" s="145"/>
      <c r="F4" s="145"/>
      <c r="G4" s="145"/>
      <c r="H4" s="146" t="s">
        <v>206</v>
      </c>
      <c r="I4" s="147"/>
      <c r="J4" s="147"/>
      <c r="K4" s="147"/>
      <c r="L4" s="147"/>
      <c r="M4" s="147"/>
      <c r="N4" s="147"/>
    </row>
    <row r="5" spans="2:14" x14ac:dyDescent="0.2">
      <c r="D5" s="83">
        <v>2021</v>
      </c>
      <c r="E5" s="83">
        <v>2022</v>
      </c>
      <c r="F5" s="83">
        <v>2023</v>
      </c>
      <c r="G5" s="83">
        <v>2024</v>
      </c>
      <c r="H5" s="24">
        <v>2025</v>
      </c>
      <c r="I5" s="24">
        <v>2026</v>
      </c>
      <c r="J5" s="24">
        <v>2027</v>
      </c>
      <c r="K5" s="24">
        <v>2028</v>
      </c>
      <c r="L5" s="24">
        <v>2029</v>
      </c>
      <c r="M5" s="24">
        <v>2030</v>
      </c>
      <c r="N5" s="24">
        <v>2031</v>
      </c>
    </row>
    <row r="7" spans="2:14" ht="19" x14ac:dyDescent="0.25">
      <c r="B7" s="75" t="s">
        <v>154</v>
      </c>
      <c r="D7" s="5">
        <f>B.SHEET!D12</f>
        <v>1913</v>
      </c>
      <c r="E7" s="5">
        <f>B.SHEET!E12</f>
        <v>2952</v>
      </c>
      <c r="F7" s="5">
        <f>B.SHEET!F12</f>
        <v>3058</v>
      </c>
      <c r="G7" s="5">
        <f>B.SHEET!G12</f>
        <v>4418</v>
      </c>
      <c r="H7" s="43">
        <f>H13*Opex!H4/360</f>
        <v>4294.073390563236</v>
      </c>
      <c r="I7" s="43">
        <f>I13*Opex!I4/360</f>
        <v>4991.8049984712397</v>
      </c>
      <c r="J7" s="43">
        <f>J13*Opex!J4/360</f>
        <v>5816.4965947326555</v>
      </c>
      <c r="K7" s="43">
        <f>K13*Opex!K4/360</f>
        <v>6990.6339675593954</v>
      </c>
      <c r="L7" s="43">
        <f>L13*Opex!L4/360</f>
        <v>8641.2141494645821</v>
      </c>
      <c r="M7" s="43">
        <f>M13*Opex!M4/360</f>
        <v>11028.30692663319</v>
      </c>
      <c r="N7" s="43">
        <f>N13*Opex!N4/360</f>
        <v>11556.237942259197</v>
      </c>
    </row>
    <row r="8" spans="2:14" ht="19" x14ac:dyDescent="0.25">
      <c r="B8" s="75" t="s">
        <v>155</v>
      </c>
      <c r="D8" s="5">
        <f>B.SHEET!D13</f>
        <v>5757</v>
      </c>
      <c r="E8" s="5">
        <f>B.SHEET!E13</f>
        <v>12839</v>
      </c>
      <c r="F8" s="5">
        <f>B.SHEET!F13</f>
        <v>13626</v>
      </c>
      <c r="G8" s="5">
        <f>B.SHEET!G13</f>
        <v>12017</v>
      </c>
      <c r="H8" s="43">
        <f>H14*'Output P&amp;L'!G6/360</f>
        <v>15462.754376704077</v>
      </c>
      <c r="I8" s="43">
        <f>I14*'Output P&amp;L'!H6/360</f>
        <v>17516.054348326092</v>
      </c>
      <c r="J8" s="43">
        <f>J14*'Output P&amp;L'!I6/360</f>
        <v>20519.080632466757</v>
      </c>
      <c r="K8" s="43">
        <f>K14*'Output P&amp;L'!J6/360</f>
        <v>24794.245719939921</v>
      </c>
      <c r="L8" s="43">
        <f>L14*'Output P&amp;L'!K6/360</f>
        <v>30805.98240885447</v>
      </c>
      <c r="M8" s="43">
        <f>M14*'Output P&amp;L'!L6/360</f>
        <v>39495.555690246467</v>
      </c>
      <c r="N8" s="43">
        <f>N14*'Output P&amp;L'!M6/360</f>
        <v>41361.200744685004</v>
      </c>
    </row>
    <row r="9" spans="2:14" ht="19" x14ac:dyDescent="0.25">
      <c r="B9" s="75" t="s">
        <v>156</v>
      </c>
      <c r="D9" s="5">
        <f>B.SHEET!D32</f>
        <v>10025</v>
      </c>
      <c r="E9" s="5">
        <f>B.SHEET!E32</f>
        <v>15255</v>
      </c>
      <c r="F9" s="5">
        <f>B.SHEET!F32</f>
        <v>14431</v>
      </c>
      <c r="G9" s="5">
        <f>B.SHEET!G32</f>
        <v>12474</v>
      </c>
      <c r="H9" s="43">
        <f>H15*'Output P&amp;L'!G6/360</f>
        <v>19159.699656286073</v>
      </c>
      <c r="I9" s="43">
        <f>I15*'Output P&amp;L'!H6/360</f>
        <v>21703.917187142571</v>
      </c>
      <c r="J9" s="43">
        <f>J15*'Output P&amp;L'!I6/360</f>
        <v>25424.9283512824</v>
      </c>
      <c r="K9" s="43">
        <f>K15*'Output P&amp;L'!J6/360</f>
        <v>30722.230310655912</v>
      </c>
      <c r="L9" s="43">
        <f>L15*'Output P&amp;L'!K6/360</f>
        <v>38171.295759552348</v>
      </c>
      <c r="M9" s="43">
        <f>M15*'Output P&amp;L'!L6/360</f>
        <v>48938.434016859814</v>
      </c>
      <c r="N9" s="43">
        <f>N15*'Output P&amp;L'!M6/360</f>
        <v>51250.130758426822</v>
      </c>
    </row>
    <row r="10" spans="2:14" ht="19" x14ac:dyDescent="0.25">
      <c r="B10" s="91" t="s">
        <v>157</v>
      </c>
      <c r="C10" s="65"/>
      <c r="D10" s="102">
        <f>D7+D8-D9</f>
        <v>-2355</v>
      </c>
      <c r="E10" s="102">
        <f t="shared" ref="E10:G10" si="0">E7+E8-E9</f>
        <v>536</v>
      </c>
      <c r="F10" s="102">
        <f t="shared" si="0"/>
        <v>2253</v>
      </c>
      <c r="G10" s="102">
        <f t="shared" si="0"/>
        <v>3961</v>
      </c>
      <c r="H10" s="102">
        <f>H7+H8-H9</f>
        <v>597.12811098124075</v>
      </c>
      <c r="I10" s="102">
        <f t="shared" ref="I10:N10" si="1">I7+I8-I9</f>
        <v>803.94215965476178</v>
      </c>
      <c r="J10" s="102">
        <f t="shared" si="1"/>
        <v>910.64887591701336</v>
      </c>
      <c r="K10" s="102">
        <f t="shared" si="1"/>
        <v>1062.6493768434048</v>
      </c>
      <c r="L10" s="102">
        <f t="shared" si="1"/>
        <v>1275.9007987667064</v>
      </c>
      <c r="M10" s="102">
        <f t="shared" si="1"/>
        <v>1585.4286000198408</v>
      </c>
      <c r="N10" s="102">
        <f t="shared" si="1"/>
        <v>1667.3079285173808</v>
      </c>
    </row>
    <row r="11" spans="2:14" ht="19" x14ac:dyDescent="0.25">
      <c r="B11" s="75"/>
    </row>
    <row r="12" spans="2:14" ht="19" x14ac:dyDescent="0.25">
      <c r="B12" s="75" t="s">
        <v>158</v>
      </c>
    </row>
    <row r="13" spans="2:14" ht="19" x14ac:dyDescent="0.25">
      <c r="B13" s="75" t="s">
        <v>87</v>
      </c>
      <c r="D13" s="5">
        <f>B.SHEET!D52</f>
        <v>12.795273396131766</v>
      </c>
      <c r="E13" s="5">
        <f>B.SHEET!E52</f>
        <v>13.045591809678132</v>
      </c>
      <c r="F13" s="5">
        <f>B.SHEET!F52</f>
        <v>11.375900302770402</v>
      </c>
      <c r="G13" s="5">
        <f>B.SHEET!G52</f>
        <v>16.280888524925786</v>
      </c>
      <c r="H13" s="5">
        <f>AVERAGE(D13:G13)</f>
        <v>13.374413508376522</v>
      </c>
      <c r="I13" s="5">
        <v>13.79291866994018</v>
      </c>
      <c r="J13" s="5">
        <v>13.79291866994018</v>
      </c>
      <c r="K13" s="5">
        <v>13.79291866994018</v>
      </c>
      <c r="L13" s="5">
        <v>13.79291866994018</v>
      </c>
      <c r="M13" s="5">
        <v>13.79291866994018</v>
      </c>
      <c r="N13" s="5">
        <v>13.79291866994018</v>
      </c>
    </row>
    <row r="14" spans="2:14" ht="19" x14ac:dyDescent="0.25">
      <c r="B14" s="75" t="s">
        <v>88</v>
      </c>
      <c r="D14" s="5">
        <f>B.SHEET!D53</f>
        <v>51.533431136086726</v>
      </c>
      <c r="E14" s="5">
        <f>B.SHEET!E53</f>
        <v>76.259961391872494</v>
      </c>
      <c r="F14" s="5">
        <f>B.SHEET!F53</f>
        <v>62.004474612263479</v>
      </c>
      <c r="G14" s="5">
        <f>B.SHEET!G53</f>
        <v>53.914755732801595</v>
      </c>
      <c r="H14" s="5">
        <f>AVERAGE(D14:G14)</f>
        <v>60.928155718256079</v>
      </c>
      <c r="I14" s="5">
        <v>60.928155718256065</v>
      </c>
      <c r="J14" s="5">
        <v>60.928155718256065</v>
      </c>
      <c r="K14" s="5">
        <v>60.928155718256065</v>
      </c>
      <c r="L14" s="5">
        <v>60.928155718256065</v>
      </c>
      <c r="M14" s="5">
        <v>60.928155718256065</v>
      </c>
      <c r="N14" s="5">
        <v>60.928155718256065</v>
      </c>
    </row>
    <row r="15" spans="2:14" ht="19" x14ac:dyDescent="0.25">
      <c r="B15" s="75" t="s">
        <v>89</v>
      </c>
      <c r="D15" s="5">
        <f>B.SHEET!D54</f>
        <v>89.738170425441979</v>
      </c>
      <c r="E15" s="5">
        <f>B.SHEET!E54</f>
        <v>90.610305400188096</v>
      </c>
      <c r="F15" s="5">
        <f>B.SHEET!F54</f>
        <v>65.667589397444161</v>
      </c>
      <c r="G15" s="5">
        <f>B.SHEET!G54</f>
        <v>55.96510468594218</v>
      </c>
      <c r="H15" s="5">
        <f>AVERAGE(D15:G15)</f>
        <v>75.495292477254111</v>
      </c>
      <c r="I15" s="5">
        <v>75.495292477254097</v>
      </c>
      <c r="J15" s="5">
        <v>75.495292477254097</v>
      </c>
      <c r="K15" s="5">
        <v>75.495292477254097</v>
      </c>
      <c r="L15" s="5">
        <v>75.495292477254097</v>
      </c>
      <c r="M15" s="5">
        <v>75.495292477254097</v>
      </c>
      <c r="N15" s="5">
        <v>75.495292477254097</v>
      </c>
    </row>
    <row r="16" spans="2:14" x14ac:dyDescent="0.2">
      <c r="D16" s="5">
        <f>D13+D14-D15</f>
        <v>-25.409465893223484</v>
      </c>
      <c r="E16" s="5">
        <f t="shared" ref="E16:N16" si="2">E13+E14-E15</f>
        <v>-1.3047521986374733</v>
      </c>
      <c r="F16" s="5">
        <f t="shared" si="2"/>
        <v>7.7127855175897224</v>
      </c>
      <c r="G16" s="5">
        <f t="shared" si="2"/>
        <v>14.230539571785201</v>
      </c>
      <c r="H16" s="5">
        <f t="shared" si="2"/>
        <v>-1.192723250621512</v>
      </c>
      <c r="I16" s="5">
        <f t="shared" si="2"/>
        <v>-0.77421808905785383</v>
      </c>
      <c r="J16" s="5">
        <f t="shared" si="2"/>
        <v>-0.77421808905785383</v>
      </c>
      <c r="K16" s="5">
        <f t="shared" si="2"/>
        <v>-0.77421808905785383</v>
      </c>
      <c r="L16" s="5">
        <f t="shared" si="2"/>
        <v>-0.77421808905785383</v>
      </c>
      <c r="M16" s="5">
        <f t="shared" si="2"/>
        <v>-0.77421808905785383</v>
      </c>
      <c r="N16" s="5">
        <f t="shared" si="2"/>
        <v>-0.77421808905785383</v>
      </c>
    </row>
  </sheetData>
  <mergeCells count="2">
    <mergeCell ref="D4:G4"/>
    <mergeCell ref="H4:N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8A84-313E-3E49-99BD-5EE3DF98A8DD}">
  <dimension ref="B1:N19"/>
  <sheetViews>
    <sheetView workbookViewId="0">
      <selection activeCell="J14" sqref="J14"/>
    </sheetView>
  </sheetViews>
  <sheetFormatPr baseColWidth="10" defaultRowHeight="16" x14ac:dyDescent="0.2"/>
  <cols>
    <col min="1" max="1" width="10.83203125" style="1"/>
    <col min="2" max="2" width="17.1640625" style="1" customWidth="1"/>
    <col min="3" max="16384" width="10.83203125" style="1"/>
  </cols>
  <sheetData>
    <row r="1" spans="2:14" ht="22" x14ac:dyDescent="0.3">
      <c r="B1" s="78" t="s">
        <v>178</v>
      </c>
    </row>
    <row r="3" spans="2:14" x14ac:dyDescent="0.2">
      <c r="B3" s="100" t="s">
        <v>179</v>
      </c>
      <c r="C3" s="100"/>
    </row>
    <row r="4" spans="2:14" x14ac:dyDescent="0.2">
      <c r="B4" s="100" t="s">
        <v>181</v>
      </c>
      <c r="C4" s="106">
        <v>0.5</v>
      </c>
    </row>
    <row r="5" spans="2:14" x14ac:dyDescent="0.2">
      <c r="B5" s="100" t="s">
        <v>180</v>
      </c>
      <c r="C5" s="106">
        <v>0.5</v>
      </c>
    </row>
    <row r="7" spans="2:14" x14ac:dyDescent="0.2">
      <c r="B7" s="1" t="s">
        <v>184</v>
      </c>
      <c r="C7" s="107">
        <v>4.4999999999999998E-2</v>
      </c>
    </row>
    <row r="8" spans="2:14" x14ac:dyDescent="0.2">
      <c r="D8" s="144" t="s">
        <v>205</v>
      </c>
      <c r="E8" s="145"/>
      <c r="F8" s="145"/>
      <c r="G8" s="145"/>
      <c r="H8" s="146" t="s">
        <v>206</v>
      </c>
      <c r="I8" s="147"/>
      <c r="J8" s="147"/>
      <c r="K8" s="147"/>
      <c r="L8" s="147"/>
      <c r="M8" s="147"/>
      <c r="N8" s="147"/>
    </row>
    <row r="9" spans="2:14" x14ac:dyDescent="0.2">
      <c r="C9" s="42">
        <v>2020</v>
      </c>
      <c r="D9" s="83">
        <v>2021</v>
      </c>
      <c r="E9" s="83">
        <v>2022</v>
      </c>
      <c r="F9" s="83">
        <v>2023</v>
      </c>
      <c r="G9" s="83">
        <v>2024</v>
      </c>
      <c r="H9" s="24">
        <v>2025</v>
      </c>
      <c r="I9" s="24">
        <v>2026</v>
      </c>
      <c r="J9" s="24">
        <v>2027</v>
      </c>
      <c r="K9" s="24">
        <v>2028</v>
      </c>
      <c r="L9" s="24">
        <v>2029</v>
      </c>
      <c r="M9" s="24">
        <v>2030</v>
      </c>
      <c r="N9" s="24">
        <v>2031</v>
      </c>
    </row>
    <row r="10" spans="2:14" ht="19" x14ac:dyDescent="0.25">
      <c r="B10" s="91" t="s">
        <v>181</v>
      </c>
      <c r="C10" s="66"/>
      <c r="D10" s="5">
        <f>B.SHEET!D39</f>
        <v>5245</v>
      </c>
      <c r="E10" s="5">
        <f>B.SHEET!E39</f>
        <v>1597</v>
      </c>
      <c r="F10" s="5">
        <f>B.SHEET!F39</f>
        <v>2857</v>
      </c>
      <c r="G10" s="5">
        <f>B.SHEET!G39</f>
        <v>5757</v>
      </c>
      <c r="H10" s="5">
        <f>G10+G18</f>
        <v>5757</v>
      </c>
      <c r="I10" s="5">
        <f>H10+H18</f>
        <v>5757</v>
      </c>
      <c r="J10" s="5">
        <f t="shared" ref="J10:N10" si="0">I10+I18</f>
        <v>5757</v>
      </c>
      <c r="K10" s="5">
        <f>J10+J18</f>
        <v>5757</v>
      </c>
      <c r="L10" s="5">
        <f t="shared" si="0"/>
        <v>5757</v>
      </c>
      <c r="M10" s="5">
        <f t="shared" si="0"/>
        <v>5757</v>
      </c>
      <c r="N10" s="5">
        <f t="shared" si="0"/>
        <v>5757</v>
      </c>
    </row>
    <row r="11" spans="2:14" ht="19" x14ac:dyDescent="0.25">
      <c r="B11" s="75" t="s">
        <v>182</v>
      </c>
      <c r="C11" s="108"/>
      <c r="D11" s="5">
        <f>'P&amp;L '!C34</f>
        <v>371</v>
      </c>
      <c r="E11" s="5">
        <f>'P&amp;L '!D34</f>
        <v>191</v>
      </c>
      <c r="F11" s="5">
        <f>'P&amp;L '!E34</f>
        <v>156</v>
      </c>
      <c r="G11" s="5">
        <f>'P&amp;L '!F34</f>
        <v>350</v>
      </c>
      <c r="H11" s="43">
        <f>H12*G10</f>
        <v>259.065</v>
      </c>
      <c r="I11" s="43">
        <f t="shared" ref="I11:N11" si="1">I12*H10</f>
        <v>259.065</v>
      </c>
      <c r="J11" s="43">
        <f t="shared" si="1"/>
        <v>259.065</v>
      </c>
      <c r="K11" s="43">
        <f t="shared" si="1"/>
        <v>259.065</v>
      </c>
      <c r="L11" s="43">
        <f t="shared" si="1"/>
        <v>259.065</v>
      </c>
      <c r="M11" s="43">
        <f t="shared" si="1"/>
        <v>259.065</v>
      </c>
      <c r="N11" s="43">
        <f t="shared" si="1"/>
        <v>259.065</v>
      </c>
    </row>
    <row r="12" spans="2:14" ht="19" x14ac:dyDescent="0.25">
      <c r="B12" s="75" t="s">
        <v>183</v>
      </c>
      <c r="C12" s="108"/>
      <c r="D12" s="19">
        <f>D11/D10</f>
        <v>7.0734032411820788E-2</v>
      </c>
      <c r="E12" s="19">
        <f>E11/E10</f>
        <v>0.11959924859110833</v>
      </c>
      <c r="F12" s="19">
        <f t="shared" ref="F12:G12" si="2">F11/F10</f>
        <v>5.4602730136506829E-2</v>
      </c>
      <c r="G12" s="19">
        <f t="shared" si="2"/>
        <v>6.0795553239534478E-2</v>
      </c>
      <c r="H12" s="19">
        <f>$C$7</f>
        <v>4.4999999999999998E-2</v>
      </c>
      <c r="I12" s="19">
        <f t="shared" ref="I12:N12" si="3">$C$7</f>
        <v>4.4999999999999998E-2</v>
      </c>
      <c r="J12" s="19">
        <f t="shared" si="3"/>
        <v>4.4999999999999998E-2</v>
      </c>
      <c r="K12" s="19">
        <f t="shared" si="3"/>
        <v>4.4999999999999998E-2</v>
      </c>
      <c r="L12" s="19">
        <f t="shared" si="3"/>
        <v>4.4999999999999998E-2</v>
      </c>
      <c r="M12" s="19">
        <f t="shared" si="3"/>
        <v>4.4999999999999998E-2</v>
      </c>
      <c r="N12" s="19">
        <f t="shared" si="3"/>
        <v>4.4999999999999998E-2</v>
      </c>
    </row>
    <row r="15" spans="2:14" x14ac:dyDescent="0.2">
      <c r="D15" s="144" t="s">
        <v>205</v>
      </c>
      <c r="E15" s="145"/>
      <c r="F15" s="145"/>
      <c r="G15" s="145"/>
      <c r="H15" s="146" t="s">
        <v>206</v>
      </c>
      <c r="I15" s="147"/>
      <c r="J15" s="147"/>
      <c r="K15" s="147"/>
      <c r="L15" s="147"/>
      <c r="M15" s="147"/>
      <c r="N15" s="147"/>
    </row>
    <row r="16" spans="2:14" x14ac:dyDescent="0.2">
      <c r="D16" s="83">
        <v>2021</v>
      </c>
      <c r="E16" s="83">
        <v>2022</v>
      </c>
      <c r="F16" s="83">
        <v>2023</v>
      </c>
      <c r="G16" s="83">
        <v>2024</v>
      </c>
      <c r="H16" s="24">
        <v>2025</v>
      </c>
      <c r="I16" s="24">
        <v>2026</v>
      </c>
      <c r="J16" s="24">
        <v>2027</v>
      </c>
      <c r="K16" s="24">
        <v>2028</v>
      </c>
      <c r="L16" s="24">
        <v>2029</v>
      </c>
      <c r="M16" s="24">
        <v>2030</v>
      </c>
      <c r="N16" s="24">
        <v>2031</v>
      </c>
    </row>
    <row r="17" spans="2:14" ht="19" x14ac:dyDescent="0.25">
      <c r="B17" s="91" t="s">
        <v>185</v>
      </c>
      <c r="C17" s="66"/>
      <c r="H17" s="43">
        <f>'CASH fLOW'!G19</f>
        <v>21518.205746877415</v>
      </c>
      <c r="I17" s="43">
        <f>'CASH fLOW'!H19</f>
        <v>27970.281455443517</v>
      </c>
      <c r="J17" s="43">
        <f>'CASH fLOW'!I19</f>
        <v>32737.259845632088</v>
      </c>
      <c r="K17" s="43">
        <f>'CASH fLOW'!J19</f>
        <v>39662.249277377807</v>
      </c>
      <c r="L17" s="43">
        <f>'CASH fLOW'!K19</f>
        <v>49314.572304010711</v>
      </c>
      <c r="M17" s="43">
        <f>'CASH fLOW'!L19</f>
        <v>63202.176023531014</v>
      </c>
      <c r="N17" s="43">
        <f>'CASH fLOW'!M19</f>
        <v>66052.317705592548</v>
      </c>
    </row>
    <row r="18" spans="2:14" ht="19" x14ac:dyDescent="0.25">
      <c r="B18" s="75" t="s">
        <v>181</v>
      </c>
      <c r="C18" s="108"/>
      <c r="H18" s="43">
        <f>IF(H$17&lt;0,-H$17*$C4,0)</f>
        <v>0</v>
      </c>
      <c r="I18" s="43">
        <f t="shared" ref="I18:N18" si="4">IF(I$17&lt;0,-I$17*$C4,0)</f>
        <v>0</v>
      </c>
      <c r="J18" s="43">
        <f t="shared" si="4"/>
        <v>0</v>
      </c>
      <c r="K18" s="43">
        <f t="shared" si="4"/>
        <v>0</v>
      </c>
      <c r="L18" s="43">
        <f t="shared" si="4"/>
        <v>0</v>
      </c>
      <c r="M18" s="43">
        <f t="shared" si="4"/>
        <v>0</v>
      </c>
      <c r="N18" s="43">
        <f t="shared" si="4"/>
        <v>0</v>
      </c>
    </row>
    <row r="19" spans="2:14" ht="19" x14ac:dyDescent="0.25">
      <c r="B19" s="75" t="s">
        <v>180</v>
      </c>
      <c r="C19" s="108"/>
      <c r="H19" s="43">
        <f>IF(H$17&lt;0,-H$17*$C5,0)</f>
        <v>0</v>
      </c>
      <c r="I19" s="43">
        <f t="shared" ref="I19:N19" si="5">IF(I$17&lt;0,-I$17*$C5,0)</f>
        <v>0</v>
      </c>
      <c r="J19" s="43">
        <f t="shared" si="5"/>
        <v>0</v>
      </c>
      <c r="K19" s="43">
        <f t="shared" si="5"/>
        <v>0</v>
      </c>
      <c r="L19" s="43">
        <f t="shared" si="5"/>
        <v>0</v>
      </c>
      <c r="M19" s="43">
        <f t="shared" si="5"/>
        <v>0</v>
      </c>
      <c r="N19" s="43">
        <f t="shared" si="5"/>
        <v>0</v>
      </c>
    </row>
  </sheetData>
  <mergeCells count="4">
    <mergeCell ref="D8:G8"/>
    <mergeCell ref="H8:N8"/>
    <mergeCell ref="D15:G15"/>
    <mergeCell ref="H15:N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4B6A-7CF7-D245-9030-67A5EFA8ABA8}">
  <dimension ref="B1:N28"/>
  <sheetViews>
    <sheetView workbookViewId="0">
      <selection activeCell="H10" sqref="H10"/>
    </sheetView>
  </sheetViews>
  <sheetFormatPr baseColWidth="10" defaultRowHeight="16" x14ac:dyDescent="0.2"/>
  <cols>
    <col min="1" max="1" width="10.83203125" style="1"/>
    <col min="2" max="2" width="20.1640625" style="1" customWidth="1"/>
    <col min="3" max="16384" width="10.83203125" style="1"/>
  </cols>
  <sheetData>
    <row r="1" spans="2:14" ht="27" x14ac:dyDescent="0.35">
      <c r="B1" s="162" t="s">
        <v>233</v>
      </c>
    </row>
    <row r="5" spans="2:14" x14ac:dyDescent="0.2">
      <c r="B5" s="155" t="s">
        <v>234</v>
      </c>
      <c r="C5" s="114">
        <f>DRIVERS!C8</f>
        <v>4.0439999999999997E-2</v>
      </c>
    </row>
    <row r="6" spans="2:14" x14ac:dyDescent="0.2">
      <c r="B6" s="157" t="s">
        <v>235</v>
      </c>
      <c r="C6" s="117">
        <f>DRIVERS!C9</f>
        <v>0.05</v>
      </c>
    </row>
    <row r="7" spans="2:14" x14ac:dyDescent="0.2">
      <c r="B7" s="157" t="s">
        <v>236</v>
      </c>
      <c r="C7" s="117">
        <f>DRIVERS!C13</f>
        <v>0.21</v>
      </c>
    </row>
    <row r="8" spans="2:14" x14ac:dyDescent="0.2">
      <c r="B8" s="157" t="s">
        <v>237</v>
      </c>
      <c r="C8" s="16">
        <f>DRIVERS!C10</f>
        <v>2.0699999999999998</v>
      </c>
    </row>
    <row r="9" spans="2:14" x14ac:dyDescent="0.2">
      <c r="B9" s="7"/>
    </row>
    <row r="10" spans="2:14" x14ac:dyDescent="0.2">
      <c r="B10" s="155" t="s">
        <v>238</v>
      </c>
      <c r="C10" s="114">
        <f>C5+C6*C8</f>
        <v>0.14393999999999998</v>
      </c>
      <c r="H10" s="171"/>
    </row>
    <row r="11" spans="2:14" x14ac:dyDescent="0.2">
      <c r="B11" s="7" t="s">
        <v>239</v>
      </c>
      <c r="C11" s="19">
        <f>DRIVERS!C12</f>
        <v>4.4999999999999998E-2</v>
      </c>
    </row>
    <row r="15" spans="2:14" x14ac:dyDescent="0.2">
      <c r="D15" s="144" t="s">
        <v>205</v>
      </c>
      <c r="E15" s="145"/>
      <c r="F15" s="145"/>
      <c r="G15" s="145"/>
      <c r="H15" s="146" t="s">
        <v>206</v>
      </c>
      <c r="I15" s="147"/>
      <c r="J15" s="147"/>
      <c r="K15" s="147"/>
      <c r="L15" s="147"/>
      <c r="M15" s="147"/>
      <c r="N15" s="147"/>
    </row>
    <row r="16" spans="2:14" x14ac:dyDescent="0.2">
      <c r="D16" s="83">
        <v>2021</v>
      </c>
      <c r="E16" s="83">
        <v>2022</v>
      </c>
      <c r="F16" s="83">
        <v>2023</v>
      </c>
      <c r="G16" s="83">
        <v>2024</v>
      </c>
      <c r="H16" s="24">
        <v>2025</v>
      </c>
      <c r="I16" s="24">
        <v>2026</v>
      </c>
      <c r="J16" s="24">
        <v>2027</v>
      </c>
      <c r="K16" s="24">
        <v>2028</v>
      </c>
      <c r="L16" s="24">
        <v>2029</v>
      </c>
      <c r="M16" s="24">
        <v>2030</v>
      </c>
      <c r="N16" s="24">
        <v>2031</v>
      </c>
    </row>
    <row r="18" spans="2:14" x14ac:dyDescent="0.2">
      <c r="B18" s="7" t="s">
        <v>181</v>
      </c>
      <c r="D18" s="5">
        <f>Financing!D10</f>
        <v>5245</v>
      </c>
      <c r="E18" s="5">
        <f>Financing!E10</f>
        <v>1597</v>
      </c>
      <c r="F18" s="5">
        <f>Financing!F10</f>
        <v>2857</v>
      </c>
      <c r="G18" s="5">
        <f>Financing!G10</f>
        <v>5757</v>
      </c>
      <c r="H18" s="5">
        <f>Financing!H10</f>
        <v>5757</v>
      </c>
      <c r="I18" s="5">
        <f>Financing!I10</f>
        <v>5757</v>
      </c>
      <c r="J18" s="5">
        <f>Financing!J10</f>
        <v>5757</v>
      </c>
      <c r="K18" s="5">
        <f>Financing!K10</f>
        <v>5757</v>
      </c>
      <c r="L18" s="5">
        <f>Financing!L10</f>
        <v>5757</v>
      </c>
      <c r="M18" s="5">
        <f>Financing!M10</f>
        <v>5757</v>
      </c>
      <c r="N18" s="5">
        <f>Financing!N10</f>
        <v>5757</v>
      </c>
    </row>
    <row r="19" spans="2:14" x14ac:dyDescent="0.2">
      <c r="B19" s="155" t="s">
        <v>180</v>
      </c>
      <c r="C19" s="33"/>
      <c r="D19" s="156">
        <f>'Output BS'!C33</f>
        <v>31015</v>
      </c>
      <c r="E19" s="156">
        <f>'Output BS'!D33</f>
        <v>45489</v>
      </c>
      <c r="F19" s="156">
        <f>'Output BS'!E33</f>
        <v>63367</v>
      </c>
      <c r="G19" s="156">
        <f>'Output BS'!F33</f>
        <v>73617</v>
      </c>
      <c r="H19" s="156">
        <f>'Output BS'!G33</f>
        <v>85241.760679714513</v>
      </c>
      <c r="I19" s="156">
        <f>'Output BS'!H33</f>
        <v>97969.002482898693</v>
      </c>
      <c r="J19" s="156">
        <f>'Output BS'!I33</f>
        <v>112322.92046062893</v>
      </c>
      <c r="K19" s="156">
        <f>'Output BS'!J33</f>
        <v>128994.32787661665</v>
      </c>
      <c r="L19" s="156">
        <f>'Output BS'!K33</f>
        <v>148915.26191527996</v>
      </c>
      <c r="M19" s="156">
        <f>'Output BS'!L33</f>
        <v>173557.58461294079</v>
      </c>
      <c r="N19" s="156">
        <f>'Output BS'!M33</f>
        <v>199506.17396325362</v>
      </c>
    </row>
    <row r="20" spans="2:14" x14ac:dyDescent="0.2">
      <c r="B20" s="157" t="s">
        <v>254</v>
      </c>
      <c r="C20" s="16"/>
      <c r="D20" s="158">
        <f>SUM(D18:D19)</f>
        <v>36260</v>
      </c>
      <c r="E20" s="158">
        <f t="shared" ref="E20:N20" si="0">SUM(E18:E19)</f>
        <v>47086</v>
      </c>
      <c r="F20" s="158">
        <f t="shared" si="0"/>
        <v>66224</v>
      </c>
      <c r="G20" s="158">
        <f t="shared" si="0"/>
        <v>79374</v>
      </c>
      <c r="H20" s="158">
        <f t="shared" si="0"/>
        <v>90998.760679714513</v>
      </c>
      <c r="I20" s="158">
        <f t="shared" si="0"/>
        <v>103726.00248289869</v>
      </c>
      <c r="J20" s="158">
        <f t="shared" si="0"/>
        <v>118079.92046062893</v>
      </c>
      <c r="K20" s="158">
        <f t="shared" si="0"/>
        <v>134751.32787661665</v>
      </c>
      <c r="L20" s="158">
        <f t="shared" si="0"/>
        <v>154672.26191527996</v>
      </c>
      <c r="M20" s="158">
        <f t="shared" si="0"/>
        <v>179314.58461294079</v>
      </c>
      <c r="N20" s="158">
        <f t="shared" si="0"/>
        <v>205263.17396325362</v>
      </c>
    </row>
    <row r="21" spans="2:14" x14ac:dyDescent="0.2">
      <c r="B21" s="159"/>
      <c r="C21" s="160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</row>
    <row r="22" spans="2:14" x14ac:dyDescent="0.2">
      <c r="B22" s="7" t="s">
        <v>240</v>
      </c>
      <c r="D22" s="19">
        <f>D18/D20</f>
        <v>0.14464975179260894</v>
      </c>
      <c r="E22" s="19">
        <f t="shared" ref="E22:N22" si="1">E18/E20</f>
        <v>3.3916663127044132E-2</v>
      </c>
      <c r="F22" s="19">
        <f t="shared" si="1"/>
        <v>4.3141459289683499E-2</v>
      </c>
      <c r="G22" s="19">
        <f t="shared" si="1"/>
        <v>7.2530047622647212E-2</v>
      </c>
      <c r="H22" s="19">
        <f t="shared" si="1"/>
        <v>6.326459785823603E-2</v>
      </c>
      <c r="I22" s="19">
        <f t="shared" si="1"/>
        <v>5.5501994313809179E-2</v>
      </c>
      <c r="J22" s="19">
        <f t="shared" si="1"/>
        <v>4.8755114142539933E-2</v>
      </c>
      <c r="K22" s="19">
        <f t="shared" si="1"/>
        <v>4.272314114241104E-2</v>
      </c>
      <c r="L22" s="19">
        <f t="shared" si="1"/>
        <v>3.7220636258318465E-2</v>
      </c>
      <c r="M22" s="19">
        <f t="shared" si="1"/>
        <v>3.2105587018628534E-2</v>
      </c>
      <c r="N22" s="19">
        <f t="shared" si="1"/>
        <v>2.8046920881339497E-2</v>
      </c>
    </row>
    <row r="23" spans="2:14" x14ac:dyDescent="0.2">
      <c r="B23" s="7" t="s">
        <v>241</v>
      </c>
      <c r="D23" s="19">
        <f>D19/D20</f>
        <v>0.85535024820739103</v>
      </c>
      <c r="E23" s="19">
        <f t="shared" ref="E23:N23" si="2">E19/E20</f>
        <v>0.96608333687295589</v>
      </c>
      <c r="F23" s="19">
        <f t="shared" si="2"/>
        <v>0.95685854071031651</v>
      </c>
      <c r="G23" s="19">
        <f t="shared" si="2"/>
        <v>0.92746995237735275</v>
      </c>
      <c r="H23" s="19">
        <f t="shared" si="2"/>
        <v>0.93673540214176398</v>
      </c>
      <c r="I23" s="19">
        <f t="shared" si="2"/>
        <v>0.9444980056861908</v>
      </c>
      <c r="J23" s="19">
        <f t="shared" si="2"/>
        <v>0.95124488585746003</v>
      </c>
      <c r="K23" s="19">
        <f t="shared" si="2"/>
        <v>0.95727685885758895</v>
      </c>
      <c r="L23" s="19">
        <f t="shared" si="2"/>
        <v>0.96277936374168149</v>
      </c>
      <c r="M23" s="19">
        <f t="shared" si="2"/>
        <v>0.96789441298137147</v>
      </c>
      <c r="N23" s="19">
        <f t="shared" si="2"/>
        <v>0.97195307911866047</v>
      </c>
    </row>
    <row r="25" spans="2:14" x14ac:dyDescent="0.2">
      <c r="B25" s="119" t="s">
        <v>260</v>
      </c>
      <c r="C25" s="65"/>
      <c r="D25" s="118">
        <f>$C$11</f>
        <v>4.4999999999999998E-2</v>
      </c>
      <c r="E25" s="118">
        <f t="shared" ref="E25:N25" si="3">$C$11</f>
        <v>4.4999999999999998E-2</v>
      </c>
      <c r="F25" s="118">
        <f t="shared" si="3"/>
        <v>4.4999999999999998E-2</v>
      </c>
      <c r="G25" s="118">
        <f t="shared" si="3"/>
        <v>4.4999999999999998E-2</v>
      </c>
      <c r="H25" s="118">
        <f t="shared" si="3"/>
        <v>4.4999999999999998E-2</v>
      </c>
      <c r="I25" s="118">
        <f t="shared" si="3"/>
        <v>4.4999999999999998E-2</v>
      </c>
      <c r="J25" s="118">
        <f t="shared" si="3"/>
        <v>4.4999999999999998E-2</v>
      </c>
      <c r="K25" s="118">
        <f t="shared" si="3"/>
        <v>4.4999999999999998E-2</v>
      </c>
      <c r="L25" s="118">
        <f t="shared" si="3"/>
        <v>4.4999999999999998E-2</v>
      </c>
      <c r="M25" s="118">
        <f t="shared" si="3"/>
        <v>4.4999999999999998E-2</v>
      </c>
      <c r="N25" s="118">
        <f t="shared" si="3"/>
        <v>4.4999999999999998E-2</v>
      </c>
    </row>
    <row r="26" spans="2:14" x14ac:dyDescent="0.2">
      <c r="B26" s="84" t="s">
        <v>261</v>
      </c>
      <c r="D26" s="19">
        <f>$C$10</f>
        <v>0.14393999999999998</v>
      </c>
      <c r="E26" s="19">
        <f t="shared" ref="E26:N26" si="4">$C$10</f>
        <v>0.14393999999999998</v>
      </c>
      <c r="F26" s="19">
        <f t="shared" si="4"/>
        <v>0.14393999999999998</v>
      </c>
      <c r="G26" s="19">
        <f t="shared" si="4"/>
        <v>0.14393999999999998</v>
      </c>
      <c r="H26" s="19">
        <f t="shared" si="4"/>
        <v>0.14393999999999998</v>
      </c>
      <c r="I26" s="19">
        <f t="shared" si="4"/>
        <v>0.14393999999999998</v>
      </c>
      <c r="J26" s="19">
        <f t="shared" si="4"/>
        <v>0.14393999999999998</v>
      </c>
      <c r="K26" s="19">
        <f t="shared" si="4"/>
        <v>0.14393999999999998</v>
      </c>
      <c r="L26" s="19">
        <f t="shared" si="4"/>
        <v>0.14393999999999998</v>
      </c>
      <c r="M26" s="19">
        <f t="shared" si="4"/>
        <v>0.14393999999999998</v>
      </c>
      <c r="N26" s="19">
        <f t="shared" si="4"/>
        <v>0.14393999999999998</v>
      </c>
    </row>
    <row r="28" spans="2:14" ht="19" x14ac:dyDescent="0.25">
      <c r="B28" s="115" t="s">
        <v>233</v>
      </c>
      <c r="C28" s="115"/>
      <c r="D28" s="116">
        <f>D22*D25*(1-C7)+D23*D26</f>
        <v>0.1282614134031991</v>
      </c>
      <c r="E28" s="116">
        <f t="shared" ref="E28:N28" si="5">E22*E25*(1-D7)+E23*E26</f>
        <v>0.14058428535021023</v>
      </c>
      <c r="F28" s="116">
        <f t="shared" si="5"/>
        <v>0.13967158401787871</v>
      </c>
      <c r="G28" s="116">
        <f t="shared" si="5"/>
        <v>0.13676387708821527</v>
      </c>
      <c r="H28" s="116">
        <f t="shared" si="5"/>
        <v>0.13768060068790614</v>
      </c>
      <c r="I28" s="116">
        <f t="shared" si="5"/>
        <v>0.13844863268259172</v>
      </c>
      <c r="J28" s="116">
        <f t="shared" si="5"/>
        <v>0.13911616900673709</v>
      </c>
      <c r="K28" s="116">
        <f t="shared" si="5"/>
        <v>0.13971297241536981</v>
      </c>
      <c r="L28" s="116">
        <f t="shared" si="5"/>
        <v>0.14025739024860195</v>
      </c>
      <c r="M28" s="116">
        <f t="shared" si="5"/>
        <v>0.14076347322037686</v>
      </c>
      <c r="N28" s="116">
        <f t="shared" si="5"/>
        <v>0.14116503764800026</v>
      </c>
    </row>
  </sheetData>
  <mergeCells count="2">
    <mergeCell ref="D15:G15"/>
    <mergeCell ref="H15:N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579A-E964-5F48-AE22-6D2385B9B5CA}">
  <sheetPr>
    <tabColor rgb="FFFF0000"/>
  </sheetPr>
  <dimension ref="A1"/>
  <sheetViews>
    <sheetView workbookViewId="0">
      <selection activeCell="N35" sqref="N35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E65B-DE63-0647-ADEE-9D7D329E0652}">
  <dimension ref="A1:M14"/>
  <sheetViews>
    <sheetView zoomScale="108" workbookViewId="0">
      <selection activeCell="A4" sqref="A4"/>
    </sheetView>
  </sheetViews>
  <sheetFormatPr baseColWidth="10" defaultRowHeight="16" x14ac:dyDescent="0.2"/>
  <cols>
    <col min="1" max="16384" width="10.83203125" style="1"/>
  </cols>
  <sheetData>
    <row r="1" spans="1:13" ht="22" x14ac:dyDescent="0.3">
      <c r="A1" s="78" t="s">
        <v>159</v>
      </c>
    </row>
    <row r="3" spans="1:13" x14ac:dyDescent="0.2">
      <c r="C3" s="144" t="s">
        <v>205</v>
      </c>
      <c r="D3" s="145"/>
      <c r="E3" s="145"/>
      <c r="F3" s="145"/>
      <c r="G3" s="146" t="s">
        <v>206</v>
      </c>
      <c r="H3" s="147"/>
      <c r="I3" s="147"/>
      <c r="J3" s="147"/>
      <c r="K3" s="147"/>
      <c r="L3" s="147"/>
      <c r="M3" s="147"/>
    </row>
    <row r="4" spans="1:13" x14ac:dyDescent="0.2">
      <c r="A4" s="1" t="s">
        <v>262</v>
      </c>
      <c r="B4" s="42">
        <v>2020</v>
      </c>
      <c r="C4" s="83">
        <v>2021</v>
      </c>
      <c r="D4" s="83">
        <v>2022</v>
      </c>
      <c r="E4" s="83">
        <v>2023</v>
      </c>
      <c r="F4" s="83">
        <v>2024</v>
      </c>
      <c r="G4" s="24">
        <v>2025</v>
      </c>
      <c r="H4" s="24">
        <v>2026</v>
      </c>
      <c r="I4" s="24">
        <v>2027</v>
      </c>
      <c r="J4" s="24">
        <v>2028</v>
      </c>
      <c r="K4" s="24">
        <v>2029</v>
      </c>
      <c r="L4" s="24">
        <v>2030</v>
      </c>
      <c r="M4" s="24">
        <v>2031</v>
      </c>
    </row>
    <row r="5" spans="1:13" x14ac:dyDescent="0.2">
      <c r="A5" s="1" t="s">
        <v>1</v>
      </c>
      <c r="C5" s="110">
        <f>Opex!D4</f>
        <v>53823</v>
      </c>
      <c r="D5" s="110">
        <f>Opex!E4</f>
        <v>81462</v>
      </c>
      <c r="E5" s="110">
        <f>Opex!F4</f>
        <v>96773</v>
      </c>
      <c r="F5" s="110">
        <f>Opex!G4</f>
        <v>97690</v>
      </c>
      <c r="G5" s="110">
        <f>Opex!H4</f>
        <v>115583.86613622901</v>
      </c>
      <c r="H5" s="110">
        <f>Opex!I4</f>
        <v>130287.85585215373</v>
      </c>
      <c r="I5" s="110">
        <f>Opex!J4</f>
        <v>151812.59486922194</v>
      </c>
      <c r="J5" s="110">
        <f>Opex!K4</f>
        <v>182457.99083888144</v>
      </c>
      <c r="K5" s="110">
        <f>Opex!L4</f>
        <v>225538.71071442644</v>
      </c>
      <c r="L5" s="110">
        <f>Opex!M4</f>
        <v>287842.66684907285</v>
      </c>
      <c r="M5" s="110">
        <f>Opex!N4</f>
        <v>301621.85094877775</v>
      </c>
    </row>
    <row r="6" spans="1:13" ht="18" customHeight="1" x14ac:dyDescent="0.2">
      <c r="A6" s="1" t="s">
        <v>160</v>
      </c>
      <c r="C6" s="110">
        <f>'cost of sales automotive'!D7+'COST OF ENERGY AND OTHER'!D7+'Leasing regulatory credit'!D17</f>
        <v>40217</v>
      </c>
      <c r="D6" s="110">
        <f>'cost of sales automotive'!E7+'COST OF ENERGY AND OTHER'!E7+'Leasing regulatory credit'!E17</f>
        <v>60609</v>
      </c>
      <c r="E6" s="110">
        <f>'cost of sales automotive'!F7+'COST OF ENERGY AND OTHER'!F7+'Leasing regulatory credit'!F17</f>
        <v>79113</v>
      </c>
      <c r="F6" s="110">
        <f>'cost of sales automotive'!G7+'COST OF ENERGY AND OTHER'!G7+'Leasing regulatory credit'!G17</f>
        <v>80240</v>
      </c>
      <c r="G6" s="110">
        <f>'cost of sales automotive'!H7+'COST OF ENERGY AND OTHER'!H7+'Leasing regulatory credit'!H17</f>
        <v>91363.204908983214</v>
      </c>
      <c r="H6" s="110">
        <f>'cost of sales automotive'!I7+'COST OF ENERGY AND OTHER'!I7+'Leasing regulatory credit'!I17</f>
        <v>103495.32972172298</v>
      </c>
      <c r="I6" s="110">
        <f>'cost of sales automotive'!J7+'COST OF ENERGY AND OTHER'!J7+'Leasing regulatory credit'!J17</f>
        <v>121239.00585217755</v>
      </c>
      <c r="J6" s="110">
        <f>'cost of sales automotive'!K7+'COST OF ENERGY AND OTHER'!K7+'Leasing regulatory credit'!K17</f>
        <v>146499.23920976114</v>
      </c>
      <c r="K6" s="110">
        <f>'cost of sales automotive'!L7+'COST OF ENERGY AND OTHER'!L7+'Leasing regulatory credit'!L17</f>
        <v>182020.17665643268</v>
      </c>
      <c r="L6" s="110">
        <f>'cost of sales automotive'!M7+'COST OF ENERGY AND OTHER'!M7+'Leasing regulatory credit'!M17</f>
        <v>233363.3749598042</v>
      </c>
      <c r="M6" s="110">
        <f>'cost of sales automotive'!N7+'COST OF ENERGY AND OTHER'!N7+'Leasing regulatory credit'!N17</f>
        <v>244386.72223956816</v>
      </c>
    </row>
    <row r="7" spans="1:13" ht="29" customHeight="1" x14ac:dyDescent="0.25">
      <c r="A7" s="103" t="s">
        <v>75</v>
      </c>
      <c r="B7" s="103"/>
      <c r="C7" s="125">
        <f>C5-C6</f>
        <v>13606</v>
      </c>
      <c r="D7" s="125">
        <f t="shared" ref="D7:M7" si="0">D5-D6</f>
        <v>20853</v>
      </c>
      <c r="E7" s="125">
        <f t="shared" si="0"/>
        <v>17660</v>
      </c>
      <c r="F7" s="125">
        <f t="shared" si="0"/>
        <v>17450</v>
      </c>
      <c r="G7" s="125">
        <f t="shared" si="0"/>
        <v>24220.661227245801</v>
      </c>
      <c r="H7" s="125">
        <f t="shared" si="0"/>
        <v>26792.52613043075</v>
      </c>
      <c r="I7" s="125">
        <f t="shared" si="0"/>
        <v>30573.589017044389</v>
      </c>
      <c r="J7" s="125">
        <f t="shared" si="0"/>
        <v>35958.751629120292</v>
      </c>
      <c r="K7" s="125">
        <f t="shared" si="0"/>
        <v>43518.534057993762</v>
      </c>
      <c r="L7" s="125">
        <f t="shared" si="0"/>
        <v>54479.291889268643</v>
      </c>
      <c r="M7" s="125">
        <f t="shared" si="0"/>
        <v>57235.128709209588</v>
      </c>
    </row>
    <row r="8" spans="1:13" x14ac:dyDescent="0.2">
      <c r="A8" s="1" t="s">
        <v>161</v>
      </c>
      <c r="C8" s="110">
        <f>Opex!D6</f>
        <v>7083</v>
      </c>
      <c r="D8" s="110">
        <f>Opex!E6</f>
        <v>7197</v>
      </c>
      <c r="E8" s="110">
        <f>Opex!F6</f>
        <v>8769</v>
      </c>
      <c r="F8" s="110">
        <f>Opex!G6</f>
        <v>10374</v>
      </c>
      <c r="G8" s="110">
        <f>Opex!H6</f>
        <v>9246.7092908983213</v>
      </c>
      <c r="H8" s="110">
        <f>Opex!I6</f>
        <v>10423.028468172299</v>
      </c>
      <c r="I8" s="110">
        <f>Opex!J6</f>
        <v>12145.007589537756</v>
      </c>
      <c r="J8" s="110">
        <f>Opex!K6</f>
        <v>14596.639267110515</v>
      </c>
      <c r="K8" s="110">
        <f>Opex!L6</f>
        <v>18043.096857154116</v>
      </c>
      <c r="L8" s="110">
        <f>Opex!M6</f>
        <v>23027.413347925827</v>
      </c>
      <c r="M8" s="110">
        <f>Opex!N6</f>
        <v>24129.748075902222</v>
      </c>
    </row>
    <row r="9" spans="1:13" ht="33" customHeight="1" x14ac:dyDescent="0.2">
      <c r="A9" s="104" t="s">
        <v>162</v>
      </c>
      <c r="B9" s="104"/>
      <c r="C9" s="141">
        <f>C7-C8</f>
        <v>6523</v>
      </c>
      <c r="D9" s="141">
        <f t="shared" ref="D9:M9" si="1">D7-D8</f>
        <v>13656</v>
      </c>
      <c r="E9" s="141">
        <f t="shared" si="1"/>
        <v>8891</v>
      </c>
      <c r="F9" s="141">
        <f t="shared" si="1"/>
        <v>7076</v>
      </c>
      <c r="G9" s="141">
        <f t="shared" si="1"/>
        <v>14973.951936347479</v>
      </c>
      <c r="H9" s="141">
        <f t="shared" si="1"/>
        <v>16369.497662258451</v>
      </c>
      <c r="I9" s="141">
        <f t="shared" si="1"/>
        <v>18428.581427506633</v>
      </c>
      <c r="J9" s="141">
        <f t="shared" si="1"/>
        <v>21362.112362009779</v>
      </c>
      <c r="K9" s="141">
        <f t="shared" si="1"/>
        <v>25475.437200839646</v>
      </c>
      <c r="L9" s="141">
        <f t="shared" si="1"/>
        <v>31451.878541342816</v>
      </c>
      <c r="M9" s="141">
        <f t="shared" si="1"/>
        <v>33105.380633307366</v>
      </c>
    </row>
    <row r="10" spans="1:13" x14ac:dyDescent="0.2">
      <c r="A10" s="1" t="s">
        <v>186</v>
      </c>
      <c r="C10" s="110">
        <f>Financing!D11-('P&amp;L '!C33+'P&amp;L '!C35)</f>
        <v>180</v>
      </c>
      <c r="D10" s="110">
        <f>Financing!E11-('P&amp;L '!D33+'P&amp;L '!D35)</f>
        <v>-63</v>
      </c>
      <c r="E10" s="110">
        <f>Financing!F11-('P&amp;L '!E33+'P&amp;L '!E35)</f>
        <v>-1082</v>
      </c>
      <c r="F10" s="110">
        <f>Financing!G11-('P&amp;L '!F33+'P&amp;L '!F35)</f>
        <v>-1914</v>
      </c>
      <c r="G10" s="110">
        <f>Financing!H11</f>
        <v>259.065</v>
      </c>
      <c r="H10" s="110">
        <f>Financing!I11</f>
        <v>259.065</v>
      </c>
      <c r="I10" s="110">
        <f>Financing!J11</f>
        <v>259.065</v>
      </c>
      <c r="J10" s="110">
        <f>Financing!K11</f>
        <v>259.065</v>
      </c>
      <c r="K10" s="110">
        <f>Financing!L11</f>
        <v>259.065</v>
      </c>
      <c r="L10" s="110">
        <f>Financing!M11</f>
        <v>259.065</v>
      </c>
      <c r="M10" s="110">
        <f>Financing!N11</f>
        <v>259.065</v>
      </c>
    </row>
    <row r="11" spans="1:13" ht="24" customHeight="1" x14ac:dyDescent="0.2">
      <c r="A11" s="104" t="s">
        <v>187</v>
      </c>
      <c r="B11" s="104"/>
      <c r="C11" s="141">
        <f>C9-C10</f>
        <v>6343</v>
      </c>
      <c r="D11" s="141">
        <f t="shared" ref="D11:M11" si="2">D9-D10</f>
        <v>13719</v>
      </c>
      <c r="E11" s="141">
        <f t="shared" si="2"/>
        <v>9973</v>
      </c>
      <c r="F11" s="141">
        <f t="shared" si="2"/>
        <v>8990</v>
      </c>
      <c r="G11" s="141">
        <f t="shared" si="2"/>
        <v>14714.886936347479</v>
      </c>
      <c r="H11" s="141">
        <f t="shared" si="2"/>
        <v>16110.43266225845</v>
      </c>
      <c r="I11" s="141">
        <f t="shared" si="2"/>
        <v>18169.516427506634</v>
      </c>
      <c r="J11" s="141">
        <f t="shared" si="2"/>
        <v>21103.04736200978</v>
      </c>
      <c r="K11" s="141">
        <f t="shared" si="2"/>
        <v>25216.372200839647</v>
      </c>
      <c r="L11" s="141">
        <f t="shared" si="2"/>
        <v>31192.813541342817</v>
      </c>
      <c r="M11" s="141">
        <f t="shared" si="2"/>
        <v>32846.315633307364</v>
      </c>
    </row>
    <row r="12" spans="1:13" ht="15" customHeight="1" x14ac:dyDescent="0.2">
      <c r="A12" s="1" t="s">
        <v>188</v>
      </c>
      <c r="C12" s="110">
        <f>'P&amp;L '!C37</f>
        <v>699</v>
      </c>
      <c r="D12" s="110">
        <f>'P&amp;L '!D37</f>
        <v>1132</v>
      </c>
      <c r="E12" s="110">
        <f>'P&amp;L '!E37</f>
        <v>-5001</v>
      </c>
      <c r="F12" s="110">
        <f>'P&amp;L '!F37</f>
        <v>1837</v>
      </c>
      <c r="G12" s="110">
        <f>IF(G11&gt;0,G11*DRIVERS!$C$13,0)</f>
        <v>3090.1262566329706</v>
      </c>
      <c r="H12" s="110">
        <f>IF(H11&gt;0,H11*DRIVERS!$C$13,0)</f>
        <v>3383.1908590742746</v>
      </c>
      <c r="I12" s="110">
        <f>IF(I11&gt;0,I11*DRIVERS!$C$13,0)</f>
        <v>3815.598449776393</v>
      </c>
      <c r="J12" s="110">
        <f>IF(J11&gt;0,J11*DRIVERS!$C$13,0)</f>
        <v>4431.6399460220537</v>
      </c>
      <c r="K12" s="110">
        <f>IF(K11&gt;0,K11*DRIVERS!$C$13,0)</f>
        <v>5295.4381621763259</v>
      </c>
      <c r="L12" s="110">
        <f>IF(L11&gt;0,L11*DRIVERS!$C$13,0)</f>
        <v>6550.4908436819915</v>
      </c>
      <c r="M12" s="110">
        <f>IF(M11&gt;0,M11*DRIVERS!$C$13,0)</f>
        <v>6897.7262829945457</v>
      </c>
    </row>
    <row r="13" spans="1:13" ht="17" customHeight="1" x14ac:dyDescent="0.2">
      <c r="A13" s="1" t="s">
        <v>256</v>
      </c>
      <c r="C13" s="110">
        <f>'P&amp;L '!C39</f>
        <v>125</v>
      </c>
      <c r="D13" s="110">
        <f>'P&amp;L '!D39</f>
        <v>31</v>
      </c>
      <c r="E13" s="110">
        <f>'P&amp;L '!E39</f>
        <v>-23</v>
      </c>
      <c r="F13" s="110">
        <f>'P&amp;L '!F39</f>
        <v>62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</row>
    <row r="14" spans="1:13" ht="25" customHeight="1" x14ac:dyDescent="0.25">
      <c r="A14" s="4" t="s">
        <v>230</v>
      </c>
      <c r="B14" s="4"/>
      <c r="C14" s="142">
        <f>C11-C12-C13</f>
        <v>5519</v>
      </c>
      <c r="D14" s="142">
        <f t="shared" ref="D14:M14" si="3">D11-D12-D13</f>
        <v>12556</v>
      </c>
      <c r="E14" s="142">
        <f t="shared" si="3"/>
        <v>14997</v>
      </c>
      <c r="F14" s="142">
        <f t="shared" si="3"/>
        <v>7091</v>
      </c>
      <c r="G14" s="142">
        <f t="shared" si="3"/>
        <v>11624.760679714509</v>
      </c>
      <c r="H14" s="142">
        <f t="shared" si="3"/>
        <v>12727.241803184175</v>
      </c>
      <c r="I14" s="142">
        <f t="shared" si="3"/>
        <v>14353.917977730242</v>
      </c>
      <c r="J14" s="142">
        <f t="shared" si="3"/>
        <v>16671.407415987727</v>
      </c>
      <c r="K14" s="142">
        <f t="shared" si="3"/>
        <v>19920.934038663319</v>
      </c>
      <c r="L14" s="142">
        <f t="shared" si="3"/>
        <v>24642.322697660828</v>
      </c>
      <c r="M14" s="142">
        <f t="shared" si="3"/>
        <v>25948.589350312817</v>
      </c>
    </row>
  </sheetData>
  <mergeCells count="2">
    <mergeCell ref="C3:F3"/>
    <mergeCell ref="G3:M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B64A-244D-064C-8990-2EACB3854C1F}">
  <dimension ref="A1:XFB41"/>
  <sheetViews>
    <sheetView zoomScale="125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H27" sqref="H27"/>
    </sheetView>
  </sheetViews>
  <sheetFormatPr baseColWidth="10" defaultRowHeight="16" x14ac:dyDescent="0.2"/>
  <cols>
    <col min="1" max="1" width="39.6640625" style="1" customWidth="1"/>
    <col min="2" max="2" width="2.83203125" style="1" customWidth="1"/>
    <col min="3" max="6" width="10.83203125" style="1" customWidth="1"/>
    <col min="7" max="16384" width="10.83203125" style="1"/>
  </cols>
  <sheetData>
    <row r="1" spans="1:1016 1028:2043 2055:3070 3082:5111 5123:6138 6150:7165 7177:8192 8204:9206 9218:10233 10245:11260 11272:12287 12299:13301 13313:14328 14340:15355 15367:16382" x14ac:dyDescent="0.2">
      <c r="A1" s="1" t="s">
        <v>170</v>
      </c>
    </row>
    <row r="3" spans="1:1016 1028:2043 2055:3070 3082:5111 5123:6138 6150:7165 7177:8192 8204:9206 9218:10233 10245:11260 11272:12287 12299:13301 13313:14328 14340:15355 15367:16382" x14ac:dyDescent="0.2">
      <c r="C3" s="144" t="s">
        <v>205</v>
      </c>
      <c r="D3" s="145"/>
      <c r="E3" s="145"/>
      <c r="F3" s="145"/>
      <c r="G3" s="146" t="s">
        <v>206</v>
      </c>
      <c r="H3" s="147"/>
      <c r="I3" s="147"/>
      <c r="J3" s="147"/>
      <c r="K3" s="147"/>
      <c r="L3" s="147"/>
      <c r="M3" s="147"/>
    </row>
    <row r="4" spans="1:1016 1028:2043 2055:3070 3082:5111 5123:6138 6150:7165 7177:8192 8204:9206 9218:10233 10245:11260 11272:12287 12299:13301 13313:14328 14340:15355 15367:16382" x14ac:dyDescent="0.2">
      <c r="A4" s="1" t="s">
        <v>262</v>
      </c>
      <c r="B4" s="42">
        <v>2020</v>
      </c>
      <c r="C4" s="83">
        <v>2021</v>
      </c>
      <c r="D4" s="83">
        <v>2022</v>
      </c>
      <c r="E4" s="83">
        <v>2023</v>
      </c>
      <c r="F4" s="83">
        <v>2024</v>
      </c>
      <c r="G4" s="24">
        <v>2025</v>
      </c>
      <c r="H4" s="24">
        <v>2026</v>
      </c>
      <c r="I4" s="24">
        <v>2027</v>
      </c>
      <c r="J4" s="24">
        <v>2028</v>
      </c>
      <c r="K4" s="24">
        <v>2029</v>
      </c>
      <c r="L4" s="24">
        <v>2030</v>
      </c>
      <c r="M4" s="24">
        <v>2031</v>
      </c>
    </row>
    <row r="5" spans="1:1016 1028:2043 2055:3070 3082:5111 5123:6138 6150:7165 7177:8192 8204:9206 9218:10233 10245:11260 11272:12287 12299:13301 13313:14328 14340:15355 15367:16382" x14ac:dyDescent="0.2">
      <c r="A5" s="1" t="s">
        <v>44</v>
      </c>
    </row>
    <row r="6" spans="1:1016 1028:2043 2055:3070 3082:5111 5123:6138 6150:7165 7177:8192 8204:9206 9218:10233 10245:11260 11272:12287 12299:13301 13313:14328 14340:15355 15367:16382" x14ac:dyDescent="0.2">
      <c r="A6" s="84" t="s">
        <v>216</v>
      </c>
      <c r="B6" s="84"/>
      <c r="C6" s="179">
        <f>B.SHEET!D10</f>
        <v>17576</v>
      </c>
      <c r="D6" s="179">
        <f>B.SHEET!E10</f>
        <v>16253</v>
      </c>
      <c r="E6" s="179">
        <f>B.SHEET!F10</f>
        <v>16398</v>
      </c>
      <c r="F6" s="179">
        <f>B.SHEET!G10</f>
        <v>16139</v>
      </c>
      <c r="G6" s="179"/>
      <c r="H6" s="179"/>
      <c r="I6" s="179"/>
      <c r="J6" s="179"/>
      <c r="K6" s="179"/>
      <c r="L6" s="179"/>
      <c r="M6" s="179"/>
    </row>
    <row r="7" spans="1:1016 1028:2043 2055:3070 3082:5111 5123:6138 6150:7165 7177:8192 8204:9206 9218:10233 10245:11260 11272:12287 12299:13301 13313:14328 14340:15355 15367:16382" x14ac:dyDescent="0.2">
      <c r="A7" s="84" t="s">
        <v>217</v>
      </c>
      <c r="B7" s="84"/>
      <c r="C7" s="179">
        <f>B.SHEET!D11</f>
        <v>131</v>
      </c>
      <c r="D7" s="179">
        <f>B.SHEET!E11</f>
        <v>5932</v>
      </c>
      <c r="E7" s="179">
        <f>B.SHEET!F11</f>
        <v>12696</v>
      </c>
      <c r="F7" s="179">
        <f>B.SHEET!G11</f>
        <v>20424</v>
      </c>
      <c r="G7" s="179">
        <f>F7</f>
        <v>20424</v>
      </c>
      <c r="H7" s="179">
        <f t="shared" ref="H7:M7" si="0">G7</f>
        <v>20424</v>
      </c>
      <c r="I7" s="179">
        <f t="shared" si="0"/>
        <v>20424</v>
      </c>
      <c r="J7" s="179">
        <f t="shared" si="0"/>
        <v>20424</v>
      </c>
      <c r="K7" s="179">
        <f t="shared" si="0"/>
        <v>20424</v>
      </c>
      <c r="L7" s="179">
        <f t="shared" si="0"/>
        <v>20424</v>
      </c>
      <c r="M7" s="179">
        <f t="shared" si="0"/>
        <v>20424</v>
      </c>
    </row>
    <row r="8" spans="1:1016 1028:2043 2055:3070 3082:5111 5123:6138 6150:7165 7177:8192 8204:9206 9218:10233 10245:11260 11272:12287 12299:13301 13313:14328 14340:15355 15367:16382" s="109" customFormat="1" x14ac:dyDescent="0.2">
      <c r="A8" s="84" t="s">
        <v>218</v>
      </c>
      <c r="B8" s="84"/>
      <c r="C8" s="179">
        <f>'WORKING capital'!D7</f>
        <v>1913</v>
      </c>
      <c r="D8" s="179">
        <f>'WORKING capital'!E7</f>
        <v>2952</v>
      </c>
      <c r="E8" s="179">
        <f>'WORKING capital'!F7</f>
        <v>3058</v>
      </c>
      <c r="F8" s="179">
        <f>'WORKING capital'!G7</f>
        <v>4418</v>
      </c>
      <c r="G8" s="179">
        <f>'WORKING capital'!H7</f>
        <v>4294.073390563236</v>
      </c>
      <c r="H8" s="179">
        <f>'WORKING capital'!I7</f>
        <v>4991.8049984712397</v>
      </c>
      <c r="I8" s="179">
        <f>'WORKING capital'!J7</f>
        <v>5816.4965947326555</v>
      </c>
      <c r="J8" s="179">
        <f>'WORKING capital'!K7</f>
        <v>6990.6339675593954</v>
      </c>
      <c r="K8" s="179">
        <f>'WORKING capital'!L7</f>
        <v>8641.2141494645821</v>
      </c>
      <c r="L8" s="179">
        <f>'WORKING capital'!M7</f>
        <v>11028.30692663319</v>
      </c>
      <c r="M8" s="179">
        <f>'WORKING capital'!N7</f>
        <v>11556.237942259197</v>
      </c>
      <c r="N8" s="84"/>
      <c r="O8" s="84"/>
      <c r="AA8" s="84"/>
      <c r="AB8" s="84"/>
      <c r="AN8" s="84"/>
      <c r="AO8" s="84"/>
      <c r="BA8" s="84"/>
      <c r="BB8" s="84"/>
      <c r="BN8" s="84"/>
      <c r="BO8" s="84"/>
      <c r="CA8" s="84"/>
      <c r="CB8" s="84"/>
      <c r="CN8" s="84"/>
      <c r="CO8" s="84"/>
      <c r="DA8" s="84"/>
      <c r="DB8" s="84"/>
      <c r="DN8" s="84"/>
      <c r="DO8" s="84"/>
      <c r="EA8" s="84"/>
      <c r="EB8" s="84"/>
      <c r="EN8" s="84"/>
      <c r="EO8" s="84"/>
      <c r="FA8" s="84"/>
      <c r="FB8" s="84"/>
      <c r="FN8" s="84"/>
      <c r="FO8" s="84"/>
      <c r="GA8" s="84"/>
      <c r="GB8" s="84"/>
      <c r="GN8" s="84"/>
      <c r="GO8" s="84"/>
      <c r="HA8" s="84"/>
      <c r="HB8" s="84"/>
      <c r="HN8" s="84"/>
      <c r="HO8" s="84"/>
      <c r="IA8" s="84"/>
      <c r="IB8" s="84"/>
      <c r="IN8" s="84"/>
      <c r="IO8" s="84"/>
      <c r="JA8" s="84"/>
      <c r="JB8" s="84"/>
      <c r="JN8" s="84"/>
      <c r="JO8" s="84"/>
      <c r="KA8" s="84"/>
      <c r="KB8" s="84"/>
      <c r="KN8" s="84"/>
      <c r="KO8" s="84"/>
      <c r="LA8" s="84"/>
      <c r="LB8" s="84"/>
      <c r="LN8" s="84"/>
      <c r="LO8" s="84"/>
      <c r="MA8" s="84"/>
      <c r="MB8" s="84"/>
      <c r="MN8" s="84"/>
      <c r="MO8" s="84"/>
      <c r="NA8" s="84"/>
      <c r="NB8" s="84"/>
      <c r="NN8" s="84"/>
      <c r="NO8" s="84"/>
      <c r="OA8" s="84"/>
      <c r="OB8" s="84"/>
      <c r="ON8" s="84"/>
      <c r="OO8" s="84"/>
      <c r="PA8" s="84"/>
      <c r="PB8" s="84"/>
      <c r="PN8" s="84"/>
      <c r="PO8" s="84"/>
      <c r="QA8" s="84"/>
      <c r="QB8" s="84"/>
      <c r="QN8" s="84"/>
      <c r="QO8" s="84"/>
      <c r="RA8" s="84"/>
      <c r="RB8" s="84"/>
      <c r="RN8" s="84"/>
      <c r="RO8" s="84"/>
      <c r="SA8" s="84"/>
      <c r="SB8" s="84"/>
      <c r="SN8" s="84"/>
      <c r="SO8" s="84"/>
      <c r="TA8" s="84"/>
      <c r="TB8" s="84"/>
      <c r="TN8" s="84"/>
      <c r="TO8" s="84"/>
      <c r="UA8" s="84"/>
      <c r="UB8" s="84"/>
      <c r="UN8" s="84"/>
      <c r="UO8" s="84"/>
      <c r="VA8" s="84"/>
      <c r="VB8" s="84"/>
      <c r="VN8" s="84"/>
      <c r="VO8" s="84"/>
      <c r="WA8" s="84"/>
      <c r="WB8" s="84"/>
      <c r="WN8" s="84"/>
      <c r="WO8" s="84"/>
      <c r="XA8" s="84"/>
      <c r="XB8" s="84"/>
      <c r="XN8" s="84"/>
      <c r="XO8" s="84"/>
      <c r="YA8" s="84"/>
      <c r="YB8" s="84"/>
      <c r="YN8" s="84"/>
      <c r="YO8" s="84"/>
      <c r="ZA8" s="84"/>
      <c r="ZB8" s="84"/>
      <c r="ZN8" s="84"/>
      <c r="ZO8" s="84"/>
      <c r="AAA8" s="84"/>
      <c r="AAB8" s="84"/>
      <c r="AAN8" s="84"/>
      <c r="AAO8" s="84"/>
      <c r="ABA8" s="84"/>
      <c r="ABB8" s="84"/>
      <c r="ABN8" s="84"/>
      <c r="ABO8" s="84"/>
      <c r="ACA8" s="84"/>
      <c r="ACB8" s="84"/>
      <c r="ACN8" s="84"/>
      <c r="ACO8" s="84"/>
      <c r="ADA8" s="84"/>
      <c r="ADB8" s="84"/>
      <c r="ADN8" s="84"/>
      <c r="ADO8" s="84"/>
      <c r="AEA8" s="84"/>
      <c r="AEB8" s="84"/>
      <c r="AEN8" s="84"/>
      <c r="AEO8" s="84"/>
      <c r="AFA8" s="84"/>
      <c r="AFB8" s="84"/>
      <c r="AFN8" s="84"/>
      <c r="AFO8" s="84"/>
      <c r="AGA8" s="84"/>
      <c r="AGB8" s="84"/>
      <c r="AGN8" s="84"/>
      <c r="AGO8" s="84"/>
      <c r="AHA8" s="84"/>
      <c r="AHB8" s="84"/>
      <c r="AHN8" s="84"/>
      <c r="AHO8" s="84"/>
      <c r="AIA8" s="84"/>
      <c r="AIB8" s="84"/>
      <c r="AIN8" s="84"/>
      <c r="AIO8" s="84"/>
      <c r="AJA8" s="84"/>
      <c r="AJB8" s="84"/>
      <c r="AJN8" s="84"/>
      <c r="AJO8" s="84"/>
      <c r="AKA8" s="84"/>
      <c r="AKB8" s="84"/>
      <c r="AKN8" s="84"/>
      <c r="AKO8" s="84"/>
      <c r="ALA8" s="84"/>
      <c r="ALB8" s="84"/>
      <c r="ALN8" s="84"/>
      <c r="ALO8" s="84"/>
      <c r="AMA8" s="84"/>
      <c r="AMB8" s="84"/>
      <c r="AMN8" s="84"/>
      <c r="AMO8" s="84"/>
      <c r="ANA8" s="84"/>
      <c r="ANB8" s="84"/>
      <c r="ANN8" s="84"/>
      <c r="ANO8" s="84"/>
      <c r="AOA8" s="84"/>
      <c r="AOB8" s="84"/>
      <c r="AON8" s="84"/>
      <c r="AOO8" s="84"/>
      <c r="APA8" s="84"/>
      <c r="APB8" s="84"/>
      <c r="APN8" s="84"/>
      <c r="APO8" s="84"/>
      <c r="AQA8" s="84"/>
      <c r="AQB8" s="84"/>
      <c r="AQN8" s="84"/>
      <c r="AQO8" s="84"/>
      <c r="ARA8" s="84"/>
      <c r="ARB8" s="84"/>
      <c r="ARN8" s="84"/>
      <c r="ARO8" s="84"/>
      <c r="ASA8" s="84"/>
      <c r="ASB8" s="84"/>
      <c r="ASN8" s="84"/>
      <c r="ASO8" s="84"/>
      <c r="ATA8" s="84"/>
      <c r="ATB8" s="84"/>
      <c r="ATN8" s="84"/>
      <c r="ATO8" s="84"/>
      <c r="AUA8" s="84"/>
      <c r="AUB8" s="84"/>
      <c r="AUN8" s="84"/>
      <c r="AUO8" s="84"/>
      <c r="AVA8" s="84"/>
      <c r="AVB8" s="84"/>
      <c r="AVN8" s="84"/>
      <c r="AVO8" s="84"/>
      <c r="AWA8" s="84"/>
      <c r="AWB8" s="84"/>
      <c r="AWN8" s="84"/>
      <c r="AWO8" s="84"/>
      <c r="AXA8" s="84"/>
      <c r="AXB8" s="84"/>
      <c r="AXN8" s="84"/>
      <c r="AXO8" s="84"/>
      <c r="AYA8" s="84"/>
      <c r="AYB8" s="84"/>
      <c r="AYN8" s="84"/>
      <c r="AYO8" s="84"/>
      <c r="AZA8" s="84"/>
      <c r="AZB8" s="84"/>
      <c r="AZN8" s="84"/>
      <c r="AZO8" s="84"/>
      <c r="BAA8" s="84"/>
      <c r="BAB8" s="84"/>
      <c r="BAN8" s="84"/>
      <c r="BAO8" s="84"/>
      <c r="BBA8" s="84"/>
      <c r="BBB8" s="84"/>
      <c r="BBN8" s="84"/>
      <c r="BBO8" s="84"/>
      <c r="BCA8" s="84"/>
      <c r="BCB8" s="84"/>
      <c r="BCN8" s="84"/>
      <c r="BCO8" s="84"/>
      <c r="BDA8" s="84"/>
      <c r="BDB8" s="84"/>
      <c r="BDN8" s="84"/>
      <c r="BDO8" s="84"/>
      <c r="BEA8" s="84"/>
      <c r="BEB8" s="84"/>
      <c r="BEN8" s="84"/>
      <c r="BEO8" s="84"/>
      <c r="BFA8" s="84"/>
      <c r="BFB8" s="84"/>
      <c r="BFN8" s="84"/>
      <c r="BFO8" s="84"/>
      <c r="BGA8" s="84"/>
      <c r="BGB8" s="84"/>
      <c r="BGN8" s="84"/>
      <c r="BGO8" s="84"/>
      <c r="BHA8" s="84"/>
      <c r="BHB8" s="84"/>
      <c r="BHN8" s="84"/>
      <c r="BHO8" s="84"/>
      <c r="BIA8" s="84"/>
      <c r="BIB8" s="84"/>
      <c r="BIN8" s="84"/>
      <c r="BIO8" s="84"/>
      <c r="BJA8" s="84"/>
      <c r="BJB8" s="84"/>
      <c r="BJN8" s="84"/>
      <c r="BJO8" s="84"/>
      <c r="BKA8" s="84"/>
      <c r="BKB8" s="84"/>
      <c r="BKN8" s="84"/>
      <c r="BKO8" s="84"/>
      <c r="BLA8" s="84"/>
      <c r="BLB8" s="84"/>
      <c r="BLN8" s="84"/>
      <c r="BLO8" s="84"/>
      <c r="BMA8" s="84"/>
      <c r="BMB8" s="84"/>
      <c r="BMN8" s="84"/>
      <c r="BMO8" s="84"/>
      <c r="BNA8" s="84"/>
      <c r="BNB8" s="84"/>
      <c r="BNN8" s="84"/>
      <c r="BNO8" s="84"/>
      <c r="BOA8" s="84"/>
      <c r="BOB8" s="84"/>
      <c r="BON8" s="84"/>
      <c r="BOO8" s="84"/>
      <c r="BPA8" s="84"/>
      <c r="BPB8" s="84"/>
      <c r="BPN8" s="84"/>
      <c r="BPO8" s="84"/>
      <c r="BQA8" s="84"/>
      <c r="BQB8" s="84"/>
      <c r="BQN8" s="84"/>
      <c r="BQO8" s="84"/>
      <c r="BRA8" s="84"/>
      <c r="BRB8" s="84"/>
      <c r="BRN8" s="84"/>
      <c r="BRO8" s="84"/>
      <c r="BSA8" s="84"/>
      <c r="BSB8" s="84"/>
      <c r="BSN8" s="84"/>
      <c r="BSO8" s="84"/>
      <c r="BTA8" s="84"/>
      <c r="BTB8" s="84"/>
      <c r="BTN8" s="84"/>
      <c r="BTO8" s="84"/>
      <c r="BUA8" s="84"/>
      <c r="BUB8" s="84"/>
      <c r="BUN8" s="84"/>
      <c r="BUO8" s="84"/>
      <c r="BVA8" s="84"/>
      <c r="BVB8" s="84"/>
      <c r="BVN8" s="84"/>
      <c r="BVO8" s="84"/>
      <c r="BWA8" s="84"/>
      <c r="BWB8" s="84"/>
      <c r="BWN8" s="84"/>
      <c r="BWO8" s="84"/>
      <c r="BXA8" s="84"/>
      <c r="BXB8" s="84"/>
      <c r="BXN8" s="84"/>
      <c r="BXO8" s="84"/>
      <c r="BYA8" s="84"/>
      <c r="BYB8" s="84"/>
      <c r="BYN8" s="84"/>
      <c r="BYO8" s="84"/>
      <c r="BZA8" s="84"/>
      <c r="BZB8" s="84"/>
      <c r="BZN8" s="84"/>
      <c r="BZO8" s="84"/>
      <c r="CAA8" s="84"/>
      <c r="CAB8" s="84"/>
      <c r="CAN8" s="84"/>
      <c r="CAO8" s="84"/>
      <c r="CBA8" s="84"/>
      <c r="CBB8" s="84"/>
      <c r="CBN8" s="84"/>
      <c r="CBO8" s="84"/>
      <c r="CCA8" s="84"/>
      <c r="CCB8" s="84"/>
      <c r="CCN8" s="84"/>
      <c r="CCO8" s="84"/>
      <c r="CDA8" s="84"/>
      <c r="CDB8" s="84"/>
      <c r="CDN8" s="84"/>
      <c r="CDO8" s="84"/>
      <c r="CEA8" s="84"/>
      <c r="CEB8" s="84"/>
      <c r="CEN8" s="84"/>
      <c r="CEO8" s="84"/>
      <c r="CFA8" s="84"/>
      <c r="CFB8" s="84"/>
      <c r="CFN8" s="84"/>
      <c r="CFO8" s="84"/>
      <c r="CGA8" s="84"/>
      <c r="CGB8" s="84"/>
      <c r="CGN8" s="84"/>
      <c r="CGO8" s="84"/>
      <c r="CHA8" s="84"/>
      <c r="CHB8" s="84"/>
      <c r="CHN8" s="84"/>
      <c r="CHO8" s="84"/>
      <c r="CIA8" s="84"/>
      <c r="CIB8" s="84"/>
      <c r="CIN8" s="84"/>
      <c r="CIO8" s="84"/>
      <c r="CJA8" s="84"/>
      <c r="CJB8" s="84"/>
      <c r="CJN8" s="84"/>
      <c r="CJO8" s="84"/>
      <c r="CKA8" s="84"/>
      <c r="CKB8" s="84"/>
      <c r="CKN8" s="84"/>
      <c r="CKO8" s="84"/>
      <c r="CLA8" s="84"/>
      <c r="CLB8" s="84"/>
      <c r="CLN8" s="84"/>
      <c r="CLO8" s="84"/>
      <c r="CMA8" s="84"/>
      <c r="CMB8" s="84"/>
      <c r="CMN8" s="84"/>
      <c r="CMO8" s="84"/>
      <c r="CNA8" s="84"/>
      <c r="CNB8" s="84"/>
      <c r="CNN8" s="84"/>
      <c r="CNO8" s="84"/>
      <c r="COA8" s="84"/>
      <c r="COB8" s="84"/>
      <c r="CON8" s="84"/>
      <c r="COO8" s="84"/>
      <c r="CPA8" s="84"/>
      <c r="CPB8" s="84"/>
      <c r="CPN8" s="84"/>
      <c r="CPO8" s="84"/>
      <c r="CQA8" s="84"/>
      <c r="CQB8" s="84"/>
      <c r="CQN8" s="84"/>
      <c r="CQO8" s="84"/>
      <c r="CRA8" s="84"/>
      <c r="CRB8" s="84"/>
      <c r="CRN8" s="84"/>
      <c r="CRO8" s="84"/>
      <c r="CSA8" s="84"/>
      <c r="CSB8" s="84"/>
      <c r="CSN8" s="84"/>
      <c r="CSO8" s="84"/>
      <c r="CTA8" s="84"/>
      <c r="CTB8" s="84"/>
      <c r="CTN8" s="84"/>
      <c r="CTO8" s="84"/>
      <c r="CUA8" s="84"/>
      <c r="CUB8" s="84"/>
      <c r="CUN8" s="84"/>
      <c r="CUO8" s="84"/>
      <c r="CVA8" s="84"/>
      <c r="CVB8" s="84"/>
      <c r="CVN8" s="84"/>
      <c r="CVO8" s="84"/>
      <c r="CWA8" s="84"/>
      <c r="CWB8" s="84"/>
      <c r="CWN8" s="84"/>
      <c r="CWO8" s="84"/>
      <c r="CXA8" s="84"/>
      <c r="CXB8" s="84"/>
      <c r="CXN8" s="84"/>
      <c r="CXO8" s="84"/>
      <c r="CYA8" s="84"/>
      <c r="CYB8" s="84"/>
      <c r="CYN8" s="84"/>
      <c r="CYO8" s="84"/>
      <c r="CZA8" s="84"/>
      <c r="CZB8" s="84"/>
      <c r="CZN8" s="84"/>
      <c r="CZO8" s="84"/>
      <c r="DAA8" s="84"/>
      <c r="DAB8" s="84"/>
      <c r="DAN8" s="84"/>
      <c r="DAO8" s="84"/>
      <c r="DBA8" s="84"/>
      <c r="DBB8" s="84"/>
      <c r="DBN8" s="84"/>
      <c r="DBO8" s="84"/>
      <c r="DCA8" s="84"/>
      <c r="DCB8" s="84"/>
      <c r="DCN8" s="84"/>
      <c r="DCO8" s="84"/>
      <c r="DDA8" s="84"/>
      <c r="DDB8" s="84"/>
      <c r="DDN8" s="84"/>
      <c r="DDO8" s="84"/>
      <c r="DEA8" s="84"/>
      <c r="DEB8" s="84"/>
      <c r="DEN8" s="84"/>
      <c r="DEO8" s="84"/>
      <c r="DFA8" s="84"/>
      <c r="DFB8" s="84"/>
      <c r="DFN8" s="84"/>
      <c r="DFO8" s="84"/>
      <c r="DGA8" s="84"/>
      <c r="DGB8" s="84"/>
      <c r="DGN8" s="84"/>
      <c r="DGO8" s="84"/>
      <c r="DHA8" s="84"/>
      <c r="DHB8" s="84"/>
      <c r="DHN8" s="84"/>
      <c r="DHO8" s="84"/>
      <c r="DIA8" s="84"/>
      <c r="DIB8" s="84"/>
      <c r="DIN8" s="84"/>
      <c r="DIO8" s="84"/>
      <c r="DJA8" s="84"/>
      <c r="DJB8" s="84"/>
      <c r="DJN8" s="84"/>
      <c r="DJO8" s="84"/>
      <c r="DKA8" s="84"/>
      <c r="DKB8" s="84"/>
      <c r="DKN8" s="84"/>
      <c r="DKO8" s="84"/>
      <c r="DLA8" s="84"/>
      <c r="DLB8" s="84"/>
      <c r="DLN8" s="84"/>
      <c r="DLO8" s="84"/>
      <c r="DMA8" s="84"/>
      <c r="DMB8" s="84"/>
      <c r="DMN8" s="84"/>
      <c r="DMO8" s="84"/>
      <c r="DNA8" s="84"/>
      <c r="DNB8" s="84"/>
      <c r="DNN8" s="84"/>
      <c r="DNO8" s="84"/>
      <c r="DOA8" s="84"/>
      <c r="DOB8" s="84"/>
      <c r="DON8" s="84"/>
      <c r="DOO8" s="84"/>
      <c r="DPA8" s="84"/>
      <c r="DPB8" s="84"/>
      <c r="DPN8" s="84"/>
      <c r="DPO8" s="84"/>
      <c r="DQA8" s="84"/>
      <c r="DQB8" s="84"/>
      <c r="DQN8" s="84"/>
      <c r="DQO8" s="84"/>
      <c r="DRA8" s="84"/>
      <c r="DRB8" s="84"/>
      <c r="DRN8" s="84"/>
      <c r="DRO8" s="84"/>
      <c r="DSA8" s="84"/>
      <c r="DSB8" s="84"/>
      <c r="DSN8" s="84"/>
      <c r="DSO8" s="84"/>
      <c r="DTA8" s="84"/>
      <c r="DTB8" s="84"/>
      <c r="DTN8" s="84"/>
      <c r="DTO8" s="84"/>
      <c r="DUA8" s="84"/>
      <c r="DUB8" s="84"/>
      <c r="DUN8" s="84"/>
      <c r="DUO8" s="84"/>
      <c r="DVA8" s="84"/>
      <c r="DVB8" s="84"/>
      <c r="DVN8" s="84"/>
      <c r="DVO8" s="84"/>
      <c r="DWA8" s="84"/>
      <c r="DWB8" s="84"/>
      <c r="DWN8" s="84"/>
      <c r="DWO8" s="84"/>
      <c r="DXA8" s="84"/>
      <c r="DXB8" s="84"/>
      <c r="DXN8" s="84"/>
      <c r="DXO8" s="84"/>
      <c r="DYA8" s="84"/>
      <c r="DYB8" s="84"/>
      <c r="DYN8" s="84"/>
      <c r="DYO8" s="84"/>
      <c r="DZA8" s="84"/>
      <c r="DZB8" s="84"/>
      <c r="DZN8" s="84"/>
      <c r="DZO8" s="84"/>
      <c r="EAA8" s="84"/>
      <c r="EAB8" s="84"/>
      <c r="EAN8" s="84"/>
      <c r="EAO8" s="84"/>
      <c r="EBA8" s="84"/>
      <c r="EBB8" s="84"/>
      <c r="EBN8" s="84"/>
      <c r="EBO8" s="84"/>
      <c r="ECA8" s="84"/>
      <c r="ECB8" s="84"/>
      <c r="ECN8" s="84"/>
      <c r="ECO8" s="84"/>
      <c r="EDA8" s="84"/>
      <c r="EDB8" s="84"/>
      <c r="EDN8" s="84"/>
      <c r="EDO8" s="84"/>
      <c r="EEA8" s="84"/>
      <c r="EEB8" s="84"/>
      <c r="EEN8" s="84"/>
      <c r="EEO8" s="84"/>
      <c r="EFA8" s="84"/>
      <c r="EFB8" s="84"/>
      <c r="EFN8" s="84"/>
      <c r="EFO8" s="84"/>
      <c r="EGA8" s="84"/>
      <c r="EGB8" s="84"/>
      <c r="EGN8" s="84"/>
      <c r="EGO8" s="84"/>
      <c r="EHA8" s="84"/>
      <c r="EHB8" s="84"/>
      <c r="EHN8" s="84"/>
      <c r="EHO8" s="84"/>
      <c r="EIA8" s="84"/>
      <c r="EIB8" s="84"/>
      <c r="EIN8" s="84"/>
      <c r="EIO8" s="84"/>
      <c r="EJA8" s="84"/>
      <c r="EJB8" s="84"/>
      <c r="EJN8" s="84"/>
      <c r="EJO8" s="84"/>
      <c r="EKA8" s="84"/>
      <c r="EKB8" s="84"/>
      <c r="EKN8" s="84"/>
      <c r="EKO8" s="84"/>
      <c r="ELA8" s="84"/>
      <c r="ELB8" s="84"/>
      <c r="ELN8" s="84"/>
      <c r="ELO8" s="84"/>
      <c r="EMA8" s="84"/>
      <c r="EMB8" s="84"/>
      <c r="EMN8" s="84"/>
      <c r="EMO8" s="84"/>
      <c r="ENA8" s="84"/>
      <c r="ENB8" s="84"/>
      <c r="ENN8" s="84"/>
      <c r="ENO8" s="84"/>
      <c r="EOA8" s="84"/>
      <c r="EOB8" s="84"/>
      <c r="EON8" s="84"/>
      <c r="EOO8" s="84"/>
      <c r="EPA8" s="84"/>
      <c r="EPB8" s="84"/>
      <c r="EPN8" s="84"/>
      <c r="EPO8" s="84"/>
      <c r="EQA8" s="84"/>
      <c r="EQB8" s="84"/>
      <c r="EQN8" s="84"/>
      <c r="EQO8" s="84"/>
      <c r="ERA8" s="84"/>
      <c r="ERB8" s="84"/>
      <c r="ERN8" s="84"/>
      <c r="ERO8" s="84"/>
      <c r="ESA8" s="84"/>
      <c r="ESB8" s="84"/>
      <c r="ESN8" s="84"/>
      <c r="ESO8" s="84"/>
      <c r="ETA8" s="84"/>
      <c r="ETB8" s="84"/>
      <c r="ETN8" s="84"/>
      <c r="ETO8" s="84"/>
      <c r="EUA8" s="84"/>
      <c r="EUB8" s="84"/>
      <c r="EUN8" s="84"/>
      <c r="EUO8" s="84"/>
      <c r="EVA8" s="84"/>
      <c r="EVB8" s="84"/>
      <c r="EVN8" s="84"/>
      <c r="EVO8" s="84"/>
      <c r="EWA8" s="84"/>
      <c r="EWB8" s="84"/>
      <c r="EWN8" s="84"/>
      <c r="EWO8" s="84"/>
      <c r="EXA8" s="84"/>
      <c r="EXB8" s="84"/>
      <c r="EXN8" s="84"/>
      <c r="EXO8" s="84"/>
      <c r="EYA8" s="84"/>
      <c r="EYB8" s="84"/>
      <c r="EYN8" s="84"/>
      <c r="EYO8" s="84"/>
      <c r="EZA8" s="84"/>
      <c r="EZB8" s="84"/>
      <c r="EZN8" s="84"/>
      <c r="EZO8" s="84"/>
      <c r="FAA8" s="84"/>
      <c r="FAB8" s="84"/>
      <c r="FAN8" s="84"/>
      <c r="FAO8" s="84"/>
      <c r="FBA8" s="84"/>
      <c r="FBB8" s="84"/>
      <c r="FBN8" s="84"/>
      <c r="FBO8" s="84"/>
      <c r="FCA8" s="84"/>
      <c r="FCB8" s="84"/>
      <c r="FCN8" s="84"/>
      <c r="FCO8" s="84"/>
      <c r="FDA8" s="84"/>
      <c r="FDB8" s="84"/>
      <c r="FDN8" s="84"/>
      <c r="FDO8" s="84"/>
      <c r="FEA8" s="84"/>
      <c r="FEB8" s="84"/>
      <c r="FEN8" s="84"/>
      <c r="FEO8" s="84"/>
      <c r="FFA8" s="84"/>
      <c r="FFB8" s="84"/>
      <c r="FFN8" s="84"/>
      <c r="FFO8" s="84"/>
      <c r="FGA8" s="84"/>
      <c r="FGB8" s="84"/>
      <c r="FGN8" s="84"/>
      <c r="FGO8" s="84"/>
      <c r="FHA8" s="84"/>
      <c r="FHB8" s="84"/>
      <c r="FHN8" s="84"/>
      <c r="FHO8" s="84"/>
      <c r="FIA8" s="84"/>
      <c r="FIB8" s="84"/>
      <c r="FIN8" s="84"/>
      <c r="FIO8" s="84"/>
      <c r="FJA8" s="84"/>
      <c r="FJB8" s="84"/>
      <c r="FJN8" s="84"/>
      <c r="FJO8" s="84"/>
      <c r="FKA8" s="84"/>
      <c r="FKB8" s="84"/>
      <c r="FKN8" s="84"/>
      <c r="FKO8" s="84"/>
      <c r="FLA8" s="84"/>
      <c r="FLB8" s="84"/>
      <c r="FLN8" s="84"/>
      <c r="FLO8" s="84"/>
      <c r="FMA8" s="84"/>
      <c r="FMB8" s="84"/>
      <c r="FMN8" s="84"/>
      <c r="FMO8" s="84"/>
      <c r="FNA8" s="84"/>
      <c r="FNB8" s="84"/>
      <c r="FNN8" s="84"/>
      <c r="FNO8" s="84"/>
      <c r="FOA8" s="84"/>
      <c r="FOB8" s="84"/>
      <c r="FON8" s="84"/>
      <c r="FOO8" s="84"/>
      <c r="FPA8" s="84"/>
      <c r="FPB8" s="84"/>
      <c r="FPN8" s="84"/>
      <c r="FPO8" s="84"/>
      <c r="FQA8" s="84"/>
      <c r="FQB8" s="84"/>
      <c r="FQN8" s="84"/>
      <c r="FQO8" s="84"/>
      <c r="FRA8" s="84"/>
      <c r="FRB8" s="84"/>
      <c r="FRN8" s="84"/>
      <c r="FRO8" s="84"/>
      <c r="FSA8" s="84"/>
      <c r="FSB8" s="84"/>
      <c r="FSN8" s="84"/>
      <c r="FSO8" s="84"/>
      <c r="FTA8" s="84"/>
      <c r="FTB8" s="84"/>
      <c r="FTN8" s="84"/>
      <c r="FTO8" s="84"/>
      <c r="FUA8" s="84"/>
      <c r="FUB8" s="84"/>
      <c r="FUN8" s="84"/>
      <c r="FUO8" s="84"/>
      <c r="FVA8" s="84"/>
      <c r="FVB8" s="84"/>
      <c r="FVN8" s="84"/>
      <c r="FVO8" s="84"/>
      <c r="FWA8" s="84"/>
      <c r="FWB8" s="84"/>
      <c r="FWN8" s="84"/>
      <c r="FWO8" s="84"/>
      <c r="FXA8" s="84"/>
      <c r="FXB8" s="84"/>
      <c r="FXN8" s="84"/>
      <c r="FXO8" s="84"/>
      <c r="FYA8" s="84"/>
      <c r="FYB8" s="84"/>
      <c r="FYN8" s="84"/>
      <c r="FYO8" s="84"/>
      <c r="FZA8" s="84"/>
      <c r="FZB8" s="84"/>
      <c r="FZN8" s="84"/>
      <c r="FZO8" s="84"/>
      <c r="GAA8" s="84"/>
      <c r="GAB8" s="84"/>
      <c r="GAN8" s="84"/>
      <c r="GAO8" s="84"/>
      <c r="GBA8" s="84"/>
      <c r="GBB8" s="84"/>
      <c r="GBN8" s="84"/>
      <c r="GBO8" s="84"/>
      <c r="GCA8" s="84"/>
      <c r="GCB8" s="84"/>
      <c r="GCN8" s="84"/>
      <c r="GCO8" s="84"/>
      <c r="GDA8" s="84"/>
      <c r="GDB8" s="84"/>
      <c r="GDN8" s="84"/>
      <c r="GDO8" s="84"/>
      <c r="GEA8" s="84"/>
      <c r="GEB8" s="84"/>
      <c r="GEN8" s="84"/>
      <c r="GEO8" s="84"/>
      <c r="GFA8" s="84"/>
      <c r="GFB8" s="84"/>
      <c r="GFN8" s="84"/>
      <c r="GFO8" s="84"/>
      <c r="GGA8" s="84"/>
      <c r="GGB8" s="84"/>
      <c r="GGN8" s="84"/>
      <c r="GGO8" s="84"/>
      <c r="GHA8" s="84"/>
      <c r="GHB8" s="84"/>
      <c r="GHN8" s="84"/>
      <c r="GHO8" s="84"/>
      <c r="GIA8" s="84"/>
      <c r="GIB8" s="84"/>
      <c r="GIN8" s="84"/>
      <c r="GIO8" s="84"/>
      <c r="GJA8" s="84"/>
      <c r="GJB8" s="84"/>
      <c r="GJN8" s="84"/>
      <c r="GJO8" s="84"/>
      <c r="GKA8" s="84"/>
      <c r="GKB8" s="84"/>
      <c r="GKN8" s="84"/>
      <c r="GKO8" s="84"/>
      <c r="GLA8" s="84"/>
      <c r="GLB8" s="84"/>
      <c r="GLN8" s="84"/>
      <c r="GLO8" s="84"/>
      <c r="GMA8" s="84"/>
      <c r="GMB8" s="84"/>
      <c r="GMN8" s="84"/>
      <c r="GMO8" s="84"/>
      <c r="GNA8" s="84"/>
      <c r="GNB8" s="84"/>
      <c r="GNN8" s="84"/>
      <c r="GNO8" s="84"/>
      <c r="GOA8" s="84"/>
      <c r="GOB8" s="84"/>
      <c r="GON8" s="84"/>
      <c r="GOO8" s="84"/>
      <c r="GPA8" s="84"/>
      <c r="GPB8" s="84"/>
      <c r="GPN8" s="84"/>
      <c r="GPO8" s="84"/>
      <c r="GQA8" s="84"/>
      <c r="GQB8" s="84"/>
      <c r="GQN8" s="84"/>
      <c r="GQO8" s="84"/>
      <c r="GRA8" s="84"/>
      <c r="GRB8" s="84"/>
      <c r="GRN8" s="84"/>
      <c r="GRO8" s="84"/>
      <c r="GSA8" s="84"/>
      <c r="GSB8" s="84"/>
      <c r="GSN8" s="84"/>
      <c r="GSO8" s="84"/>
      <c r="GTA8" s="84"/>
      <c r="GTB8" s="84"/>
      <c r="GTN8" s="84"/>
      <c r="GTO8" s="84"/>
      <c r="GUA8" s="84"/>
      <c r="GUB8" s="84"/>
      <c r="GUN8" s="84"/>
      <c r="GUO8" s="84"/>
      <c r="GVA8" s="84"/>
      <c r="GVB8" s="84"/>
      <c r="GVN8" s="84"/>
      <c r="GVO8" s="84"/>
      <c r="GWA8" s="84"/>
      <c r="GWB8" s="84"/>
      <c r="GWN8" s="84"/>
      <c r="GWO8" s="84"/>
      <c r="GXA8" s="84"/>
      <c r="GXB8" s="84"/>
      <c r="GXN8" s="84"/>
      <c r="GXO8" s="84"/>
      <c r="GYA8" s="84"/>
      <c r="GYB8" s="84"/>
      <c r="GYN8" s="84"/>
      <c r="GYO8" s="84"/>
      <c r="GZA8" s="84"/>
      <c r="GZB8" s="84"/>
      <c r="GZN8" s="84"/>
      <c r="GZO8" s="84"/>
      <c r="HAA8" s="84"/>
      <c r="HAB8" s="84"/>
      <c r="HAN8" s="84"/>
      <c r="HAO8" s="84"/>
      <c r="HBA8" s="84"/>
      <c r="HBB8" s="84"/>
      <c r="HBN8" s="84"/>
      <c r="HBO8" s="84"/>
      <c r="HCA8" s="84"/>
      <c r="HCB8" s="84"/>
      <c r="HCN8" s="84"/>
      <c r="HCO8" s="84"/>
      <c r="HDA8" s="84"/>
      <c r="HDB8" s="84"/>
      <c r="HDN8" s="84"/>
      <c r="HDO8" s="84"/>
      <c r="HEA8" s="84"/>
      <c r="HEB8" s="84"/>
      <c r="HEN8" s="84"/>
      <c r="HEO8" s="84"/>
      <c r="HFA8" s="84"/>
      <c r="HFB8" s="84"/>
      <c r="HFN8" s="84"/>
      <c r="HFO8" s="84"/>
      <c r="HGA8" s="84"/>
      <c r="HGB8" s="84"/>
      <c r="HGN8" s="84"/>
      <c r="HGO8" s="84"/>
      <c r="HHA8" s="84"/>
      <c r="HHB8" s="84"/>
      <c r="HHN8" s="84"/>
      <c r="HHO8" s="84"/>
      <c r="HIA8" s="84"/>
      <c r="HIB8" s="84"/>
      <c r="HIN8" s="84"/>
      <c r="HIO8" s="84"/>
      <c r="HJA8" s="84"/>
      <c r="HJB8" s="84"/>
      <c r="HJN8" s="84"/>
      <c r="HJO8" s="84"/>
      <c r="HKA8" s="84"/>
      <c r="HKB8" s="84"/>
      <c r="HKN8" s="84"/>
      <c r="HKO8" s="84"/>
      <c r="HLA8" s="84"/>
      <c r="HLB8" s="84"/>
      <c r="HLN8" s="84"/>
      <c r="HLO8" s="84"/>
      <c r="HMA8" s="84"/>
      <c r="HMB8" s="84"/>
      <c r="HMN8" s="84"/>
      <c r="HMO8" s="84"/>
      <c r="HNA8" s="84"/>
      <c r="HNB8" s="84"/>
      <c r="HNN8" s="84"/>
      <c r="HNO8" s="84"/>
      <c r="HOA8" s="84"/>
      <c r="HOB8" s="84"/>
      <c r="HON8" s="84"/>
      <c r="HOO8" s="84"/>
      <c r="HPA8" s="84"/>
      <c r="HPB8" s="84"/>
      <c r="HPN8" s="84"/>
      <c r="HPO8" s="84"/>
      <c r="HQA8" s="84"/>
      <c r="HQB8" s="84"/>
      <c r="HQN8" s="84"/>
      <c r="HQO8" s="84"/>
      <c r="HRA8" s="84"/>
      <c r="HRB8" s="84"/>
      <c r="HRN8" s="84"/>
      <c r="HRO8" s="84"/>
      <c r="HSA8" s="84"/>
      <c r="HSB8" s="84"/>
      <c r="HSN8" s="84"/>
      <c r="HSO8" s="84"/>
      <c r="HTA8" s="84"/>
      <c r="HTB8" s="84"/>
      <c r="HTN8" s="84"/>
      <c r="HTO8" s="84"/>
      <c r="HUA8" s="84"/>
      <c r="HUB8" s="84"/>
      <c r="HUN8" s="84"/>
      <c r="HUO8" s="84"/>
      <c r="HVA8" s="84"/>
      <c r="HVB8" s="84"/>
      <c r="HVN8" s="84"/>
      <c r="HVO8" s="84"/>
      <c r="HWA8" s="84"/>
      <c r="HWB8" s="84"/>
      <c r="HWN8" s="84"/>
      <c r="HWO8" s="84"/>
      <c r="HXA8" s="84"/>
      <c r="HXB8" s="84"/>
      <c r="HXN8" s="84"/>
      <c r="HXO8" s="84"/>
      <c r="HYA8" s="84"/>
      <c r="HYB8" s="84"/>
      <c r="HYN8" s="84"/>
      <c r="HYO8" s="84"/>
      <c r="HZA8" s="84"/>
      <c r="HZB8" s="84"/>
      <c r="HZN8" s="84"/>
      <c r="HZO8" s="84"/>
      <c r="IAA8" s="84"/>
      <c r="IAB8" s="84"/>
      <c r="IAN8" s="84"/>
      <c r="IAO8" s="84"/>
      <c r="IBA8" s="84"/>
      <c r="IBB8" s="84"/>
      <c r="IBN8" s="84"/>
      <c r="IBO8" s="84"/>
      <c r="ICA8" s="84"/>
      <c r="ICB8" s="84"/>
      <c r="ICN8" s="84"/>
      <c r="ICO8" s="84"/>
      <c r="IDA8" s="84"/>
      <c r="IDB8" s="84"/>
      <c r="IDN8" s="84"/>
      <c r="IDO8" s="84"/>
      <c r="IEA8" s="84"/>
      <c r="IEB8" s="84"/>
      <c r="IEN8" s="84"/>
      <c r="IEO8" s="84"/>
      <c r="IFA8" s="84"/>
      <c r="IFB8" s="84"/>
      <c r="IFN8" s="84"/>
      <c r="IFO8" s="84"/>
      <c r="IGA8" s="84"/>
      <c r="IGB8" s="84"/>
      <c r="IGN8" s="84"/>
      <c r="IGO8" s="84"/>
      <c r="IHA8" s="84"/>
      <c r="IHB8" s="84"/>
      <c r="IHN8" s="84"/>
      <c r="IHO8" s="84"/>
      <c r="IIA8" s="84"/>
      <c r="IIB8" s="84"/>
      <c r="IIN8" s="84"/>
      <c r="IIO8" s="84"/>
      <c r="IJA8" s="84"/>
      <c r="IJB8" s="84"/>
      <c r="IJN8" s="84"/>
      <c r="IJO8" s="84"/>
      <c r="IKA8" s="84"/>
      <c r="IKB8" s="84"/>
      <c r="IKN8" s="84"/>
      <c r="IKO8" s="84"/>
      <c r="ILA8" s="84"/>
      <c r="ILB8" s="84"/>
      <c r="ILN8" s="84"/>
      <c r="ILO8" s="84"/>
      <c r="IMA8" s="84"/>
      <c r="IMB8" s="84"/>
      <c r="IMN8" s="84"/>
      <c r="IMO8" s="84"/>
      <c r="INA8" s="84"/>
      <c r="INB8" s="84"/>
      <c r="INN8" s="84"/>
      <c r="INO8" s="84"/>
      <c r="IOA8" s="84"/>
      <c r="IOB8" s="84"/>
      <c r="ION8" s="84"/>
      <c r="IOO8" s="84"/>
      <c r="IPA8" s="84"/>
      <c r="IPB8" s="84"/>
      <c r="IPN8" s="84"/>
      <c r="IPO8" s="84"/>
      <c r="IQA8" s="84"/>
      <c r="IQB8" s="84"/>
      <c r="IQN8" s="84"/>
      <c r="IQO8" s="84"/>
      <c r="IRA8" s="84"/>
      <c r="IRB8" s="84"/>
      <c r="IRN8" s="84"/>
      <c r="IRO8" s="84"/>
      <c r="ISA8" s="84"/>
      <c r="ISB8" s="84"/>
      <c r="ISN8" s="84"/>
      <c r="ISO8" s="84"/>
      <c r="ITA8" s="84"/>
      <c r="ITB8" s="84"/>
      <c r="ITN8" s="84"/>
      <c r="ITO8" s="84"/>
      <c r="IUA8" s="84"/>
      <c r="IUB8" s="84"/>
      <c r="IUN8" s="84"/>
      <c r="IUO8" s="84"/>
      <c r="IVA8" s="84"/>
      <c r="IVB8" s="84"/>
      <c r="IVN8" s="84"/>
      <c r="IVO8" s="84"/>
      <c r="IWA8" s="84"/>
      <c r="IWB8" s="84"/>
      <c r="IWN8" s="84"/>
      <c r="IWO8" s="84"/>
      <c r="IXA8" s="84"/>
      <c r="IXB8" s="84"/>
      <c r="IXN8" s="84"/>
      <c r="IXO8" s="84"/>
      <c r="IYA8" s="84"/>
      <c r="IYB8" s="84"/>
      <c r="IYN8" s="84"/>
      <c r="IYO8" s="84"/>
      <c r="IZA8" s="84"/>
      <c r="IZB8" s="84"/>
      <c r="IZN8" s="84"/>
      <c r="IZO8" s="84"/>
      <c r="JAA8" s="84"/>
      <c r="JAB8" s="84"/>
      <c r="JAN8" s="84"/>
      <c r="JAO8" s="84"/>
      <c r="JBA8" s="84"/>
      <c r="JBB8" s="84"/>
      <c r="JBN8" s="84"/>
      <c r="JBO8" s="84"/>
      <c r="JCA8" s="84"/>
      <c r="JCB8" s="84"/>
      <c r="JCN8" s="84"/>
      <c r="JCO8" s="84"/>
      <c r="JDA8" s="84"/>
      <c r="JDB8" s="84"/>
      <c r="JDN8" s="84"/>
      <c r="JDO8" s="84"/>
      <c r="JEA8" s="84"/>
      <c r="JEB8" s="84"/>
      <c r="JEN8" s="84"/>
      <c r="JEO8" s="84"/>
      <c r="JFA8" s="84"/>
      <c r="JFB8" s="84"/>
      <c r="JFN8" s="84"/>
      <c r="JFO8" s="84"/>
      <c r="JGA8" s="84"/>
      <c r="JGB8" s="84"/>
      <c r="JGN8" s="84"/>
      <c r="JGO8" s="84"/>
      <c r="JHA8" s="84"/>
      <c r="JHB8" s="84"/>
      <c r="JHN8" s="84"/>
      <c r="JHO8" s="84"/>
      <c r="JIA8" s="84"/>
      <c r="JIB8" s="84"/>
      <c r="JIN8" s="84"/>
      <c r="JIO8" s="84"/>
      <c r="JJA8" s="84"/>
      <c r="JJB8" s="84"/>
      <c r="JJN8" s="84"/>
      <c r="JJO8" s="84"/>
      <c r="JKA8" s="84"/>
      <c r="JKB8" s="84"/>
      <c r="JKN8" s="84"/>
      <c r="JKO8" s="84"/>
      <c r="JLA8" s="84"/>
      <c r="JLB8" s="84"/>
      <c r="JLN8" s="84"/>
      <c r="JLO8" s="84"/>
      <c r="JMA8" s="84"/>
      <c r="JMB8" s="84"/>
      <c r="JMN8" s="84"/>
      <c r="JMO8" s="84"/>
      <c r="JNA8" s="84"/>
      <c r="JNB8" s="84"/>
      <c r="JNN8" s="84"/>
      <c r="JNO8" s="84"/>
      <c r="JOA8" s="84"/>
      <c r="JOB8" s="84"/>
      <c r="JON8" s="84"/>
      <c r="JOO8" s="84"/>
      <c r="JPA8" s="84"/>
      <c r="JPB8" s="84"/>
      <c r="JPN8" s="84"/>
      <c r="JPO8" s="84"/>
      <c r="JQA8" s="84"/>
      <c r="JQB8" s="84"/>
      <c r="JQN8" s="84"/>
      <c r="JQO8" s="84"/>
      <c r="JRA8" s="84"/>
      <c r="JRB8" s="84"/>
      <c r="JRN8" s="84"/>
      <c r="JRO8" s="84"/>
      <c r="JSA8" s="84"/>
      <c r="JSB8" s="84"/>
      <c r="JSN8" s="84"/>
      <c r="JSO8" s="84"/>
      <c r="JTA8" s="84"/>
      <c r="JTB8" s="84"/>
      <c r="JTN8" s="84"/>
      <c r="JTO8" s="84"/>
      <c r="JUA8" s="84"/>
      <c r="JUB8" s="84"/>
      <c r="JUN8" s="84"/>
      <c r="JUO8" s="84"/>
      <c r="JVA8" s="84"/>
      <c r="JVB8" s="84"/>
      <c r="JVN8" s="84"/>
      <c r="JVO8" s="84"/>
      <c r="JWA8" s="84"/>
      <c r="JWB8" s="84"/>
      <c r="JWN8" s="84"/>
      <c r="JWO8" s="84"/>
      <c r="JXA8" s="84"/>
      <c r="JXB8" s="84"/>
      <c r="JXN8" s="84"/>
      <c r="JXO8" s="84"/>
      <c r="JYA8" s="84"/>
      <c r="JYB8" s="84"/>
      <c r="JYN8" s="84"/>
      <c r="JYO8" s="84"/>
      <c r="JZA8" s="84"/>
      <c r="JZB8" s="84"/>
      <c r="JZN8" s="84"/>
      <c r="JZO8" s="84"/>
      <c r="KAA8" s="84"/>
      <c r="KAB8" s="84"/>
      <c r="KAN8" s="84"/>
      <c r="KAO8" s="84"/>
      <c r="KBA8" s="84"/>
      <c r="KBB8" s="84"/>
      <c r="KBN8" s="84"/>
      <c r="KBO8" s="84"/>
      <c r="KCA8" s="84"/>
      <c r="KCB8" s="84"/>
      <c r="KCN8" s="84"/>
      <c r="KCO8" s="84"/>
      <c r="KDA8" s="84"/>
      <c r="KDB8" s="84"/>
      <c r="KDN8" s="84"/>
      <c r="KDO8" s="84"/>
      <c r="KEA8" s="84"/>
      <c r="KEB8" s="84"/>
      <c r="KEN8" s="84"/>
      <c r="KEO8" s="84"/>
      <c r="KFA8" s="84"/>
      <c r="KFB8" s="84"/>
      <c r="KFN8" s="84"/>
      <c r="KFO8" s="84"/>
      <c r="KGA8" s="84"/>
      <c r="KGB8" s="84"/>
      <c r="KGN8" s="84"/>
      <c r="KGO8" s="84"/>
      <c r="KHA8" s="84"/>
      <c r="KHB8" s="84"/>
      <c r="KHN8" s="84"/>
      <c r="KHO8" s="84"/>
      <c r="KIA8" s="84"/>
      <c r="KIB8" s="84"/>
      <c r="KIN8" s="84"/>
      <c r="KIO8" s="84"/>
      <c r="KJA8" s="84"/>
      <c r="KJB8" s="84"/>
      <c r="KJN8" s="84"/>
      <c r="KJO8" s="84"/>
      <c r="KKA8" s="84"/>
      <c r="KKB8" s="84"/>
      <c r="KKN8" s="84"/>
      <c r="KKO8" s="84"/>
      <c r="KLA8" s="84"/>
      <c r="KLB8" s="84"/>
      <c r="KLN8" s="84"/>
      <c r="KLO8" s="84"/>
      <c r="KMA8" s="84"/>
      <c r="KMB8" s="84"/>
      <c r="KMN8" s="84"/>
      <c r="KMO8" s="84"/>
      <c r="KNA8" s="84"/>
      <c r="KNB8" s="84"/>
      <c r="KNN8" s="84"/>
      <c r="KNO8" s="84"/>
      <c r="KOA8" s="84"/>
      <c r="KOB8" s="84"/>
      <c r="KON8" s="84"/>
      <c r="KOO8" s="84"/>
      <c r="KPA8" s="84"/>
      <c r="KPB8" s="84"/>
      <c r="KPN8" s="84"/>
      <c r="KPO8" s="84"/>
      <c r="KQA8" s="84"/>
      <c r="KQB8" s="84"/>
      <c r="KQN8" s="84"/>
      <c r="KQO8" s="84"/>
      <c r="KRA8" s="84"/>
      <c r="KRB8" s="84"/>
      <c r="KRN8" s="84"/>
      <c r="KRO8" s="84"/>
      <c r="KSA8" s="84"/>
      <c r="KSB8" s="84"/>
      <c r="KSN8" s="84"/>
      <c r="KSO8" s="84"/>
      <c r="KTA8" s="84"/>
      <c r="KTB8" s="84"/>
      <c r="KTN8" s="84"/>
      <c r="KTO8" s="84"/>
      <c r="KUA8" s="84"/>
      <c r="KUB8" s="84"/>
      <c r="KUN8" s="84"/>
      <c r="KUO8" s="84"/>
      <c r="KVA8" s="84"/>
      <c r="KVB8" s="84"/>
      <c r="KVN8" s="84"/>
      <c r="KVO8" s="84"/>
      <c r="KWA8" s="84"/>
      <c r="KWB8" s="84"/>
      <c r="KWN8" s="84"/>
      <c r="KWO8" s="84"/>
      <c r="KXA8" s="84"/>
      <c r="KXB8" s="84"/>
      <c r="KXN8" s="84"/>
      <c r="KXO8" s="84"/>
      <c r="KYA8" s="84"/>
      <c r="KYB8" s="84"/>
      <c r="KYN8" s="84"/>
      <c r="KYO8" s="84"/>
      <c r="KZA8" s="84"/>
      <c r="KZB8" s="84"/>
      <c r="KZN8" s="84"/>
      <c r="KZO8" s="84"/>
      <c r="LAA8" s="84"/>
      <c r="LAB8" s="84"/>
      <c r="LAN8" s="84"/>
      <c r="LAO8" s="84"/>
      <c r="LBA8" s="84"/>
      <c r="LBB8" s="84"/>
      <c r="LBN8" s="84"/>
      <c r="LBO8" s="84"/>
      <c r="LCA8" s="84"/>
      <c r="LCB8" s="84"/>
      <c r="LCN8" s="84"/>
      <c r="LCO8" s="84"/>
      <c r="LDA8" s="84"/>
      <c r="LDB8" s="84"/>
      <c r="LDN8" s="84"/>
      <c r="LDO8" s="84"/>
      <c r="LEA8" s="84"/>
      <c r="LEB8" s="84"/>
      <c r="LEN8" s="84"/>
      <c r="LEO8" s="84"/>
      <c r="LFA8" s="84"/>
      <c r="LFB8" s="84"/>
      <c r="LFN8" s="84"/>
      <c r="LFO8" s="84"/>
      <c r="LGA8" s="84"/>
      <c r="LGB8" s="84"/>
      <c r="LGN8" s="84"/>
      <c r="LGO8" s="84"/>
      <c r="LHA8" s="84"/>
      <c r="LHB8" s="84"/>
      <c r="LHN8" s="84"/>
      <c r="LHO8" s="84"/>
      <c r="LIA8" s="84"/>
      <c r="LIB8" s="84"/>
      <c r="LIN8" s="84"/>
      <c r="LIO8" s="84"/>
      <c r="LJA8" s="84"/>
      <c r="LJB8" s="84"/>
      <c r="LJN8" s="84"/>
      <c r="LJO8" s="84"/>
      <c r="LKA8" s="84"/>
      <c r="LKB8" s="84"/>
      <c r="LKN8" s="84"/>
      <c r="LKO8" s="84"/>
      <c r="LLA8" s="84"/>
      <c r="LLB8" s="84"/>
      <c r="LLN8" s="84"/>
      <c r="LLO8" s="84"/>
      <c r="LMA8" s="84"/>
      <c r="LMB8" s="84"/>
      <c r="LMN8" s="84"/>
      <c r="LMO8" s="84"/>
      <c r="LNA8" s="84"/>
      <c r="LNB8" s="84"/>
      <c r="LNN8" s="84"/>
      <c r="LNO8" s="84"/>
      <c r="LOA8" s="84"/>
      <c r="LOB8" s="84"/>
      <c r="LON8" s="84"/>
      <c r="LOO8" s="84"/>
      <c r="LPA8" s="84"/>
      <c r="LPB8" s="84"/>
      <c r="LPN8" s="84"/>
      <c r="LPO8" s="84"/>
      <c r="LQA8" s="84"/>
      <c r="LQB8" s="84"/>
      <c r="LQN8" s="84"/>
      <c r="LQO8" s="84"/>
      <c r="LRA8" s="84"/>
      <c r="LRB8" s="84"/>
      <c r="LRN8" s="84"/>
      <c r="LRO8" s="84"/>
      <c r="LSA8" s="84"/>
      <c r="LSB8" s="84"/>
      <c r="LSN8" s="84"/>
      <c r="LSO8" s="84"/>
      <c r="LTA8" s="84"/>
      <c r="LTB8" s="84"/>
      <c r="LTN8" s="84"/>
      <c r="LTO8" s="84"/>
      <c r="LUA8" s="84"/>
      <c r="LUB8" s="84"/>
      <c r="LUN8" s="84"/>
      <c r="LUO8" s="84"/>
      <c r="LVA8" s="84"/>
      <c r="LVB8" s="84"/>
      <c r="LVN8" s="84"/>
      <c r="LVO8" s="84"/>
      <c r="LWA8" s="84"/>
      <c r="LWB8" s="84"/>
      <c r="LWN8" s="84"/>
      <c r="LWO8" s="84"/>
      <c r="LXA8" s="84"/>
      <c r="LXB8" s="84"/>
      <c r="LXN8" s="84"/>
      <c r="LXO8" s="84"/>
      <c r="LYA8" s="84"/>
      <c r="LYB8" s="84"/>
      <c r="LYN8" s="84"/>
      <c r="LYO8" s="84"/>
      <c r="LZA8" s="84"/>
      <c r="LZB8" s="84"/>
      <c r="LZN8" s="84"/>
      <c r="LZO8" s="84"/>
      <c r="MAA8" s="84"/>
      <c r="MAB8" s="84"/>
      <c r="MAN8" s="84"/>
      <c r="MAO8" s="84"/>
      <c r="MBA8" s="84"/>
      <c r="MBB8" s="84"/>
      <c r="MBN8" s="84"/>
      <c r="MBO8" s="84"/>
      <c r="MCA8" s="84"/>
      <c r="MCB8" s="84"/>
      <c r="MCN8" s="84"/>
      <c r="MCO8" s="84"/>
      <c r="MDA8" s="84"/>
      <c r="MDB8" s="84"/>
      <c r="MDN8" s="84"/>
      <c r="MDO8" s="84"/>
      <c r="MEA8" s="84"/>
      <c r="MEB8" s="84"/>
      <c r="MEN8" s="84"/>
      <c r="MEO8" s="84"/>
      <c r="MFA8" s="84"/>
      <c r="MFB8" s="84"/>
      <c r="MFN8" s="84"/>
      <c r="MFO8" s="84"/>
      <c r="MGA8" s="84"/>
      <c r="MGB8" s="84"/>
      <c r="MGN8" s="84"/>
      <c r="MGO8" s="84"/>
      <c r="MHA8" s="84"/>
      <c r="MHB8" s="84"/>
      <c r="MHN8" s="84"/>
      <c r="MHO8" s="84"/>
      <c r="MIA8" s="84"/>
      <c r="MIB8" s="84"/>
      <c r="MIN8" s="84"/>
      <c r="MIO8" s="84"/>
      <c r="MJA8" s="84"/>
      <c r="MJB8" s="84"/>
      <c r="MJN8" s="84"/>
      <c r="MJO8" s="84"/>
      <c r="MKA8" s="84"/>
      <c r="MKB8" s="84"/>
      <c r="MKN8" s="84"/>
      <c r="MKO8" s="84"/>
      <c r="MLA8" s="84"/>
      <c r="MLB8" s="84"/>
      <c r="MLN8" s="84"/>
      <c r="MLO8" s="84"/>
      <c r="MMA8" s="84"/>
      <c r="MMB8" s="84"/>
      <c r="MMN8" s="84"/>
      <c r="MMO8" s="84"/>
      <c r="MNA8" s="84"/>
      <c r="MNB8" s="84"/>
      <c r="MNN8" s="84"/>
      <c r="MNO8" s="84"/>
      <c r="MOA8" s="84"/>
      <c r="MOB8" s="84"/>
      <c r="MON8" s="84"/>
      <c r="MOO8" s="84"/>
      <c r="MPA8" s="84"/>
      <c r="MPB8" s="84"/>
      <c r="MPN8" s="84"/>
      <c r="MPO8" s="84"/>
      <c r="MQA8" s="84"/>
      <c r="MQB8" s="84"/>
      <c r="MQN8" s="84"/>
      <c r="MQO8" s="84"/>
      <c r="MRA8" s="84"/>
      <c r="MRB8" s="84"/>
      <c r="MRN8" s="84"/>
      <c r="MRO8" s="84"/>
      <c r="MSA8" s="84"/>
      <c r="MSB8" s="84"/>
      <c r="MSN8" s="84"/>
      <c r="MSO8" s="84"/>
      <c r="MTA8" s="84"/>
      <c r="MTB8" s="84"/>
      <c r="MTN8" s="84"/>
      <c r="MTO8" s="84"/>
      <c r="MUA8" s="84"/>
      <c r="MUB8" s="84"/>
      <c r="MUN8" s="84"/>
      <c r="MUO8" s="84"/>
      <c r="MVA8" s="84"/>
      <c r="MVB8" s="84"/>
      <c r="MVN8" s="84"/>
      <c r="MVO8" s="84"/>
      <c r="MWA8" s="84"/>
      <c r="MWB8" s="84"/>
      <c r="MWN8" s="84"/>
      <c r="MWO8" s="84"/>
      <c r="MXA8" s="84"/>
      <c r="MXB8" s="84"/>
      <c r="MXN8" s="84"/>
      <c r="MXO8" s="84"/>
      <c r="MYA8" s="84"/>
      <c r="MYB8" s="84"/>
      <c r="MYN8" s="84"/>
      <c r="MYO8" s="84"/>
      <c r="MZA8" s="84"/>
      <c r="MZB8" s="84"/>
      <c r="MZN8" s="84"/>
      <c r="MZO8" s="84"/>
      <c r="NAA8" s="84"/>
      <c r="NAB8" s="84"/>
      <c r="NAN8" s="84"/>
      <c r="NAO8" s="84"/>
      <c r="NBA8" s="84"/>
      <c r="NBB8" s="84"/>
      <c r="NBN8" s="84"/>
      <c r="NBO8" s="84"/>
      <c r="NCA8" s="84"/>
      <c r="NCB8" s="84"/>
      <c r="NCN8" s="84"/>
      <c r="NCO8" s="84"/>
      <c r="NDA8" s="84"/>
      <c r="NDB8" s="84"/>
      <c r="NDN8" s="84"/>
      <c r="NDO8" s="84"/>
      <c r="NEA8" s="84"/>
      <c r="NEB8" s="84"/>
      <c r="NEN8" s="84"/>
      <c r="NEO8" s="84"/>
      <c r="NFA8" s="84"/>
      <c r="NFB8" s="84"/>
      <c r="NFN8" s="84"/>
      <c r="NFO8" s="84"/>
      <c r="NGA8" s="84"/>
      <c r="NGB8" s="84"/>
      <c r="NGN8" s="84"/>
      <c r="NGO8" s="84"/>
      <c r="NHA8" s="84"/>
      <c r="NHB8" s="84"/>
      <c r="NHN8" s="84"/>
      <c r="NHO8" s="84"/>
      <c r="NIA8" s="84"/>
      <c r="NIB8" s="84"/>
      <c r="NIN8" s="84"/>
      <c r="NIO8" s="84"/>
      <c r="NJA8" s="84"/>
      <c r="NJB8" s="84"/>
      <c r="NJN8" s="84"/>
      <c r="NJO8" s="84"/>
      <c r="NKA8" s="84"/>
      <c r="NKB8" s="84"/>
      <c r="NKN8" s="84"/>
      <c r="NKO8" s="84"/>
      <c r="NLA8" s="84"/>
      <c r="NLB8" s="84"/>
      <c r="NLN8" s="84"/>
      <c r="NLO8" s="84"/>
      <c r="NMA8" s="84"/>
      <c r="NMB8" s="84"/>
      <c r="NMN8" s="84"/>
      <c r="NMO8" s="84"/>
      <c r="NNA8" s="84"/>
      <c r="NNB8" s="84"/>
      <c r="NNN8" s="84"/>
      <c r="NNO8" s="84"/>
      <c r="NOA8" s="84"/>
      <c r="NOB8" s="84"/>
      <c r="NON8" s="84"/>
      <c r="NOO8" s="84"/>
      <c r="NPA8" s="84"/>
      <c r="NPB8" s="84"/>
      <c r="NPN8" s="84"/>
      <c r="NPO8" s="84"/>
      <c r="NQA8" s="84"/>
      <c r="NQB8" s="84"/>
      <c r="NQN8" s="84"/>
      <c r="NQO8" s="84"/>
      <c r="NRA8" s="84"/>
      <c r="NRB8" s="84"/>
      <c r="NRN8" s="84"/>
      <c r="NRO8" s="84"/>
      <c r="NSA8" s="84"/>
      <c r="NSB8" s="84"/>
      <c r="NSN8" s="84"/>
      <c r="NSO8" s="84"/>
      <c r="NTA8" s="84"/>
      <c r="NTB8" s="84"/>
      <c r="NTN8" s="84"/>
      <c r="NTO8" s="84"/>
      <c r="NUA8" s="84"/>
      <c r="NUB8" s="84"/>
      <c r="NUN8" s="84"/>
      <c r="NUO8" s="84"/>
      <c r="NVA8" s="84"/>
      <c r="NVB8" s="84"/>
      <c r="NVN8" s="84"/>
      <c r="NVO8" s="84"/>
      <c r="NWA8" s="84"/>
      <c r="NWB8" s="84"/>
      <c r="NWN8" s="84"/>
      <c r="NWO8" s="84"/>
      <c r="NXA8" s="84"/>
      <c r="NXB8" s="84"/>
      <c r="NXN8" s="84"/>
      <c r="NXO8" s="84"/>
      <c r="NYA8" s="84"/>
      <c r="NYB8" s="84"/>
      <c r="NYN8" s="84"/>
      <c r="NYO8" s="84"/>
      <c r="NZA8" s="84"/>
      <c r="NZB8" s="84"/>
      <c r="NZN8" s="84"/>
      <c r="NZO8" s="84"/>
      <c r="OAA8" s="84"/>
      <c r="OAB8" s="84"/>
      <c r="OAN8" s="84"/>
      <c r="OAO8" s="84"/>
      <c r="OBA8" s="84"/>
      <c r="OBB8" s="84"/>
      <c r="OBN8" s="84"/>
      <c r="OBO8" s="84"/>
      <c r="OCA8" s="84"/>
      <c r="OCB8" s="84"/>
      <c r="OCN8" s="84"/>
      <c r="OCO8" s="84"/>
      <c r="ODA8" s="84"/>
      <c r="ODB8" s="84"/>
      <c r="ODN8" s="84"/>
      <c r="ODO8" s="84"/>
      <c r="OEA8" s="84"/>
      <c r="OEB8" s="84"/>
      <c r="OEN8" s="84"/>
      <c r="OEO8" s="84"/>
      <c r="OFA8" s="84"/>
      <c r="OFB8" s="84"/>
      <c r="OFN8" s="84"/>
      <c r="OFO8" s="84"/>
      <c r="OGA8" s="84"/>
      <c r="OGB8" s="84"/>
      <c r="OGN8" s="84"/>
      <c r="OGO8" s="84"/>
      <c r="OHA8" s="84"/>
      <c r="OHB8" s="84"/>
      <c r="OHN8" s="84"/>
      <c r="OHO8" s="84"/>
      <c r="OIA8" s="84"/>
      <c r="OIB8" s="84"/>
      <c r="OIN8" s="84"/>
      <c r="OIO8" s="84"/>
      <c r="OJA8" s="84"/>
      <c r="OJB8" s="84"/>
      <c r="OJN8" s="84"/>
      <c r="OJO8" s="84"/>
      <c r="OKA8" s="84"/>
      <c r="OKB8" s="84"/>
      <c r="OKN8" s="84"/>
      <c r="OKO8" s="84"/>
      <c r="OLA8" s="84"/>
      <c r="OLB8" s="84"/>
      <c r="OLN8" s="84"/>
      <c r="OLO8" s="84"/>
      <c r="OMA8" s="84"/>
      <c r="OMB8" s="84"/>
      <c r="OMN8" s="84"/>
      <c r="OMO8" s="84"/>
      <c r="ONA8" s="84"/>
      <c r="ONB8" s="84"/>
      <c r="ONN8" s="84"/>
      <c r="ONO8" s="84"/>
      <c r="OOA8" s="84"/>
      <c r="OOB8" s="84"/>
      <c r="OON8" s="84"/>
      <c r="OOO8" s="84"/>
      <c r="OPA8" s="84"/>
      <c r="OPB8" s="84"/>
      <c r="OPN8" s="84"/>
      <c r="OPO8" s="84"/>
      <c r="OQA8" s="84"/>
      <c r="OQB8" s="84"/>
      <c r="OQN8" s="84"/>
      <c r="OQO8" s="84"/>
      <c r="ORA8" s="84"/>
      <c r="ORB8" s="84"/>
      <c r="ORN8" s="84"/>
      <c r="ORO8" s="84"/>
      <c r="OSA8" s="84"/>
      <c r="OSB8" s="84"/>
      <c r="OSN8" s="84"/>
      <c r="OSO8" s="84"/>
      <c r="OTA8" s="84"/>
      <c r="OTB8" s="84"/>
      <c r="OTN8" s="84"/>
      <c r="OTO8" s="84"/>
      <c r="OUA8" s="84"/>
      <c r="OUB8" s="84"/>
      <c r="OUN8" s="84"/>
      <c r="OUO8" s="84"/>
      <c r="OVA8" s="84"/>
      <c r="OVB8" s="84"/>
      <c r="OVN8" s="84"/>
      <c r="OVO8" s="84"/>
      <c r="OWA8" s="84"/>
      <c r="OWB8" s="84"/>
      <c r="OWN8" s="84"/>
      <c r="OWO8" s="84"/>
      <c r="OXA8" s="84"/>
      <c r="OXB8" s="84"/>
      <c r="OXN8" s="84"/>
      <c r="OXO8" s="84"/>
      <c r="OYA8" s="84"/>
      <c r="OYB8" s="84"/>
      <c r="OYN8" s="84"/>
      <c r="OYO8" s="84"/>
      <c r="OZA8" s="84"/>
      <c r="OZB8" s="84"/>
      <c r="OZN8" s="84"/>
      <c r="OZO8" s="84"/>
      <c r="PAA8" s="84"/>
      <c r="PAB8" s="84"/>
      <c r="PAN8" s="84"/>
      <c r="PAO8" s="84"/>
      <c r="PBA8" s="84"/>
      <c r="PBB8" s="84"/>
      <c r="PBN8" s="84"/>
      <c r="PBO8" s="84"/>
      <c r="PCA8" s="84"/>
      <c r="PCB8" s="84"/>
      <c r="PCN8" s="84"/>
      <c r="PCO8" s="84"/>
      <c r="PDA8" s="84"/>
      <c r="PDB8" s="84"/>
      <c r="PDN8" s="84"/>
      <c r="PDO8" s="84"/>
      <c r="PEA8" s="84"/>
      <c r="PEB8" s="84"/>
      <c r="PEN8" s="84"/>
      <c r="PEO8" s="84"/>
      <c r="PFA8" s="84"/>
      <c r="PFB8" s="84"/>
      <c r="PFN8" s="84"/>
      <c r="PFO8" s="84"/>
      <c r="PGA8" s="84"/>
      <c r="PGB8" s="84"/>
      <c r="PGN8" s="84"/>
      <c r="PGO8" s="84"/>
      <c r="PHA8" s="84"/>
      <c r="PHB8" s="84"/>
      <c r="PHN8" s="84"/>
      <c r="PHO8" s="84"/>
      <c r="PIA8" s="84"/>
      <c r="PIB8" s="84"/>
      <c r="PIN8" s="84"/>
      <c r="PIO8" s="84"/>
      <c r="PJA8" s="84"/>
      <c r="PJB8" s="84"/>
      <c r="PJN8" s="84"/>
      <c r="PJO8" s="84"/>
      <c r="PKA8" s="84"/>
      <c r="PKB8" s="84"/>
      <c r="PKN8" s="84"/>
      <c r="PKO8" s="84"/>
      <c r="PLA8" s="84"/>
      <c r="PLB8" s="84"/>
      <c r="PLN8" s="84"/>
      <c r="PLO8" s="84"/>
      <c r="PMA8" s="84"/>
      <c r="PMB8" s="84"/>
      <c r="PMN8" s="84"/>
      <c r="PMO8" s="84"/>
      <c r="PNA8" s="84"/>
      <c r="PNB8" s="84"/>
      <c r="PNN8" s="84"/>
      <c r="PNO8" s="84"/>
      <c r="POA8" s="84"/>
      <c r="POB8" s="84"/>
      <c r="PON8" s="84"/>
      <c r="POO8" s="84"/>
      <c r="PPA8" s="84"/>
      <c r="PPB8" s="84"/>
      <c r="PPN8" s="84"/>
      <c r="PPO8" s="84"/>
      <c r="PQA8" s="84"/>
      <c r="PQB8" s="84"/>
      <c r="PQN8" s="84"/>
      <c r="PQO8" s="84"/>
      <c r="PRA8" s="84"/>
      <c r="PRB8" s="84"/>
      <c r="PRN8" s="84"/>
      <c r="PRO8" s="84"/>
      <c r="PSA8" s="84"/>
      <c r="PSB8" s="84"/>
      <c r="PSN8" s="84"/>
      <c r="PSO8" s="84"/>
      <c r="PTA8" s="84"/>
      <c r="PTB8" s="84"/>
      <c r="PTN8" s="84"/>
      <c r="PTO8" s="84"/>
      <c r="PUA8" s="84"/>
      <c r="PUB8" s="84"/>
      <c r="PUN8" s="84"/>
      <c r="PUO8" s="84"/>
      <c r="PVA8" s="84"/>
      <c r="PVB8" s="84"/>
      <c r="PVN8" s="84"/>
      <c r="PVO8" s="84"/>
      <c r="PWA8" s="84"/>
      <c r="PWB8" s="84"/>
      <c r="PWN8" s="84"/>
      <c r="PWO8" s="84"/>
      <c r="PXA8" s="84"/>
      <c r="PXB8" s="84"/>
      <c r="PXN8" s="84"/>
      <c r="PXO8" s="84"/>
      <c r="PYA8" s="84"/>
      <c r="PYB8" s="84"/>
      <c r="PYN8" s="84"/>
      <c r="PYO8" s="84"/>
      <c r="PZA8" s="84"/>
      <c r="PZB8" s="84"/>
      <c r="PZN8" s="84"/>
      <c r="PZO8" s="84"/>
      <c r="QAA8" s="84"/>
      <c r="QAB8" s="84"/>
      <c r="QAN8" s="84"/>
      <c r="QAO8" s="84"/>
      <c r="QBA8" s="84"/>
      <c r="QBB8" s="84"/>
      <c r="QBN8" s="84"/>
      <c r="QBO8" s="84"/>
      <c r="QCA8" s="84"/>
      <c r="QCB8" s="84"/>
      <c r="QCN8" s="84"/>
      <c r="QCO8" s="84"/>
      <c r="QDA8" s="84"/>
      <c r="QDB8" s="84"/>
      <c r="QDN8" s="84"/>
      <c r="QDO8" s="84"/>
      <c r="QEA8" s="84"/>
      <c r="QEB8" s="84"/>
      <c r="QEN8" s="84"/>
      <c r="QEO8" s="84"/>
      <c r="QFA8" s="84"/>
      <c r="QFB8" s="84"/>
      <c r="QFN8" s="84"/>
      <c r="QFO8" s="84"/>
      <c r="QGA8" s="84"/>
      <c r="QGB8" s="84"/>
      <c r="QGN8" s="84"/>
      <c r="QGO8" s="84"/>
      <c r="QHA8" s="84"/>
      <c r="QHB8" s="84"/>
      <c r="QHN8" s="84"/>
      <c r="QHO8" s="84"/>
      <c r="QIA8" s="84"/>
      <c r="QIB8" s="84"/>
      <c r="QIN8" s="84"/>
      <c r="QIO8" s="84"/>
      <c r="QJA8" s="84"/>
      <c r="QJB8" s="84"/>
      <c r="QJN8" s="84"/>
      <c r="QJO8" s="84"/>
      <c r="QKA8" s="84"/>
      <c r="QKB8" s="84"/>
      <c r="QKN8" s="84"/>
      <c r="QKO8" s="84"/>
      <c r="QLA8" s="84"/>
      <c r="QLB8" s="84"/>
      <c r="QLN8" s="84"/>
      <c r="QLO8" s="84"/>
      <c r="QMA8" s="84"/>
      <c r="QMB8" s="84"/>
      <c r="QMN8" s="84"/>
      <c r="QMO8" s="84"/>
      <c r="QNA8" s="84"/>
      <c r="QNB8" s="84"/>
      <c r="QNN8" s="84"/>
      <c r="QNO8" s="84"/>
      <c r="QOA8" s="84"/>
      <c r="QOB8" s="84"/>
      <c r="QON8" s="84"/>
      <c r="QOO8" s="84"/>
      <c r="QPA8" s="84"/>
      <c r="QPB8" s="84"/>
      <c r="QPN8" s="84"/>
      <c r="QPO8" s="84"/>
      <c r="QQA8" s="84"/>
      <c r="QQB8" s="84"/>
      <c r="QQN8" s="84"/>
      <c r="QQO8" s="84"/>
      <c r="QRA8" s="84"/>
      <c r="QRB8" s="84"/>
      <c r="QRN8" s="84"/>
      <c r="QRO8" s="84"/>
      <c r="QSA8" s="84"/>
      <c r="QSB8" s="84"/>
      <c r="QSN8" s="84"/>
      <c r="QSO8" s="84"/>
      <c r="QTA8" s="84"/>
      <c r="QTB8" s="84"/>
      <c r="QTN8" s="84"/>
      <c r="QTO8" s="84"/>
      <c r="QUA8" s="84"/>
      <c r="QUB8" s="84"/>
      <c r="QUN8" s="84"/>
      <c r="QUO8" s="84"/>
      <c r="QVA8" s="84"/>
      <c r="QVB8" s="84"/>
      <c r="QVN8" s="84"/>
      <c r="QVO8" s="84"/>
      <c r="QWA8" s="84"/>
      <c r="QWB8" s="84"/>
      <c r="QWN8" s="84"/>
      <c r="QWO8" s="84"/>
      <c r="QXA8" s="84"/>
      <c r="QXB8" s="84"/>
      <c r="QXN8" s="84"/>
      <c r="QXO8" s="84"/>
      <c r="QYA8" s="84"/>
      <c r="QYB8" s="84"/>
      <c r="QYN8" s="84"/>
      <c r="QYO8" s="84"/>
      <c r="QZA8" s="84"/>
      <c r="QZB8" s="84"/>
      <c r="QZN8" s="84"/>
      <c r="QZO8" s="84"/>
      <c r="RAA8" s="84"/>
      <c r="RAB8" s="84"/>
      <c r="RAN8" s="84"/>
      <c r="RAO8" s="84"/>
      <c r="RBA8" s="84"/>
      <c r="RBB8" s="84"/>
      <c r="RBN8" s="84"/>
      <c r="RBO8" s="84"/>
      <c r="RCA8" s="84"/>
      <c r="RCB8" s="84"/>
      <c r="RCN8" s="84"/>
      <c r="RCO8" s="84"/>
      <c r="RDA8" s="84"/>
      <c r="RDB8" s="84"/>
      <c r="RDN8" s="84"/>
      <c r="RDO8" s="84"/>
      <c r="REA8" s="84"/>
      <c r="REB8" s="84"/>
      <c r="REN8" s="84"/>
      <c r="REO8" s="84"/>
      <c r="RFA8" s="84"/>
      <c r="RFB8" s="84"/>
      <c r="RFN8" s="84"/>
      <c r="RFO8" s="84"/>
      <c r="RGA8" s="84"/>
      <c r="RGB8" s="84"/>
      <c r="RGN8" s="84"/>
      <c r="RGO8" s="84"/>
      <c r="RHA8" s="84"/>
      <c r="RHB8" s="84"/>
      <c r="RHN8" s="84"/>
      <c r="RHO8" s="84"/>
      <c r="RIA8" s="84"/>
      <c r="RIB8" s="84"/>
      <c r="RIN8" s="84"/>
      <c r="RIO8" s="84"/>
      <c r="RJA8" s="84"/>
      <c r="RJB8" s="84"/>
      <c r="RJN8" s="84"/>
      <c r="RJO8" s="84"/>
      <c r="RKA8" s="84"/>
      <c r="RKB8" s="84"/>
      <c r="RKN8" s="84"/>
      <c r="RKO8" s="84"/>
      <c r="RLA8" s="84"/>
      <c r="RLB8" s="84"/>
      <c r="RLN8" s="84"/>
      <c r="RLO8" s="84"/>
      <c r="RMA8" s="84"/>
      <c r="RMB8" s="84"/>
      <c r="RMN8" s="84"/>
      <c r="RMO8" s="84"/>
      <c r="RNA8" s="84"/>
      <c r="RNB8" s="84"/>
      <c r="RNN8" s="84"/>
      <c r="RNO8" s="84"/>
      <c r="ROA8" s="84"/>
      <c r="ROB8" s="84"/>
      <c r="RON8" s="84"/>
      <c r="ROO8" s="84"/>
      <c r="RPA8" s="84"/>
      <c r="RPB8" s="84"/>
      <c r="RPN8" s="84"/>
      <c r="RPO8" s="84"/>
      <c r="RQA8" s="84"/>
      <c r="RQB8" s="84"/>
      <c r="RQN8" s="84"/>
      <c r="RQO8" s="84"/>
      <c r="RRA8" s="84"/>
      <c r="RRB8" s="84"/>
      <c r="RRN8" s="84"/>
      <c r="RRO8" s="84"/>
      <c r="RSA8" s="84"/>
      <c r="RSB8" s="84"/>
      <c r="RSN8" s="84"/>
      <c r="RSO8" s="84"/>
      <c r="RTA8" s="84"/>
      <c r="RTB8" s="84"/>
      <c r="RTN8" s="84"/>
      <c r="RTO8" s="84"/>
      <c r="RUA8" s="84"/>
      <c r="RUB8" s="84"/>
      <c r="RUN8" s="84"/>
      <c r="RUO8" s="84"/>
      <c r="RVA8" s="84"/>
      <c r="RVB8" s="84"/>
      <c r="RVN8" s="84"/>
      <c r="RVO8" s="84"/>
      <c r="RWA8" s="84"/>
      <c r="RWB8" s="84"/>
      <c r="RWN8" s="84"/>
      <c r="RWO8" s="84"/>
      <c r="RXA8" s="84"/>
      <c r="RXB8" s="84"/>
      <c r="RXN8" s="84"/>
      <c r="RXO8" s="84"/>
      <c r="RYA8" s="84"/>
      <c r="RYB8" s="84"/>
      <c r="RYN8" s="84"/>
      <c r="RYO8" s="84"/>
      <c r="RZA8" s="84"/>
      <c r="RZB8" s="84"/>
      <c r="RZN8" s="84"/>
      <c r="RZO8" s="84"/>
      <c r="SAA8" s="84"/>
      <c r="SAB8" s="84"/>
      <c r="SAN8" s="84"/>
      <c r="SAO8" s="84"/>
      <c r="SBA8" s="84"/>
      <c r="SBB8" s="84"/>
      <c r="SBN8" s="84"/>
      <c r="SBO8" s="84"/>
      <c r="SCA8" s="84"/>
      <c r="SCB8" s="84"/>
      <c r="SCN8" s="84"/>
      <c r="SCO8" s="84"/>
      <c r="SDA8" s="84"/>
      <c r="SDB8" s="84"/>
      <c r="SDN8" s="84"/>
      <c r="SDO8" s="84"/>
      <c r="SEA8" s="84"/>
      <c r="SEB8" s="84"/>
      <c r="SEN8" s="84"/>
      <c r="SEO8" s="84"/>
      <c r="SFA8" s="84"/>
      <c r="SFB8" s="84"/>
      <c r="SFN8" s="84"/>
      <c r="SFO8" s="84"/>
      <c r="SGA8" s="84"/>
      <c r="SGB8" s="84"/>
      <c r="SGN8" s="84"/>
      <c r="SGO8" s="84"/>
      <c r="SHA8" s="84"/>
      <c r="SHB8" s="84"/>
      <c r="SHN8" s="84"/>
      <c r="SHO8" s="84"/>
      <c r="SIA8" s="84"/>
      <c r="SIB8" s="84"/>
      <c r="SIN8" s="84"/>
      <c r="SIO8" s="84"/>
      <c r="SJA8" s="84"/>
      <c r="SJB8" s="84"/>
      <c r="SJN8" s="84"/>
      <c r="SJO8" s="84"/>
      <c r="SKA8" s="84"/>
      <c r="SKB8" s="84"/>
      <c r="SKN8" s="84"/>
      <c r="SKO8" s="84"/>
      <c r="SLA8" s="84"/>
      <c r="SLB8" s="84"/>
      <c r="SLN8" s="84"/>
      <c r="SLO8" s="84"/>
      <c r="SMA8" s="84"/>
      <c r="SMB8" s="84"/>
      <c r="SMN8" s="84"/>
      <c r="SMO8" s="84"/>
      <c r="SNA8" s="84"/>
      <c r="SNB8" s="84"/>
      <c r="SNN8" s="84"/>
      <c r="SNO8" s="84"/>
      <c r="SOA8" s="84"/>
      <c r="SOB8" s="84"/>
      <c r="SON8" s="84"/>
      <c r="SOO8" s="84"/>
      <c r="SPA8" s="84"/>
      <c r="SPB8" s="84"/>
      <c r="SPN8" s="84"/>
      <c r="SPO8" s="84"/>
      <c r="SQA8" s="84"/>
      <c r="SQB8" s="84"/>
      <c r="SQN8" s="84"/>
      <c r="SQO8" s="84"/>
      <c r="SRA8" s="84"/>
      <c r="SRB8" s="84"/>
      <c r="SRN8" s="84"/>
      <c r="SRO8" s="84"/>
      <c r="SSA8" s="84"/>
      <c r="SSB8" s="84"/>
      <c r="SSN8" s="84"/>
      <c r="SSO8" s="84"/>
      <c r="STA8" s="84"/>
      <c r="STB8" s="84"/>
      <c r="STN8" s="84"/>
      <c r="STO8" s="84"/>
      <c r="SUA8" s="84"/>
      <c r="SUB8" s="84"/>
      <c r="SUN8" s="84"/>
      <c r="SUO8" s="84"/>
      <c r="SVA8" s="84"/>
      <c r="SVB8" s="84"/>
      <c r="SVN8" s="84"/>
      <c r="SVO8" s="84"/>
      <c r="SWA8" s="84"/>
      <c r="SWB8" s="84"/>
      <c r="SWN8" s="84"/>
      <c r="SWO8" s="84"/>
      <c r="SXA8" s="84"/>
      <c r="SXB8" s="84"/>
      <c r="SXN8" s="84"/>
      <c r="SXO8" s="84"/>
      <c r="SYA8" s="84"/>
      <c r="SYB8" s="84"/>
      <c r="SYN8" s="84"/>
      <c r="SYO8" s="84"/>
      <c r="SZA8" s="84"/>
      <c r="SZB8" s="84"/>
      <c r="SZN8" s="84"/>
      <c r="SZO8" s="84"/>
      <c r="TAA8" s="84"/>
      <c r="TAB8" s="84"/>
      <c r="TAN8" s="84"/>
      <c r="TAO8" s="84"/>
      <c r="TBA8" s="84"/>
      <c r="TBB8" s="84"/>
      <c r="TBN8" s="84"/>
      <c r="TBO8" s="84"/>
      <c r="TCA8" s="84"/>
      <c r="TCB8" s="84"/>
      <c r="TCN8" s="84"/>
      <c r="TCO8" s="84"/>
      <c r="TDA8" s="84"/>
      <c r="TDB8" s="84"/>
      <c r="TDN8" s="84"/>
      <c r="TDO8" s="84"/>
      <c r="TEA8" s="84"/>
      <c r="TEB8" s="84"/>
      <c r="TEN8" s="84"/>
      <c r="TEO8" s="84"/>
      <c r="TFA8" s="84"/>
      <c r="TFB8" s="84"/>
      <c r="TFN8" s="84"/>
      <c r="TFO8" s="84"/>
      <c r="TGA8" s="84"/>
      <c r="TGB8" s="84"/>
      <c r="TGN8" s="84"/>
      <c r="TGO8" s="84"/>
      <c r="THA8" s="84"/>
      <c r="THB8" s="84"/>
      <c r="THN8" s="84"/>
      <c r="THO8" s="84"/>
      <c r="TIA8" s="84"/>
      <c r="TIB8" s="84"/>
      <c r="TIN8" s="84"/>
      <c r="TIO8" s="84"/>
      <c r="TJA8" s="84"/>
      <c r="TJB8" s="84"/>
      <c r="TJN8" s="84"/>
      <c r="TJO8" s="84"/>
      <c r="TKA8" s="84"/>
      <c r="TKB8" s="84"/>
      <c r="TKN8" s="84"/>
      <c r="TKO8" s="84"/>
      <c r="TLA8" s="84"/>
      <c r="TLB8" s="84"/>
      <c r="TLN8" s="84"/>
      <c r="TLO8" s="84"/>
      <c r="TMA8" s="84"/>
      <c r="TMB8" s="84"/>
      <c r="TMN8" s="84"/>
      <c r="TMO8" s="84"/>
      <c r="TNA8" s="84"/>
      <c r="TNB8" s="84"/>
      <c r="TNN8" s="84"/>
      <c r="TNO8" s="84"/>
      <c r="TOA8" s="84"/>
      <c r="TOB8" s="84"/>
      <c r="TON8" s="84"/>
      <c r="TOO8" s="84"/>
      <c r="TPA8" s="84"/>
      <c r="TPB8" s="84"/>
      <c r="TPN8" s="84"/>
      <c r="TPO8" s="84"/>
      <c r="TQA8" s="84"/>
      <c r="TQB8" s="84"/>
      <c r="TQN8" s="84"/>
      <c r="TQO8" s="84"/>
      <c r="TRA8" s="84"/>
      <c r="TRB8" s="84"/>
      <c r="TRN8" s="84"/>
      <c r="TRO8" s="84"/>
      <c r="TSA8" s="84"/>
      <c r="TSB8" s="84"/>
      <c r="TSN8" s="84"/>
      <c r="TSO8" s="84"/>
      <c r="TTA8" s="84"/>
      <c r="TTB8" s="84"/>
      <c r="TTN8" s="84"/>
      <c r="TTO8" s="84"/>
      <c r="TUA8" s="84"/>
      <c r="TUB8" s="84"/>
      <c r="TUN8" s="84"/>
      <c r="TUO8" s="84"/>
      <c r="TVA8" s="84"/>
      <c r="TVB8" s="84"/>
      <c r="TVN8" s="84"/>
      <c r="TVO8" s="84"/>
      <c r="TWA8" s="84"/>
      <c r="TWB8" s="84"/>
      <c r="TWN8" s="84"/>
      <c r="TWO8" s="84"/>
      <c r="TXA8" s="84"/>
      <c r="TXB8" s="84"/>
      <c r="TXN8" s="84"/>
      <c r="TXO8" s="84"/>
      <c r="TYA8" s="84"/>
      <c r="TYB8" s="84"/>
      <c r="TYN8" s="84"/>
      <c r="TYO8" s="84"/>
      <c r="TZA8" s="84"/>
      <c r="TZB8" s="84"/>
      <c r="TZN8" s="84"/>
      <c r="TZO8" s="84"/>
      <c r="UAA8" s="84"/>
      <c r="UAB8" s="84"/>
      <c r="UAN8" s="84"/>
      <c r="UAO8" s="84"/>
      <c r="UBA8" s="84"/>
      <c r="UBB8" s="84"/>
      <c r="UBN8" s="84"/>
      <c r="UBO8" s="84"/>
      <c r="UCA8" s="84"/>
      <c r="UCB8" s="84"/>
      <c r="UCN8" s="84"/>
      <c r="UCO8" s="84"/>
      <c r="UDA8" s="84"/>
      <c r="UDB8" s="84"/>
      <c r="UDN8" s="84"/>
      <c r="UDO8" s="84"/>
      <c r="UEA8" s="84"/>
      <c r="UEB8" s="84"/>
      <c r="UEN8" s="84"/>
      <c r="UEO8" s="84"/>
      <c r="UFA8" s="84"/>
      <c r="UFB8" s="84"/>
      <c r="UFN8" s="84"/>
      <c r="UFO8" s="84"/>
      <c r="UGA8" s="84"/>
      <c r="UGB8" s="84"/>
      <c r="UGN8" s="84"/>
      <c r="UGO8" s="84"/>
      <c r="UHA8" s="84"/>
      <c r="UHB8" s="84"/>
      <c r="UHN8" s="84"/>
      <c r="UHO8" s="84"/>
      <c r="UIA8" s="84"/>
      <c r="UIB8" s="84"/>
      <c r="UIN8" s="84"/>
      <c r="UIO8" s="84"/>
      <c r="UJA8" s="84"/>
      <c r="UJB8" s="84"/>
      <c r="UJN8" s="84"/>
      <c r="UJO8" s="84"/>
      <c r="UKA8" s="84"/>
      <c r="UKB8" s="84"/>
      <c r="UKN8" s="84"/>
      <c r="UKO8" s="84"/>
      <c r="ULA8" s="84"/>
      <c r="ULB8" s="84"/>
      <c r="ULN8" s="84"/>
      <c r="ULO8" s="84"/>
      <c r="UMA8" s="84"/>
      <c r="UMB8" s="84"/>
      <c r="UMN8" s="84"/>
      <c r="UMO8" s="84"/>
      <c r="UNA8" s="84"/>
      <c r="UNB8" s="84"/>
      <c r="UNN8" s="84"/>
      <c r="UNO8" s="84"/>
      <c r="UOA8" s="84"/>
      <c r="UOB8" s="84"/>
      <c r="UON8" s="84"/>
      <c r="UOO8" s="84"/>
      <c r="UPA8" s="84"/>
      <c r="UPB8" s="84"/>
      <c r="UPN8" s="84"/>
      <c r="UPO8" s="84"/>
      <c r="UQA8" s="84"/>
      <c r="UQB8" s="84"/>
      <c r="UQN8" s="84"/>
      <c r="UQO8" s="84"/>
      <c r="URA8" s="84"/>
      <c r="URB8" s="84"/>
      <c r="URN8" s="84"/>
      <c r="URO8" s="84"/>
      <c r="USA8" s="84"/>
      <c r="USB8" s="84"/>
      <c r="USN8" s="84"/>
      <c r="USO8" s="84"/>
      <c r="UTA8" s="84"/>
      <c r="UTB8" s="84"/>
      <c r="UTN8" s="84"/>
      <c r="UTO8" s="84"/>
      <c r="UUA8" s="84"/>
      <c r="UUB8" s="84"/>
      <c r="UUN8" s="84"/>
      <c r="UUO8" s="84"/>
      <c r="UVA8" s="84"/>
      <c r="UVB8" s="84"/>
      <c r="UVN8" s="84"/>
      <c r="UVO8" s="84"/>
      <c r="UWA8" s="84"/>
      <c r="UWB8" s="84"/>
      <c r="UWN8" s="84"/>
      <c r="UWO8" s="84"/>
      <c r="UXA8" s="84"/>
      <c r="UXB8" s="84"/>
      <c r="UXN8" s="84"/>
      <c r="UXO8" s="84"/>
      <c r="UYA8" s="84"/>
      <c r="UYB8" s="84"/>
      <c r="UYN8" s="84"/>
      <c r="UYO8" s="84"/>
      <c r="UZA8" s="84"/>
      <c r="UZB8" s="84"/>
      <c r="UZN8" s="84"/>
      <c r="UZO8" s="84"/>
      <c r="VAA8" s="84"/>
      <c r="VAB8" s="84"/>
      <c r="VAN8" s="84"/>
      <c r="VAO8" s="84"/>
      <c r="VBA8" s="84"/>
      <c r="VBB8" s="84"/>
      <c r="VBN8" s="84"/>
      <c r="VBO8" s="84"/>
      <c r="VCA8" s="84"/>
      <c r="VCB8" s="84"/>
      <c r="VCN8" s="84"/>
      <c r="VCO8" s="84"/>
      <c r="VDA8" s="84"/>
      <c r="VDB8" s="84"/>
      <c r="VDN8" s="84"/>
      <c r="VDO8" s="84"/>
      <c r="VEA8" s="84"/>
      <c r="VEB8" s="84"/>
      <c r="VEN8" s="84"/>
      <c r="VEO8" s="84"/>
      <c r="VFA8" s="84"/>
      <c r="VFB8" s="84"/>
      <c r="VFN8" s="84"/>
      <c r="VFO8" s="84"/>
      <c r="VGA8" s="84"/>
      <c r="VGB8" s="84"/>
      <c r="VGN8" s="84"/>
      <c r="VGO8" s="84"/>
      <c r="VHA8" s="84"/>
      <c r="VHB8" s="84"/>
      <c r="VHN8" s="84"/>
      <c r="VHO8" s="84"/>
      <c r="VIA8" s="84"/>
      <c r="VIB8" s="84"/>
      <c r="VIN8" s="84"/>
      <c r="VIO8" s="84"/>
      <c r="VJA8" s="84"/>
      <c r="VJB8" s="84"/>
      <c r="VJN8" s="84"/>
      <c r="VJO8" s="84"/>
      <c r="VKA8" s="84"/>
      <c r="VKB8" s="84"/>
      <c r="VKN8" s="84"/>
      <c r="VKO8" s="84"/>
      <c r="VLA8" s="84"/>
      <c r="VLB8" s="84"/>
      <c r="VLN8" s="84"/>
      <c r="VLO8" s="84"/>
      <c r="VMA8" s="84"/>
      <c r="VMB8" s="84"/>
      <c r="VMN8" s="84"/>
      <c r="VMO8" s="84"/>
      <c r="VNA8" s="84"/>
      <c r="VNB8" s="84"/>
      <c r="VNN8" s="84"/>
      <c r="VNO8" s="84"/>
      <c r="VOA8" s="84"/>
      <c r="VOB8" s="84"/>
      <c r="VON8" s="84"/>
      <c r="VOO8" s="84"/>
      <c r="VPA8" s="84"/>
      <c r="VPB8" s="84"/>
      <c r="VPN8" s="84"/>
      <c r="VPO8" s="84"/>
      <c r="VQA8" s="84"/>
      <c r="VQB8" s="84"/>
      <c r="VQN8" s="84"/>
      <c r="VQO8" s="84"/>
      <c r="VRA8" s="84"/>
      <c r="VRB8" s="84"/>
      <c r="VRN8" s="84"/>
      <c r="VRO8" s="84"/>
      <c r="VSA8" s="84"/>
      <c r="VSB8" s="84"/>
      <c r="VSN8" s="84"/>
      <c r="VSO8" s="84"/>
      <c r="VTA8" s="84"/>
      <c r="VTB8" s="84"/>
      <c r="VTN8" s="84"/>
      <c r="VTO8" s="84"/>
      <c r="VUA8" s="84"/>
      <c r="VUB8" s="84"/>
      <c r="VUN8" s="84"/>
      <c r="VUO8" s="84"/>
      <c r="VVA8" s="84"/>
      <c r="VVB8" s="84"/>
      <c r="VVN8" s="84"/>
      <c r="VVO8" s="84"/>
      <c r="VWA8" s="84"/>
      <c r="VWB8" s="84"/>
      <c r="VWN8" s="84"/>
      <c r="VWO8" s="84"/>
      <c r="VXA8" s="84"/>
      <c r="VXB8" s="84"/>
      <c r="VXN8" s="84"/>
      <c r="VXO8" s="84"/>
      <c r="VYA8" s="84"/>
      <c r="VYB8" s="84"/>
      <c r="VYN8" s="84"/>
      <c r="VYO8" s="84"/>
      <c r="VZA8" s="84"/>
      <c r="VZB8" s="84"/>
      <c r="VZN8" s="84"/>
      <c r="VZO8" s="84"/>
      <c r="WAA8" s="84"/>
      <c r="WAB8" s="84"/>
      <c r="WAN8" s="84"/>
      <c r="WAO8" s="84"/>
      <c r="WBA8" s="84"/>
      <c r="WBB8" s="84"/>
      <c r="WBN8" s="84"/>
      <c r="WBO8" s="84"/>
      <c r="WCA8" s="84"/>
      <c r="WCB8" s="84"/>
      <c r="WCN8" s="84"/>
      <c r="WCO8" s="84"/>
      <c r="WDA8" s="84"/>
      <c r="WDB8" s="84"/>
      <c r="WDN8" s="84"/>
      <c r="WDO8" s="84"/>
      <c r="WEA8" s="84"/>
      <c r="WEB8" s="84"/>
      <c r="WEN8" s="84"/>
      <c r="WEO8" s="84"/>
      <c r="WFA8" s="84"/>
      <c r="WFB8" s="84"/>
      <c r="WFN8" s="84"/>
      <c r="WFO8" s="84"/>
      <c r="WGA8" s="84"/>
      <c r="WGB8" s="84"/>
      <c r="WGN8" s="84"/>
      <c r="WGO8" s="84"/>
      <c r="WHA8" s="84"/>
      <c r="WHB8" s="84"/>
      <c r="WHN8" s="84"/>
      <c r="WHO8" s="84"/>
      <c r="WIA8" s="84"/>
      <c r="WIB8" s="84"/>
      <c r="WIN8" s="84"/>
      <c r="WIO8" s="84"/>
      <c r="WJA8" s="84"/>
      <c r="WJB8" s="84"/>
      <c r="WJN8" s="84"/>
      <c r="WJO8" s="84"/>
      <c r="WKA8" s="84"/>
      <c r="WKB8" s="84"/>
      <c r="WKN8" s="84"/>
      <c r="WKO8" s="84"/>
      <c r="WLA8" s="84"/>
      <c r="WLB8" s="84"/>
      <c r="WLN8" s="84"/>
      <c r="WLO8" s="84"/>
      <c r="WMA8" s="84"/>
      <c r="WMB8" s="84"/>
      <c r="WMN8" s="84"/>
      <c r="WMO8" s="84"/>
      <c r="WNA8" s="84"/>
      <c r="WNB8" s="84"/>
      <c r="WNN8" s="84"/>
      <c r="WNO8" s="84"/>
      <c r="WOA8" s="84"/>
      <c r="WOB8" s="84"/>
      <c r="WON8" s="84"/>
      <c r="WOO8" s="84"/>
      <c r="WPA8" s="84"/>
      <c r="WPB8" s="84"/>
      <c r="WPN8" s="84"/>
      <c r="WPO8" s="84"/>
      <c r="WQA8" s="84"/>
      <c r="WQB8" s="84"/>
      <c r="WQN8" s="84"/>
      <c r="WQO8" s="84"/>
      <c r="WRA8" s="84"/>
      <c r="WRB8" s="84"/>
      <c r="WRN8" s="84"/>
      <c r="WRO8" s="84"/>
      <c r="WSA8" s="84"/>
      <c r="WSB8" s="84"/>
      <c r="WSN8" s="84"/>
      <c r="WSO8" s="84"/>
      <c r="WTA8" s="84"/>
      <c r="WTB8" s="84"/>
      <c r="WTN8" s="84"/>
      <c r="WTO8" s="84"/>
      <c r="WUA8" s="84"/>
      <c r="WUB8" s="84"/>
      <c r="WUN8" s="84"/>
      <c r="WUO8" s="84"/>
      <c r="WVA8" s="84"/>
      <c r="WVB8" s="84"/>
      <c r="WVN8" s="84"/>
      <c r="WVO8" s="84"/>
      <c r="WWA8" s="84"/>
      <c r="WWB8" s="84"/>
      <c r="WWN8" s="84"/>
      <c r="WWO8" s="84"/>
      <c r="WXA8" s="84"/>
      <c r="WXB8" s="84"/>
      <c r="WXN8" s="84"/>
      <c r="WXO8" s="84"/>
      <c r="WYA8" s="84"/>
      <c r="WYB8" s="84"/>
      <c r="WYN8" s="84"/>
      <c r="WYO8" s="84"/>
      <c r="WZA8" s="84"/>
      <c r="WZB8" s="84"/>
      <c r="WZN8" s="84"/>
      <c r="WZO8" s="84"/>
      <c r="XAA8" s="84"/>
      <c r="XAB8" s="84"/>
      <c r="XAN8" s="84"/>
      <c r="XAO8" s="84"/>
      <c r="XBA8" s="84"/>
      <c r="XBB8" s="84"/>
      <c r="XBN8" s="84"/>
      <c r="XBO8" s="84"/>
      <c r="XCA8" s="84"/>
      <c r="XCB8" s="84"/>
      <c r="XCN8" s="84"/>
      <c r="XCO8" s="84"/>
      <c r="XDA8" s="84"/>
      <c r="XDB8" s="84"/>
      <c r="XDN8" s="84"/>
      <c r="XDO8" s="84"/>
      <c r="XEA8" s="84"/>
      <c r="XEB8" s="84"/>
      <c r="XEN8" s="84"/>
      <c r="XEO8" s="84"/>
      <c r="XFA8" s="84"/>
      <c r="XFB8" s="84"/>
    </row>
    <row r="9" spans="1:1016 1028:2043 2055:3070 3082:5111 5123:6138 6150:7165 7177:8192 8204:9206 9218:10233 10245:11260 11272:12287 12299:13301 13313:14328 14340:15355 15367:16382" s="109" customFormat="1" x14ac:dyDescent="0.2">
      <c r="A9" s="84" t="s">
        <v>219</v>
      </c>
      <c r="B9" s="84"/>
      <c r="C9" s="179">
        <f>B.SHEET!D13</f>
        <v>5757</v>
      </c>
      <c r="D9" s="179">
        <f>B.SHEET!E13</f>
        <v>12839</v>
      </c>
      <c r="E9" s="179">
        <f>B.SHEET!F13</f>
        <v>13626</v>
      </c>
      <c r="F9" s="179">
        <f>B.SHEET!G13</f>
        <v>12017</v>
      </c>
      <c r="G9" s="179">
        <f>'WORKING capital'!H8</f>
        <v>15462.754376704077</v>
      </c>
      <c r="H9" s="179">
        <f>'WORKING capital'!I8</f>
        <v>17516.054348326092</v>
      </c>
      <c r="I9" s="179">
        <f>'WORKING capital'!J8</f>
        <v>20519.080632466757</v>
      </c>
      <c r="J9" s="179">
        <f>'WORKING capital'!K8</f>
        <v>24794.245719939921</v>
      </c>
      <c r="K9" s="179">
        <f>'WORKING capital'!L8</f>
        <v>30805.98240885447</v>
      </c>
      <c r="L9" s="179">
        <f>'WORKING capital'!M8</f>
        <v>39495.555690246467</v>
      </c>
      <c r="M9" s="179">
        <f>'WORKING capital'!N8</f>
        <v>41361.200744685004</v>
      </c>
      <c r="N9" s="84"/>
      <c r="O9" s="84"/>
      <c r="AA9" s="84"/>
      <c r="AB9" s="84"/>
      <c r="AN9" s="84"/>
      <c r="AO9" s="84"/>
      <c r="BA9" s="84"/>
      <c r="BB9" s="84"/>
      <c r="BN9" s="84"/>
      <c r="BO9" s="84"/>
      <c r="CA9" s="84"/>
      <c r="CB9" s="84"/>
      <c r="CN9" s="84"/>
      <c r="CO9" s="84"/>
      <c r="DA9" s="84"/>
      <c r="DB9" s="84"/>
      <c r="DN9" s="84"/>
      <c r="DO9" s="84"/>
      <c r="EA9" s="84"/>
      <c r="EB9" s="84"/>
      <c r="EN9" s="84"/>
      <c r="EO9" s="84"/>
      <c r="FA9" s="84"/>
      <c r="FB9" s="84"/>
      <c r="FN9" s="84"/>
      <c r="FO9" s="84"/>
      <c r="GA9" s="84"/>
      <c r="GB9" s="84"/>
      <c r="GN9" s="84"/>
      <c r="GO9" s="84"/>
      <c r="HA9" s="84"/>
      <c r="HB9" s="84"/>
      <c r="HN9" s="84"/>
      <c r="HO9" s="84"/>
      <c r="IA9" s="84"/>
      <c r="IB9" s="84"/>
      <c r="IN9" s="84"/>
      <c r="IO9" s="84"/>
      <c r="JA9" s="84"/>
      <c r="JB9" s="84"/>
      <c r="JN9" s="84"/>
      <c r="JO9" s="84"/>
      <c r="KA9" s="84"/>
      <c r="KB9" s="84"/>
      <c r="KN9" s="84"/>
      <c r="KO9" s="84"/>
      <c r="LA9" s="84"/>
      <c r="LB9" s="84"/>
      <c r="LN9" s="84"/>
      <c r="LO9" s="84"/>
      <c r="MA9" s="84"/>
      <c r="MB9" s="84"/>
      <c r="MN9" s="84"/>
      <c r="MO9" s="84"/>
      <c r="NA9" s="84"/>
      <c r="NB9" s="84"/>
      <c r="NN9" s="84"/>
      <c r="NO9" s="84"/>
      <c r="OA9" s="84"/>
      <c r="OB9" s="84"/>
      <c r="ON9" s="84"/>
      <c r="OO9" s="84"/>
      <c r="PA9" s="84"/>
      <c r="PB9" s="84"/>
      <c r="PN9" s="84"/>
      <c r="PO9" s="84"/>
      <c r="QA9" s="84"/>
      <c r="QB9" s="84"/>
      <c r="QN9" s="84"/>
      <c r="QO9" s="84"/>
      <c r="RA9" s="84"/>
      <c r="RB9" s="84"/>
      <c r="RN9" s="84"/>
      <c r="RO9" s="84"/>
      <c r="SA9" s="84"/>
      <c r="SB9" s="84"/>
      <c r="SN9" s="84"/>
      <c r="SO9" s="84"/>
      <c r="TA9" s="84"/>
      <c r="TB9" s="84"/>
      <c r="TN9" s="84"/>
      <c r="TO9" s="84"/>
      <c r="UA9" s="84"/>
      <c r="UB9" s="84"/>
      <c r="UN9" s="84"/>
      <c r="UO9" s="84"/>
      <c r="VA9" s="84"/>
      <c r="VB9" s="84"/>
      <c r="VN9" s="84"/>
      <c r="VO9" s="84"/>
      <c r="WA9" s="84"/>
      <c r="WB9" s="84"/>
      <c r="WN9" s="84"/>
      <c r="WO9" s="84"/>
      <c r="XA9" s="84"/>
      <c r="XB9" s="84"/>
      <c r="XN9" s="84"/>
      <c r="XO9" s="84"/>
      <c r="YA9" s="84"/>
      <c r="YB9" s="84"/>
      <c r="YN9" s="84"/>
      <c r="YO9" s="84"/>
      <c r="ZA9" s="84"/>
      <c r="ZB9" s="84"/>
      <c r="ZN9" s="84"/>
      <c r="ZO9" s="84"/>
      <c r="AAA9" s="84"/>
      <c r="AAB9" s="84"/>
      <c r="AAN9" s="84"/>
      <c r="AAO9" s="84"/>
      <c r="ABA9" s="84"/>
      <c r="ABB9" s="84"/>
      <c r="ABN9" s="84"/>
      <c r="ABO9" s="84"/>
      <c r="ACA9" s="84"/>
      <c r="ACB9" s="84"/>
      <c r="ACN9" s="84"/>
      <c r="ACO9" s="84"/>
      <c r="ADA9" s="84"/>
      <c r="ADB9" s="84"/>
      <c r="ADN9" s="84"/>
      <c r="ADO9" s="84"/>
      <c r="AEA9" s="84"/>
      <c r="AEB9" s="84"/>
      <c r="AEN9" s="84"/>
      <c r="AEO9" s="84"/>
      <c r="AFA9" s="84"/>
      <c r="AFB9" s="84"/>
      <c r="AFN9" s="84"/>
      <c r="AFO9" s="84"/>
      <c r="AGA9" s="84"/>
      <c r="AGB9" s="84"/>
      <c r="AGN9" s="84"/>
      <c r="AGO9" s="84"/>
      <c r="AHA9" s="84"/>
      <c r="AHB9" s="84"/>
      <c r="AHN9" s="84"/>
      <c r="AHO9" s="84"/>
      <c r="AIA9" s="84"/>
      <c r="AIB9" s="84"/>
      <c r="AIN9" s="84"/>
      <c r="AIO9" s="84"/>
      <c r="AJA9" s="84"/>
      <c r="AJB9" s="84"/>
      <c r="AJN9" s="84"/>
      <c r="AJO9" s="84"/>
      <c r="AKA9" s="84"/>
      <c r="AKB9" s="84"/>
      <c r="AKN9" s="84"/>
      <c r="AKO9" s="84"/>
      <c r="ALA9" s="84"/>
      <c r="ALB9" s="84"/>
      <c r="ALN9" s="84"/>
      <c r="ALO9" s="84"/>
      <c r="AMA9" s="84"/>
      <c r="AMB9" s="84"/>
      <c r="AMN9" s="84"/>
      <c r="AMO9" s="84"/>
      <c r="ANA9" s="84"/>
      <c r="ANB9" s="84"/>
      <c r="ANN9" s="84"/>
      <c r="ANO9" s="84"/>
      <c r="AOA9" s="84"/>
      <c r="AOB9" s="84"/>
      <c r="AON9" s="84"/>
      <c r="AOO9" s="84"/>
      <c r="APA9" s="84"/>
      <c r="APB9" s="84"/>
      <c r="APN9" s="84"/>
      <c r="APO9" s="84"/>
      <c r="AQA9" s="84"/>
      <c r="AQB9" s="84"/>
      <c r="AQN9" s="84"/>
      <c r="AQO9" s="84"/>
      <c r="ARA9" s="84"/>
      <c r="ARB9" s="84"/>
      <c r="ARN9" s="84"/>
      <c r="ARO9" s="84"/>
      <c r="ASA9" s="84"/>
      <c r="ASB9" s="84"/>
      <c r="ASN9" s="84"/>
      <c r="ASO9" s="84"/>
      <c r="ATA9" s="84"/>
      <c r="ATB9" s="84"/>
      <c r="ATN9" s="84"/>
      <c r="ATO9" s="84"/>
      <c r="AUA9" s="84"/>
      <c r="AUB9" s="84"/>
      <c r="AUN9" s="84"/>
      <c r="AUO9" s="84"/>
      <c r="AVA9" s="84"/>
      <c r="AVB9" s="84"/>
      <c r="AVN9" s="84"/>
      <c r="AVO9" s="84"/>
      <c r="AWA9" s="84"/>
      <c r="AWB9" s="84"/>
      <c r="AWN9" s="84"/>
      <c r="AWO9" s="84"/>
      <c r="AXA9" s="84"/>
      <c r="AXB9" s="84"/>
      <c r="AXN9" s="84"/>
      <c r="AXO9" s="84"/>
      <c r="AYA9" s="84"/>
      <c r="AYB9" s="84"/>
      <c r="AYN9" s="84"/>
      <c r="AYO9" s="84"/>
      <c r="AZA9" s="84"/>
      <c r="AZB9" s="84"/>
      <c r="AZN9" s="84"/>
      <c r="AZO9" s="84"/>
      <c r="BAA9" s="84"/>
      <c r="BAB9" s="84"/>
      <c r="BAN9" s="84"/>
      <c r="BAO9" s="84"/>
      <c r="BBA9" s="84"/>
      <c r="BBB9" s="84"/>
      <c r="BBN9" s="84"/>
      <c r="BBO9" s="84"/>
      <c r="BCA9" s="84"/>
      <c r="BCB9" s="84"/>
      <c r="BCN9" s="84"/>
      <c r="BCO9" s="84"/>
      <c r="BDA9" s="84"/>
      <c r="BDB9" s="84"/>
      <c r="BDN9" s="84"/>
      <c r="BDO9" s="84"/>
      <c r="BEA9" s="84"/>
      <c r="BEB9" s="84"/>
      <c r="BEN9" s="84"/>
      <c r="BEO9" s="84"/>
      <c r="BFA9" s="84"/>
      <c r="BFB9" s="84"/>
      <c r="BFN9" s="84"/>
      <c r="BFO9" s="84"/>
      <c r="BGA9" s="84"/>
      <c r="BGB9" s="84"/>
      <c r="BGN9" s="84"/>
      <c r="BGO9" s="84"/>
      <c r="BHA9" s="84"/>
      <c r="BHB9" s="84"/>
      <c r="BHN9" s="84"/>
      <c r="BHO9" s="84"/>
      <c r="BIA9" s="84"/>
      <c r="BIB9" s="84"/>
      <c r="BIN9" s="84"/>
      <c r="BIO9" s="84"/>
      <c r="BJA9" s="84"/>
      <c r="BJB9" s="84"/>
      <c r="BJN9" s="84"/>
      <c r="BJO9" s="84"/>
      <c r="BKA9" s="84"/>
      <c r="BKB9" s="84"/>
      <c r="BKN9" s="84"/>
      <c r="BKO9" s="84"/>
      <c r="BLA9" s="84"/>
      <c r="BLB9" s="84"/>
      <c r="BLN9" s="84"/>
      <c r="BLO9" s="84"/>
      <c r="BMA9" s="84"/>
      <c r="BMB9" s="84"/>
      <c r="BMN9" s="84"/>
      <c r="BMO9" s="84"/>
      <c r="BNA9" s="84"/>
      <c r="BNB9" s="84"/>
      <c r="BNN9" s="84"/>
      <c r="BNO9" s="84"/>
      <c r="BOA9" s="84"/>
      <c r="BOB9" s="84"/>
      <c r="BON9" s="84"/>
      <c r="BOO9" s="84"/>
      <c r="BPA9" s="84"/>
      <c r="BPB9" s="84"/>
      <c r="BPN9" s="84"/>
      <c r="BPO9" s="84"/>
      <c r="BQA9" s="84"/>
      <c r="BQB9" s="84"/>
      <c r="BQN9" s="84"/>
      <c r="BQO9" s="84"/>
      <c r="BRA9" s="84"/>
      <c r="BRB9" s="84"/>
      <c r="BRN9" s="84"/>
      <c r="BRO9" s="84"/>
      <c r="BSA9" s="84"/>
      <c r="BSB9" s="84"/>
      <c r="BSN9" s="84"/>
      <c r="BSO9" s="84"/>
      <c r="BTA9" s="84"/>
      <c r="BTB9" s="84"/>
      <c r="BTN9" s="84"/>
      <c r="BTO9" s="84"/>
      <c r="BUA9" s="84"/>
      <c r="BUB9" s="84"/>
      <c r="BUN9" s="84"/>
      <c r="BUO9" s="84"/>
      <c r="BVA9" s="84"/>
      <c r="BVB9" s="84"/>
      <c r="BVN9" s="84"/>
      <c r="BVO9" s="84"/>
      <c r="BWA9" s="84"/>
      <c r="BWB9" s="84"/>
      <c r="BWN9" s="84"/>
      <c r="BWO9" s="84"/>
      <c r="BXA9" s="84"/>
      <c r="BXB9" s="84"/>
      <c r="BXN9" s="84"/>
      <c r="BXO9" s="84"/>
      <c r="BYA9" s="84"/>
      <c r="BYB9" s="84"/>
      <c r="BYN9" s="84"/>
      <c r="BYO9" s="84"/>
      <c r="BZA9" s="84"/>
      <c r="BZB9" s="84"/>
      <c r="BZN9" s="84"/>
      <c r="BZO9" s="84"/>
      <c r="CAA9" s="84"/>
      <c r="CAB9" s="84"/>
      <c r="CAN9" s="84"/>
      <c r="CAO9" s="84"/>
      <c r="CBA9" s="84"/>
      <c r="CBB9" s="84"/>
      <c r="CBN9" s="84"/>
      <c r="CBO9" s="84"/>
      <c r="CCA9" s="84"/>
      <c r="CCB9" s="84"/>
      <c r="CCN9" s="84"/>
      <c r="CCO9" s="84"/>
      <c r="CDA9" s="84"/>
      <c r="CDB9" s="84"/>
      <c r="CDN9" s="84"/>
      <c r="CDO9" s="84"/>
      <c r="CEA9" s="84"/>
      <c r="CEB9" s="84"/>
      <c r="CEN9" s="84"/>
      <c r="CEO9" s="84"/>
      <c r="CFA9" s="84"/>
      <c r="CFB9" s="84"/>
      <c r="CFN9" s="84"/>
      <c r="CFO9" s="84"/>
      <c r="CGA9" s="84"/>
      <c r="CGB9" s="84"/>
      <c r="CGN9" s="84"/>
      <c r="CGO9" s="84"/>
      <c r="CHA9" s="84"/>
      <c r="CHB9" s="84"/>
      <c r="CHN9" s="84"/>
      <c r="CHO9" s="84"/>
      <c r="CIA9" s="84"/>
      <c r="CIB9" s="84"/>
      <c r="CIN9" s="84"/>
      <c r="CIO9" s="84"/>
      <c r="CJA9" s="84"/>
      <c r="CJB9" s="84"/>
      <c r="CJN9" s="84"/>
      <c r="CJO9" s="84"/>
      <c r="CKA9" s="84"/>
      <c r="CKB9" s="84"/>
      <c r="CKN9" s="84"/>
      <c r="CKO9" s="84"/>
      <c r="CLA9" s="84"/>
      <c r="CLB9" s="84"/>
      <c r="CLN9" s="84"/>
      <c r="CLO9" s="84"/>
      <c r="CMA9" s="84"/>
      <c r="CMB9" s="84"/>
      <c r="CMN9" s="84"/>
      <c r="CMO9" s="84"/>
      <c r="CNA9" s="84"/>
      <c r="CNB9" s="84"/>
      <c r="CNN9" s="84"/>
      <c r="CNO9" s="84"/>
      <c r="COA9" s="84"/>
      <c r="COB9" s="84"/>
      <c r="CON9" s="84"/>
      <c r="COO9" s="84"/>
      <c r="CPA9" s="84"/>
      <c r="CPB9" s="84"/>
      <c r="CPN9" s="84"/>
      <c r="CPO9" s="84"/>
      <c r="CQA9" s="84"/>
      <c r="CQB9" s="84"/>
      <c r="CQN9" s="84"/>
      <c r="CQO9" s="84"/>
      <c r="CRA9" s="84"/>
      <c r="CRB9" s="84"/>
      <c r="CRN9" s="84"/>
      <c r="CRO9" s="84"/>
      <c r="CSA9" s="84"/>
      <c r="CSB9" s="84"/>
      <c r="CSN9" s="84"/>
      <c r="CSO9" s="84"/>
      <c r="CTA9" s="84"/>
      <c r="CTB9" s="84"/>
      <c r="CTN9" s="84"/>
      <c r="CTO9" s="84"/>
      <c r="CUA9" s="84"/>
      <c r="CUB9" s="84"/>
      <c r="CUN9" s="84"/>
      <c r="CUO9" s="84"/>
      <c r="CVA9" s="84"/>
      <c r="CVB9" s="84"/>
      <c r="CVN9" s="84"/>
      <c r="CVO9" s="84"/>
      <c r="CWA9" s="84"/>
      <c r="CWB9" s="84"/>
      <c r="CWN9" s="84"/>
      <c r="CWO9" s="84"/>
      <c r="CXA9" s="84"/>
      <c r="CXB9" s="84"/>
      <c r="CXN9" s="84"/>
      <c r="CXO9" s="84"/>
      <c r="CYA9" s="84"/>
      <c r="CYB9" s="84"/>
      <c r="CYN9" s="84"/>
      <c r="CYO9" s="84"/>
      <c r="CZA9" s="84"/>
      <c r="CZB9" s="84"/>
      <c r="CZN9" s="84"/>
      <c r="CZO9" s="84"/>
      <c r="DAA9" s="84"/>
      <c r="DAB9" s="84"/>
      <c r="DAN9" s="84"/>
      <c r="DAO9" s="84"/>
      <c r="DBA9" s="84"/>
      <c r="DBB9" s="84"/>
      <c r="DBN9" s="84"/>
      <c r="DBO9" s="84"/>
      <c r="DCA9" s="84"/>
      <c r="DCB9" s="84"/>
      <c r="DCN9" s="84"/>
      <c r="DCO9" s="84"/>
      <c r="DDA9" s="84"/>
      <c r="DDB9" s="84"/>
      <c r="DDN9" s="84"/>
      <c r="DDO9" s="84"/>
      <c r="DEA9" s="84"/>
      <c r="DEB9" s="84"/>
      <c r="DEN9" s="84"/>
      <c r="DEO9" s="84"/>
      <c r="DFA9" s="84"/>
      <c r="DFB9" s="84"/>
      <c r="DFN9" s="84"/>
      <c r="DFO9" s="84"/>
      <c r="DGA9" s="84"/>
      <c r="DGB9" s="84"/>
      <c r="DGN9" s="84"/>
      <c r="DGO9" s="84"/>
      <c r="DHA9" s="84"/>
      <c r="DHB9" s="84"/>
      <c r="DHN9" s="84"/>
      <c r="DHO9" s="84"/>
      <c r="DIA9" s="84"/>
      <c r="DIB9" s="84"/>
      <c r="DIN9" s="84"/>
      <c r="DIO9" s="84"/>
      <c r="DJA9" s="84"/>
      <c r="DJB9" s="84"/>
      <c r="DJN9" s="84"/>
      <c r="DJO9" s="84"/>
      <c r="DKA9" s="84"/>
      <c r="DKB9" s="84"/>
      <c r="DKN9" s="84"/>
      <c r="DKO9" s="84"/>
      <c r="DLA9" s="84"/>
      <c r="DLB9" s="84"/>
      <c r="DLN9" s="84"/>
      <c r="DLO9" s="84"/>
      <c r="DMA9" s="84"/>
      <c r="DMB9" s="84"/>
      <c r="DMN9" s="84"/>
      <c r="DMO9" s="84"/>
      <c r="DNA9" s="84"/>
      <c r="DNB9" s="84"/>
      <c r="DNN9" s="84"/>
      <c r="DNO9" s="84"/>
      <c r="DOA9" s="84"/>
      <c r="DOB9" s="84"/>
      <c r="DON9" s="84"/>
      <c r="DOO9" s="84"/>
      <c r="DPA9" s="84"/>
      <c r="DPB9" s="84"/>
      <c r="DPN9" s="84"/>
      <c r="DPO9" s="84"/>
      <c r="DQA9" s="84"/>
      <c r="DQB9" s="84"/>
      <c r="DQN9" s="84"/>
      <c r="DQO9" s="84"/>
      <c r="DRA9" s="84"/>
      <c r="DRB9" s="84"/>
      <c r="DRN9" s="84"/>
      <c r="DRO9" s="84"/>
      <c r="DSA9" s="84"/>
      <c r="DSB9" s="84"/>
      <c r="DSN9" s="84"/>
      <c r="DSO9" s="84"/>
      <c r="DTA9" s="84"/>
      <c r="DTB9" s="84"/>
      <c r="DTN9" s="84"/>
      <c r="DTO9" s="84"/>
      <c r="DUA9" s="84"/>
      <c r="DUB9" s="84"/>
      <c r="DUN9" s="84"/>
      <c r="DUO9" s="84"/>
      <c r="DVA9" s="84"/>
      <c r="DVB9" s="84"/>
      <c r="DVN9" s="84"/>
      <c r="DVO9" s="84"/>
      <c r="DWA9" s="84"/>
      <c r="DWB9" s="84"/>
      <c r="DWN9" s="84"/>
      <c r="DWO9" s="84"/>
      <c r="DXA9" s="84"/>
      <c r="DXB9" s="84"/>
      <c r="DXN9" s="84"/>
      <c r="DXO9" s="84"/>
      <c r="DYA9" s="84"/>
      <c r="DYB9" s="84"/>
      <c r="DYN9" s="84"/>
      <c r="DYO9" s="84"/>
      <c r="DZA9" s="84"/>
      <c r="DZB9" s="84"/>
      <c r="DZN9" s="84"/>
      <c r="DZO9" s="84"/>
      <c r="EAA9" s="84"/>
      <c r="EAB9" s="84"/>
      <c r="EAN9" s="84"/>
      <c r="EAO9" s="84"/>
      <c r="EBA9" s="84"/>
      <c r="EBB9" s="84"/>
      <c r="EBN9" s="84"/>
      <c r="EBO9" s="84"/>
      <c r="ECA9" s="84"/>
      <c r="ECB9" s="84"/>
      <c r="ECN9" s="84"/>
      <c r="ECO9" s="84"/>
      <c r="EDA9" s="84"/>
      <c r="EDB9" s="84"/>
      <c r="EDN9" s="84"/>
      <c r="EDO9" s="84"/>
      <c r="EEA9" s="84"/>
      <c r="EEB9" s="84"/>
      <c r="EEN9" s="84"/>
      <c r="EEO9" s="84"/>
      <c r="EFA9" s="84"/>
      <c r="EFB9" s="84"/>
      <c r="EFN9" s="84"/>
      <c r="EFO9" s="84"/>
      <c r="EGA9" s="84"/>
      <c r="EGB9" s="84"/>
      <c r="EGN9" s="84"/>
      <c r="EGO9" s="84"/>
      <c r="EHA9" s="84"/>
      <c r="EHB9" s="84"/>
      <c r="EHN9" s="84"/>
      <c r="EHO9" s="84"/>
      <c r="EIA9" s="84"/>
      <c r="EIB9" s="84"/>
      <c r="EIN9" s="84"/>
      <c r="EIO9" s="84"/>
      <c r="EJA9" s="84"/>
      <c r="EJB9" s="84"/>
      <c r="EJN9" s="84"/>
      <c r="EJO9" s="84"/>
      <c r="EKA9" s="84"/>
      <c r="EKB9" s="84"/>
      <c r="EKN9" s="84"/>
      <c r="EKO9" s="84"/>
      <c r="ELA9" s="84"/>
      <c r="ELB9" s="84"/>
      <c r="ELN9" s="84"/>
      <c r="ELO9" s="84"/>
      <c r="EMA9" s="84"/>
      <c r="EMB9" s="84"/>
      <c r="EMN9" s="84"/>
      <c r="EMO9" s="84"/>
      <c r="ENA9" s="84"/>
      <c r="ENB9" s="84"/>
      <c r="ENN9" s="84"/>
      <c r="ENO9" s="84"/>
      <c r="EOA9" s="84"/>
      <c r="EOB9" s="84"/>
      <c r="EON9" s="84"/>
      <c r="EOO9" s="84"/>
      <c r="EPA9" s="84"/>
      <c r="EPB9" s="84"/>
      <c r="EPN9" s="84"/>
      <c r="EPO9" s="84"/>
      <c r="EQA9" s="84"/>
      <c r="EQB9" s="84"/>
      <c r="EQN9" s="84"/>
      <c r="EQO9" s="84"/>
      <c r="ERA9" s="84"/>
      <c r="ERB9" s="84"/>
      <c r="ERN9" s="84"/>
      <c r="ERO9" s="84"/>
      <c r="ESA9" s="84"/>
      <c r="ESB9" s="84"/>
      <c r="ESN9" s="84"/>
      <c r="ESO9" s="84"/>
      <c r="ETA9" s="84"/>
      <c r="ETB9" s="84"/>
      <c r="ETN9" s="84"/>
      <c r="ETO9" s="84"/>
      <c r="EUA9" s="84"/>
      <c r="EUB9" s="84"/>
      <c r="EUN9" s="84"/>
      <c r="EUO9" s="84"/>
      <c r="EVA9" s="84"/>
      <c r="EVB9" s="84"/>
      <c r="EVN9" s="84"/>
      <c r="EVO9" s="84"/>
      <c r="EWA9" s="84"/>
      <c r="EWB9" s="84"/>
      <c r="EWN9" s="84"/>
      <c r="EWO9" s="84"/>
      <c r="EXA9" s="84"/>
      <c r="EXB9" s="84"/>
      <c r="EXN9" s="84"/>
      <c r="EXO9" s="84"/>
      <c r="EYA9" s="84"/>
      <c r="EYB9" s="84"/>
      <c r="EYN9" s="84"/>
      <c r="EYO9" s="84"/>
      <c r="EZA9" s="84"/>
      <c r="EZB9" s="84"/>
      <c r="EZN9" s="84"/>
      <c r="EZO9" s="84"/>
      <c r="FAA9" s="84"/>
      <c r="FAB9" s="84"/>
      <c r="FAN9" s="84"/>
      <c r="FAO9" s="84"/>
      <c r="FBA9" s="84"/>
      <c r="FBB9" s="84"/>
      <c r="FBN9" s="84"/>
      <c r="FBO9" s="84"/>
      <c r="FCA9" s="84"/>
      <c r="FCB9" s="84"/>
      <c r="FCN9" s="84"/>
      <c r="FCO9" s="84"/>
      <c r="FDA9" s="84"/>
      <c r="FDB9" s="84"/>
      <c r="FDN9" s="84"/>
      <c r="FDO9" s="84"/>
      <c r="FEA9" s="84"/>
      <c r="FEB9" s="84"/>
      <c r="FEN9" s="84"/>
      <c r="FEO9" s="84"/>
      <c r="FFA9" s="84"/>
      <c r="FFB9" s="84"/>
      <c r="FFN9" s="84"/>
      <c r="FFO9" s="84"/>
      <c r="FGA9" s="84"/>
      <c r="FGB9" s="84"/>
      <c r="FGN9" s="84"/>
      <c r="FGO9" s="84"/>
      <c r="FHA9" s="84"/>
      <c r="FHB9" s="84"/>
      <c r="FHN9" s="84"/>
      <c r="FHO9" s="84"/>
      <c r="FIA9" s="84"/>
      <c r="FIB9" s="84"/>
      <c r="FIN9" s="84"/>
      <c r="FIO9" s="84"/>
      <c r="FJA9" s="84"/>
      <c r="FJB9" s="84"/>
      <c r="FJN9" s="84"/>
      <c r="FJO9" s="84"/>
      <c r="FKA9" s="84"/>
      <c r="FKB9" s="84"/>
      <c r="FKN9" s="84"/>
      <c r="FKO9" s="84"/>
      <c r="FLA9" s="84"/>
      <c r="FLB9" s="84"/>
      <c r="FLN9" s="84"/>
      <c r="FLO9" s="84"/>
      <c r="FMA9" s="84"/>
      <c r="FMB9" s="84"/>
      <c r="FMN9" s="84"/>
      <c r="FMO9" s="84"/>
      <c r="FNA9" s="84"/>
      <c r="FNB9" s="84"/>
      <c r="FNN9" s="84"/>
      <c r="FNO9" s="84"/>
      <c r="FOA9" s="84"/>
      <c r="FOB9" s="84"/>
      <c r="FON9" s="84"/>
      <c r="FOO9" s="84"/>
      <c r="FPA9" s="84"/>
      <c r="FPB9" s="84"/>
      <c r="FPN9" s="84"/>
      <c r="FPO9" s="84"/>
      <c r="FQA9" s="84"/>
      <c r="FQB9" s="84"/>
      <c r="FQN9" s="84"/>
      <c r="FQO9" s="84"/>
      <c r="FRA9" s="84"/>
      <c r="FRB9" s="84"/>
      <c r="FRN9" s="84"/>
      <c r="FRO9" s="84"/>
      <c r="FSA9" s="84"/>
      <c r="FSB9" s="84"/>
      <c r="FSN9" s="84"/>
      <c r="FSO9" s="84"/>
      <c r="FTA9" s="84"/>
      <c r="FTB9" s="84"/>
      <c r="FTN9" s="84"/>
      <c r="FTO9" s="84"/>
      <c r="FUA9" s="84"/>
      <c r="FUB9" s="84"/>
      <c r="FUN9" s="84"/>
      <c r="FUO9" s="84"/>
      <c r="FVA9" s="84"/>
      <c r="FVB9" s="84"/>
      <c r="FVN9" s="84"/>
      <c r="FVO9" s="84"/>
      <c r="FWA9" s="84"/>
      <c r="FWB9" s="84"/>
      <c r="FWN9" s="84"/>
      <c r="FWO9" s="84"/>
      <c r="FXA9" s="84"/>
      <c r="FXB9" s="84"/>
      <c r="FXN9" s="84"/>
      <c r="FXO9" s="84"/>
      <c r="FYA9" s="84"/>
      <c r="FYB9" s="84"/>
      <c r="FYN9" s="84"/>
      <c r="FYO9" s="84"/>
      <c r="FZA9" s="84"/>
      <c r="FZB9" s="84"/>
      <c r="FZN9" s="84"/>
      <c r="FZO9" s="84"/>
      <c r="GAA9" s="84"/>
      <c r="GAB9" s="84"/>
      <c r="GAN9" s="84"/>
      <c r="GAO9" s="84"/>
      <c r="GBA9" s="84"/>
      <c r="GBB9" s="84"/>
      <c r="GBN9" s="84"/>
      <c r="GBO9" s="84"/>
      <c r="GCA9" s="84"/>
      <c r="GCB9" s="84"/>
      <c r="GCN9" s="84"/>
      <c r="GCO9" s="84"/>
      <c r="GDA9" s="84"/>
      <c r="GDB9" s="84"/>
      <c r="GDN9" s="84"/>
      <c r="GDO9" s="84"/>
      <c r="GEA9" s="84"/>
      <c r="GEB9" s="84"/>
      <c r="GEN9" s="84"/>
      <c r="GEO9" s="84"/>
      <c r="GFA9" s="84"/>
      <c r="GFB9" s="84"/>
      <c r="GFN9" s="84"/>
      <c r="GFO9" s="84"/>
      <c r="GGA9" s="84"/>
      <c r="GGB9" s="84"/>
      <c r="GGN9" s="84"/>
      <c r="GGO9" s="84"/>
      <c r="GHA9" s="84"/>
      <c r="GHB9" s="84"/>
      <c r="GHN9" s="84"/>
      <c r="GHO9" s="84"/>
      <c r="GIA9" s="84"/>
      <c r="GIB9" s="84"/>
      <c r="GIN9" s="84"/>
      <c r="GIO9" s="84"/>
      <c r="GJA9" s="84"/>
      <c r="GJB9" s="84"/>
      <c r="GJN9" s="84"/>
      <c r="GJO9" s="84"/>
      <c r="GKA9" s="84"/>
      <c r="GKB9" s="84"/>
      <c r="GKN9" s="84"/>
      <c r="GKO9" s="84"/>
      <c r="GLA9" s="84"/>
      <c r="GLB9" s="84"/>
      <c r="GLN9" s="84"/>
      <c r="GLO9" s="84"/>
      <c r="GMA9" s="84"/>
      <c r="GMB9" s="84"/>
      <c r="GMN9" s="84"/>
      <c r="GMO9" s="84"/>
      <c r="GNA9" s="84"/>
      <c r="GNB9" s="84"/>
      <c r="GNN9" s="84"/>
      <c r="GNO9" s="84"/>
      <c r="GOA9" s="84"/>
      <c r="GOB9" s="84"/>
      <c r="GON9" s="84"/>
      <c r="GOO9" s="84"/>
      <c r="GPA9" s="84"/>
      <c r="GPB9" s="84"/>
      <c r="GPN9" s="84"/>
      <c r="GPO9" s="84"/>
      <c r="GQA9" s="84"/>
      <c r="GQB9" s="84"/>
      <c r="GQN9" s="84"/>
      <c r="GQO9" s="84"/>
      <c r="GRA9" s="84"/>
      <c r="GRB9" s="84"/>
      <c r="GRN9" s="84"/>
      <c r="GRO9" s="84"/>
      <c r="GSA9" s="84"/>
      <c r="GSB9" s="84"/>
      <c r="GSN9" s="84"/>
      <c r="GSO9" s="84"/>
      <c r="GTA9" s="84"/>
      <c r="GTB9" s="84"/>
      <c r="GTN9" s="84"/>
      <c r="GTO9" s="84"/>
      <c r="GUA9" s="84"/>
      <c r="GUB9" s="84"/>
      <c r="GUN9" s="84"/>
      <c r="GUO9" s="84"/>
      <c r="GVA9" s="84"/>
      <c r="GVB9" s="84"/>
      <c r="GVN9" s="84"/>
      <c r="GVO9" s="84"/>
      <c r="GWA9" s="84"/>
      <c r="GWB9" s="84"/>
      <c r="GWN9" s="84"/>
      <c r="GWO9" s="84"/>
      <c r="GXA9" s="84"/>
      <c r="GXB9" s="84"/>
      <c r="GXN9" s="84"/>
      <c r="GXO9" s="84"/>
      <c r="GYA9" s="84"/>
      <c r="GYB9" s="84"/>
      <c r="GYN9" s="84"/>
      <c r="GYO9" s="84"/>
      <c r="GZA9" s="84"/>
      <c r="GZB9" s="84"/>
      <c r="GZN9" s="84"/>
      <c r="GZO9" s="84"/>
      <c r="HAA9" s="84"/>
      <c r="HAB9" s="84"/>
      <c r="HAN9" s="84"/>
      <c r="HAO9" s="84"/>
      <c r="HBA9" s="84"/>
      <c r="HBB9" s="84"/>
      <c r="HBN9" s="84"/>
      <c r="HBO9" s="84"/>
      <c r="HCA9" s="84"/>
      <c r="HCB9" s="84"/>
      <c r="HCN9" s="84"/>
      <c r="HCO9" s="84"/>
      <c r="HDA9" s="84"/>
      <c r="HDB9" s="84"/>
      <c r="HDN9" s="84"/>
      <c r="HDO9" s="84"/>
      <c r="HEA9" s="84"/>
      <c r="HEB9" s="84"/>
      <c r="HEN9" s="84"/>
      <c r="HEO9" s="84"/>
      <c r="HFA9" s="84"/>
      <c r="HFB9" s="84"/>
      <c r="HFN9" s="84"/>
      <c r="HFO9" s="84"/>
      <c r="HGA9" s="84"/>
      <c r="HGB9" s="84"/>
      <c r="HGN9" s="84"/>
      <c r="HGO9" s="84"/>
      <c r="HHA9" s="84"/>
      <c r="HHB9" s="84"/>
      <c r="HHN9" s="84"/>
      <c r="HHO9" s="84"/>
      <c r="HIA9" s="84"/>
      <c r="HIB9" s="84"/>
      <c r="HIN9" s="84"/>
      <c r="HIO9" s="84"/>
      <c r="HJA9" s="84"/>
      <c r="HJB9" s="84"/>
      <c r="HJN9" s="84"/>
      <c r="HJO9" s="84"/>
      <c r="HKA9" s="84"/>
      <c r="HKB9" s="84"/>
      <c r="HKN9" s="84"/>
      <c r="HKO9" s="84"/>
      <c r="HLA9" s="84"/>
      <c r="HLB9" s="84"/>
      <c r="HLN9" s="84"/>
      <c r="HLO9" s="84"/>
      <c r="HMA9" s="84"/>
      <c r="HMB9" s="84"/>
      <c r="HMN9" s="84"/>
      <c r="HMO9" s="84"/>
      <c r="HNA9" s="84"/>
      <c r="HNB9" s="84"/>
      <c r="HNN9" s="84"/>
      <c r="HNO9" s="84"/>
      <c r="HOA9" s="84"/>
      <c r="HOB9" s="84"/>
      <c r="HON9" s="84"/>
      <c r="HOO9" s="84"/>
      <c r="HPA9" s="84"/>
      <c r="HPB9" s="84"/>
      <c r="HPN9" s="84"/>
      <c r="HPO9" s="84"/>
      <c r="HQA9" s="84"/>
      <c r="HQB9" s="84"/>
      <c r="HQN9" s="84"/>
      <c r="HQO9" s="84"/>
      <c r="HRA9" s="84"/>
      <c r="HRB9" s="84"/>
      <c r="HRN9" s="84"/>
      <c r="HRO9" s="84"/>
      <c r="HSA9" s="84"/>
      <c r="HSB9" s="84"/>
      <c r="HSN9" s="84"/>
      <c r="HSO9" s="84"/>
      <c r="HTA9" s="84"/>
      <c r="HTB9" s="84"/>
      <c r="HTN9" s="84"/>
      <c r="HTO9" s="84"/>
      <c r="HUA9" s="84"/>
      <c r="HUB9" s="84"/>
      <c r="HUN9" s="84"/>
      <c r="HUO9" s="84"/>
      <c r="HVA9" s="84"/>
      <c r="HVB9" s="84"/>
      <c r="HVN9" s="84"/>
      <c r="HVO9" s="84"/>
      <c r="HWA9" s="84"/>
      <c r="HWB9" s="84"/>
      <c r="HWN9" s="84"/>
      <c r="HWO9" s="84"/>
      <c r="HXA9" s="84"/>
      <c r="HXB9" s="84"/>
      <c r="HXN9" s="84"/>
      <c r="HXO9" s="84"/>
      <c r="HYA9" s="84"/>
      <c r="HYB9" s="84"/>
      <c r="HYN9" s="84"/>
      <c r="HYO9" s="84"/>
      <c r="HZA9" s="84"/>
      <c r="HZB9" s="84"/>
      <c r="HZN9" s="84"/>
      <c r="HZO9" s="84"/>
      <c r="IAA9" s="84"/>
      <c r="IAB9" s="84"/>
      <c r="IAN9" s="84"/>
      <c r="IAO9" s="84"/>
      <c r="IBA9" s="84"/>
      <c r="IBB9" s="84"/>
      <c r="IBN9" s="84"/>
      <c r="IBO9" s="84"/>
      <c r="ICA9" s="84"/>
      <c r="ICB9" s="84"/>
      <c r="ICN9" s="84"/>
      <c r="ICO9" s="84"/>
      <c r="IDA9" s="84"/>
      <c r="IDB9" s="84"/>
      <c r="IDN9" s="84"/>
      <c r="IDO9" s="84"/>
      <c r="IEA9" s="84"/>
      <c r="IEB9" s="84"/>
      <c r="IEN9" s="84"/>
      <c r="IEO9" s="84"/>
      <c r="IFA9" s="84"/>
      <c r="IFB9" s="84"/>
      <c r="IFN9" s="84"/>
      <c r="IFO9" s="84"/>
      <c r="IGA9" s="84"/>
      <c r="IGB9" s="84"/>
      <c r="IGN9" s="84"/>
      <c r="IGO9" s="84"/>
      <c r="IHA9" s="84"/>
      <c r="IHB9" s="84"/>
      <c r="IHN9" s="84"/>
      <c r="IHO9" s="84"/>
      <c r="IIA9" s="84"/>
      <c r="IIB9" s="84"/>
      <c r="IIN9" s="84"/>
      <c r="IIO9" s="84"/>
      <c r="IJA9" s="84"/>
      <c r="IJB9" s="84"/>
      <c r="IJN9" s="84"/>
      <c r="IJO9" s="84"/>
      <c r="IKA9" s="84"/>
      <c r="IKB9" s="84"/>
      <c r="IKN9" s="84"/>
      <c r="IKO9" s="84"/>
      <c r="ILA9" s="84"/>
      <c r="ILB9" s="84"/>
      <c r="ILN9" s="84"/>
      <c r="ILO9" s="84"/>
      <c r="IMA9" s="84"/>
      <c r="IMB9" s="84"/>
      <c r="IMN9" s="84"/>
      <c r="IMO9" s="84"/>
      <c r="INA9" s="84"/>
      <c r="INB9" s="84"/>
      <c r="INN9" s="84"/>
      <c r="INO9" s="84"/>
      <c r="IOA9" s="84"/>
      <c r="IOB9" s="84"/>
      <c r="ION9" s="84"/>
      <c r="IOO9" s="84"/>
      <c r="IPA9" s="84"/>
      <c r="IPB9" s="84"/>
      <c r="IPN9" s="84"/>
      <c r="IPO9" s="84"/>
      <c r="IQA9" s="84"/>
      <c r="IQB9" s="84"/>
      <c r="IQN9" s="84"/>
      <c r="IQO9" s="84"/>
      <c r="IRA9" s="84"/>
      <c r="IRB9" s="84"/>
      <c r="IRN9" s="84"/>
      <c r="IRO9" s="84"/>
      <c r="ISA9" s="84"/>
      <c r="ISB9" s="84"/>
      <c r="ISN9" s="84"/>
      <c r="ISO9" s="84"/>
      <c r="ITA9" s="84"/>
      <c r="ITB9" s="84"/>
      <c r="ITN9" s="84"/>
      <c r="ITO9" s="84"/>
      <c r="IUA9" s="84"/>
      <c r="IUB9" s="84"/>
      <c r="IUN9" s="84"/>
      <c r="IUO9" s="84"/>
      <c r="IVA9" s="84"/>
      <c r="IVB9" s="84"/>
      <c r="IVN9" s="84"/>
      <c r="IVO9" s="84"/>
      <c r="IWA9" s="84"/>
      <c r="IWB9" s="84"/>
      <c r="IWN9" s="84"/>
      <c r="IWO9" s="84"/>
      <c r="IXA9" s="84"/>
      <c r="IXB9" s="84"/>
      <c r="IXN9" s="84"/>
      <c r="IXO9" s="84"/>
      <c r="IYA9" s="84"/>
      <c r="IYB9" s="84"/>
      <c r="IYN9" s="84"/>
      <c r="IYO9" s="84"/>
      <c r="IZA9" s="84"/>
      <c r="IZB9" s="84"/>
      <c r="IZN9" s="84"/>
      <c r="IZO9" s="84"/>
      <c r="JAA9" s="84"/>
      <c r="JAB9" s="84"/>
      <c r="JAN9" s="84"/>
      <c r="JAO9" s="84"/>
      <c r="JBA9" s="84"/>
      <c r="JBB9" s="84"/>
      <c r="JBN9" s="84"/>
      <c r="JBO9" s="84"/>
      <c r="JCA9" s="84"/>
      <c r="JCB9" s="84"/>
      <c r="JCN9" s="84"/>
      <c r="JCO9" s="84"/>
      <c r="JDA9" s="84"/>
      <c r="JDB9" s="84"/>
      <c r="JDN9" s="84"/>
      <c r="JDO9" s="84"/>
      <c r="JEA9" s="84"/>
      <c r="JEB9" s="84"/>
      <c r="JEN9" s="84"/>
      <c r="JEO9" s="84"/>
      <c r="JFA9" s="84"/>
      <c r="JFB9" s="84"/>
      <c r="JFN9" s="84"/>
      <c r="JFO9" s="84"/>
      <c r="JGA9" s="84"/>
      <c r="JGB9" s="84"/>
      <c r="JGN9" s="84"/>
      <c r="JGO9" s="84"/>
      <c r="JHA9" s="84"/>
      <c r="JHB9" s="84"/>
      <c r="JHN9" s="84"/>
      <c r="JHO9" s="84"/>
      <c r="JIA9" s="84"/>
      <c r="JIB9" s="84"/>
      <c r="JIN9" s="84"/>
      <c r="JIO9" s="84"/>
      <c r="JJA9" s="84"/>
      <c r="JJB9" s="84"/>
      <c r="JJN9" s="84"/>
      <c r="JJO9" s="84"/>
      <c r="JKA9" s="84"/>
      <c r="JKB9" s="84"/>
      <c r="JKN9" s="84"/>
      <c r="JKO9" s="84"/>
      <c r="JLA9" s="84"/>
      <c r="JLB9" s="84"/>
      <c r="JLN9" s="84"/>
      <c r="JLO9" s="84"/>
      <c r="JMA9" s="84"/>
      <c r="JMB9" s="84"/>
      <c r="JMN9" s="84"/>
      <c r="JMO9" s="84"/>
      <c r="JNA9" s="84"/>
      <c r="JNB9" s="84"/>
      <c r="JNN9" s="84"/>
      <c r="JNO9" s="84"/>
      <c r="JOA9" s="84"/>
      <c r="JOB9" s="84"/>
      <c r="JON9" s="84"/>
      <c r="JOO9" s="84"/>
      <c r="JPA9" s="84"/>
      <c r="JPB9" s="84"/>
      <c r="JPN9" s="84"/>
      <c r="JPO9" s="84"/>
      <c r="JQA9" s="84"/>
      <c r="JQB9" s="84"/>
      <c r="JQN9" s="84"/>
      <c r="JQO9" s="84"/>
      <c r="JRA9" s="84"/>
      <c r="JRB9" s="84"/>
      <c r="JRN9" s="84"/>
      <c r="JRO9" s="84"/>
      <c r="JSA9" s="84"/>
      <c r="JSB9" s="84"/>
      <c r="JSN9" s="84"/>
      <c r="JSO9" s="84"/>
      <c r="JTA9" s="84"/>
      <c r="JTB9" s="84"/>
      <c r="JTN9" s="84"/>
      <c r="JTO9" s="84"/>
      <c r="JUA9" s="84"/>
      <c r="JUB9" s="84"/>
      <c r="JUN9" s="84"/>
      <c r="JUO9" s="84"/>
      <c r="JVA9" s="84"/>
      <c r="JVB9" s="84"/>
      <c r="JVN9" s="84"/>
      <c r="JVO9" s="84"/>
      <c r="JWA9" s="84"/>
      <c r="JWB9" s="84"/>
      <c r="JWN9" s="84"/>
      <c r="JWO9" s="84"/>
      <c r="JXA9" s="84"/>
      <c r="JXB9" s="84"/>
      <c r="JXN9" s="84"/>
      <c r="JXO9" s="84"/>
      <c r="JYA9" s="84"/>
      <c r="JYB9" s="84"/>
      <c r="JYN9" s="84"/>
      <c r="JYO9" s="84"/>
      <c r="JZA9" s="84"/>
      <c r="JZB9" s="84"/>
      <c r="JZN9" s="84"/>
      <c r="JZO9" s="84"/>
      <c r="KAA9" s="84"/>
      <c r="KAB9" s="84"/>
      <c r="KAN9" s="84"/>
      <c r="KAO9" s="84"/>
      <c r="KBA9" s="84"/>
      <c r="KBB9" s="84"/>
      <c r="KBN9" s="84"/>
      <c r="KBO9" s="84"/>
      <c r="KCA9" s="84"/>
      <c r="KCB9" s="84"/>
      <c r="KCN9" s="84"/>
      <c r="KCO9" s="84"/>
      <c r="KDA9" s="84"/>
      <c r="KDB9" s="84"/>
      <c r="KDN9" s="84"/>
      <c r="KDO9" s="84"/>
      <c r="KEA9" s="84"/>
      <c r="KEB9" s="84"/>
      <c r="KEN9" s="84"/>
      <c r="KEO9" s="84"/>
      <c r="KFA9" s="84"/>
      <c r="KFB9" s="84"/>
      <c r="KFN9" s="84"/>
      <c r="KFO9" s="84"/>
      <c r="KGA9" s="84"/>
      <c r="KGB9" s="84"/>
      <c r="KGN9" s="84"/>
      <c r="KGO9" s="84"/>
      <c r="KHA9" s="84"/>
      <c r="KHB9" s="84"/>
      <c r="KHN9" s="84"/>
      <c r="KHO9" s="84"/>
      <c r="KIA9" s="84"/>
      <c r="KIB9" s="84"/>
      <c r="KIN9" s="84"/>
      <c r="KIO9" s="84"/>
      <c r="KJA9" s="84"/>
      <c r="KJB9" s="84"/>
      <c r="KJN9" s="84"/>
      <c r="KJO9" s="84"/>
      <c r="KKA9" s="84"/>
      <c r="KKB9" s="84"/>
      <c r="KKN9" s="84"/>
      <c r="KKO9" s="84"/>
      <c r="KLA9" s="84"/>
      <c r="KLB9" s="84"/>
      <c r="KLN9" s="84"/>
      <c r="KLO9" s="84"/>
      <c r="KMA9" s="84"/>
      <c r="KMB9" s="84"/>
      <c r="KMN9" s="84"/>
      <c r="KMO9" s="84"/>
      <c r="KNA9" s="84"/>
      <c r="KNB9" s="84"/>
      <c r="KNN9" s="84"/>
      <c r="KNO9" s="84"/>
      <c r="KOA9" s="84"/>
      <c r="KOB9" s="84"/>
      <c r="KON9" s="84"/>
      <c r="KOO9" s="84"/>
      <c r="KPA9" s="84"/>
      <c r="KPB9" s="84"/>
      <c r="KPN9" s="84"/>
      <c r="KPO9" s="84"/>
      <c r="KQA9" s="84"/>
      <c r="KQB9" s="84"/>
      <c r="KQN9" s="84"/>
      <c r="KQO9" s="84"/>
      <c r="KRA9" s="84"/>
      <c r="KRB9" s="84"/>
      <c r="KRN9" s="84"/>
      <c r="KRO9" s="84"/>
      <c r="KSA9" s="84"/>
      <c r="KSB9" s="84"/>
      <c r="KSN9" s="84"/>
      <c r="KSO9" s="84"/>
      <c r="KTA9" s="84"/>
      <c r="KTB9" s="84"/>
      <c r="KTN9" s="84"/>
      <c r="KTO9" s="84"/>
      <c r="KUA9" s="84"/>
      <c r="KUB9" s="84"/>
      <c r="KUN9" s="84"/>
      <c r="KUO9" s="84"/>
      <c r="KVA9" s="84"/>
      <c r="KVB9" s="84"/>
      <c r="KVN9" s="84"/>
      <c r="KVO9" s="84"/>
      <c r="KWA9" s="84"/>
      <c r="KWB9" s="84"/>
      <c r="KWN9" s="84"/>
      <c r="KWO9" s="84"/>
      <c r="KXA9" s="84"/>
      <c r="KXB9" s="84"/>
      <c r="KXN9" s="84"/>
      <c r="KXO9" s="84"/>
      <c r="KYA9" s="84"/>
      <c r="KYB9" s="84"/>
      <c r="KYN9" s="84"/>
      <c r="KYO9" s="84"/>
      <c r="KZA9" s="84"/>
      <c r="KZB9" s="84"/>
      <c r="KZN9" s="84"/>
      <c r="KZO9" s="84"/>
      <c r="LAA9" s="84"/>
      <c r="LAB9" s="84"/>
      <c r="LAN9" s="84"/>
      <c r="LAO9" s="84"/>
      <c r="LBA9" s="84"/>
      <c r="LBB9" s="84"/>
      <c r="LBN9" s="84"/>
      <c r="LBO9" s="84"/>
      <c r="LCA9" s="84"/>
      <c r="LCB9" s="84"/>
      <c r="LCN9" s="84"/>
      <c r="LCO9" s="84"/>
      <c r="LDA9" s="84"/>
      <c r="LDB9" s="84"/>
      <c r="LDN9" s="84"/>
      <c r="LDO9" s="84"/>
      <c r="LEA9" s="84"/>
      <c r="LEB9" s="84"/>
      <c r="LEN9" s="84"/>
      <c r="LEO9" s="84"/>
      <c r="LFA9" s="84"/>
      <c r="LFB9" s="84"/>
      <c r="LFN9" s="84"/>
      <c r="LFO9" s="84"/>
      <c r="LGA9" s="84"/>
      <c r="LGB9" s="84"/>
      <c r="LGN9" s="84"/>
      <c r="LGO9" s="84"/>
      <c r="LHA9" s="84"/>
      <c r="LHB9" s="84"/>
      <c r="LHN9" s="84"/>
      <c r="LHO9" s="84"/>
      <c r="LIA9" s="84"/>
      <c r="LIB9" s="84"/>
      <c r="LIN9" s="84"/>
      <c r="LIO9" s="84"/>
      <c r="LJA9" s="84"/>
      <c r="LJB9" s="84"/>
      <c r="LJN9" s="84"/>
      <c r="LJO9" s="84"/>
      <c r="LKA9" s="84"/>
      <c r="LKB9" s="84"/>
      <c r="LKN9" s="84"/>
      <c r="LKO9" s="84"/>
      <c r="LLA9" s="84"/>
      <c r="LLB9" s="84"/>
      <c r="LLN9" s="84"/>
      <c r="LLO9" s="84"/>
      <c r="LMA9" s="84"/>
      <c r="LMB9" s="84"/>
      <c r="LMN9" s="84"/>
      <c r="LMO9" s="84"/>
      <c r="LNA9" s="84"/>
      <c r="LNB9" s="84"/>
      <c r="LNN9" s="84"/>
      <c r="LNO9" s="84"/>
      <c r="LOA9" s="84"/>
      <c r="LOB9" s="84"/>
      <c r="LON9" s="84"/>
      <c r="LOO9" s="84"/>
      <c r="LPA9" s="84"/>
      <c r="LPB9" s="84"/>
      <c r="LPN9" s="84"/>
      <c r="LPO9" s="84"/>
      <c r="LQA9" s="84"/>
      <c r="LQB9" s="84"/>
      <c r="LQN9" s="84"/>
      <c r="LQO9" s="84"/>
      <c r="LRA9" s="84"/>
      <c r="LRB9" s="84"/>
      <c r="LRN9" s="84"/>
      <c r="LRO9" s="84"/>
      <c r="LSA9" s="84"/>
      <c r="LSB9" s="84"/>
      <c r="LSN9" s="84"/>
      <c r="LSO9" s="84"/>
      <c r="LTA9" s="84"/>
      <c r="LTB9" s="84"/>
      <c r="LTN9" s="84"/>
      <c r="LTO9" s="84"/>
      <c r="LUA9" s="84"/>
      <c r="LUB9" s="84"/>
      <c r="LUN9" s="84"/>
      <c r="LUO9" s="84"/>
      <c r="LVA9" s="84"/>
      <c r="LVB9" s="84"/>
      <c r="LVN9" s="84"/>
      <c r="LVO9" s="84"/>
      <c r="LWA9" s="84"/>
      <c r="LWB9" s="84"/>
      <c r="LWN9" s="84"/>
      <c r="LWO9" s="84"/>
      <c r="LXA9" s="84"/>
      <c r="LXB9" s="84"/>
      <c r="LXN9" s="84"/>
      <c r="LXO9" s="84"/>
      <c r="LYA9" s="84"/>
      <c r="LYB9" s="84"/>
      <c r="LYN9" s="84"/>
      <c r="LYO9" s="84"/>
      <c r="LZA9" s="84"/>
      <c r="LZB9" s="84"/>
      <c r="LZN9" s="84"/>
      <c r="LZO9" s="84"/>
      <c r="MAA9" s="84"/>
      <c r="MAB9" s="84"/>
      <c r="MAN9" s="84"/>
      <c r="MAO9" s="84"/>
      <c r="MBA9" s="84"/>
      <c r="MBB9" s="84"/>
      <c r="MBN9" s="84"/>
      <c r="MBO9" s="84"/>
      <c r="MCA9" s="84"/>
      <c r="MCB9" s="84"/>
      <c r="MCN9" s="84"/>
      <c r="MCO9" s="84"/>
      <c r="MDA9" s="84"/>
      <c r="MDB9" s="84"/>
      <c r="MDN9" s="84"/>
      <c r="MDO9" s="84"/>
      <c r="MEA9" s="84"/>
      <c r="MEB9" s="84"/>
      <c r="MEN9" s="84"/>
      <c r="MEO9" s="84"/>
      <c r="MFA9" s="84"/>
      <c r="MFB9" s="84"/>
      <c r="MFN9" s="84"/>
      <c r="MFO9" s="84"/>
      <c r="MGA9" s="84"/>
      <c r="MGB9" s="84"/>
      <c r="MGN9" s="84"/>
      <c r="MGO9" s="84"/>
      <c r="MHA9" s="84"/>
      <c r="MHB9" s="84"/>
      <c r="MHN9" s="84"/>
      <c r="MHO9" s="84"/>
      <c r="MIA9" s="84"/>
      <c r="MIB9" s="84"/>
      <c r="MIN9" s="84"/>
      <c r="MIO9" s="84"/>
      <c r="MJA9" s="84"/>
      <c r="MJB9" s="84"/>
      <c r="MJN9" s="84"/>
      <c r="MJO9" s="84"/>
      <c r="MKA9" s="84"/>
      <c r="MKB9" s="84"/>
      <c r="MKN9" s="84"/>
      <c r="MKO9" s="84"/>
      <c r="MLA9" s="84"/>
      <c r="MLB9" s="84"/>
      <c r="MLN9" s="84"/>
      <c r="MLO9" s="84"/>
      <c r="MMA9" s="84"/>
      <c r="MMB9" s="84"/>
      <c r="MMN9" s="84"/>
      <c r="MMO9" s="84"/>
      <c r="MNA9" s="84"/>
      <c r="MNB9" s="84"/>
      <c r="MNN9" s="84"/>
      <c r="MNO9" s="84"/>
      <c r="MOA9" s="84"/>
      <c r="MOB9" s="84"/>
      <c r="MON9" s="84"/>
      <c r="MOO9" s="84"/>
      <c r="MPA9" s="84"/>
      <c r="MPB9" s="84"/>
      <c r="MPN9" s="84"/>
      <c r="MPO9" s="84"/>
      <c r="MQA9" s="84"/>
      <c r="MQB9" s="84"/>
      <c r="MQN9" s="84"/>
      <c r="MQO9" s="84"/>
      <c r="MRA9" s="84"/>
      <c r="MRB9" s="84"/>
      <c r="MRN9" s="84"/>
      <c r="MRO9" s="84"/>
      <c r="MSA9" s="84"/>
      <c r="MSB9" s="84"/>
      <c r="MSN9" s="84"/>
      <c r="MSO9" s="84"/>
      <c r="MTA9" s="84"/>
      <c r="MTB9" s="84"/>
      <c r="MTN9" s="84"/>
      <c r="MTO9" s="84"/>
      <c r="MUA9" s="84"/>
      <c r="MUB9" s="84"/>
      <c r="MUN9" s="84"/>
      <c r="MUO9" s="84"/>
      <c r="MVA9" s="84"/>
      <c r="MVB9" s="84"/>
      <c r="MVN9" s="84"/>
      <c r="MVO9" s="84"/>
      <c r="MWA9" s="84"/>
      <c r="MWB9" s="84"/>
      <c r="MWN9" s="84"/>
      <c r="MWO9" s="84"/>
      <c r="MXA9" s="84"/>
      <c r="MXB9" s="84"/>
      <c r="MXN9" s="84"/>
      <c r="MXO9" s="84"/>
      <c r="MYA9" s="84"/>
      <c r="MYB9" s="84"/>
      <c r="MYN9" s="84"/>
      <c r="MYO9" s="84"/>
      <c r="MZA9" s="84"/>
      <c r="MZB9" s="84"/>
      <c r="MZN9" s="84"/>
      <c r="MZO9" s="84"/>
      <c r="NAA9" s="84"/>
      <c r="NAB9" s="84"/>
      <c r="NAN9" s="84"/>
      <c r="NAO9" s="84"/>
      <c r="NBA9" s="84"/>
      <c r="NBB9" s="84"/>
      <c r="NBN9" s="84"/>
      <c r="NBO9" s="84"/>
      <c r="NCA9" s="84"/>
      <c r="NCB9" s="84"/>
      <c r="NCN9" s="84"/>
      <c r="NCO9" s="84"/>
      <c r="NDA9" s="84"/>
      <c r="NDB9" s="84"/>
      <c r="NDN9" s="84"/>
      <c r="NDO9" s="84"/>
      <c r="NEA9" s="84"/>
      <c r="NEB9" s="84"/>
      <c r="NEN9" s="84"/>
      <c r="NEO9" s="84"/>
      <c r="NFA9" s="84"/>
      <c r="NFB9" s="84"/>
      <c r="NFN9" s="84"/>
      <c r="NFO9" s="84"/>
      <c r="NGA9" s="84"/>
      <c r="NGB9" s="84"/>
      <c r="NGN9" s="84"/>
      <c r="NGO9" s="84"/>
      <c r="NHA9" s="84"/>
      <c r="NHB9" s="84"/>
      <c r="NHN9" s="84"/>
      <c r="NHO9" s="84"/>
      <c r="NIA9" s="84"/>
      <c r="NIB9" s="84"/>
      <c r="NIN9" s="84"/>
      <c r="NIO9" s="84"/>
      <c r="NJA9" s="84"/>
      <c r="NJB9" s="84"/>
      <c r="NJN9" s="84"/>
      <c r="NJO9" s="84"/>
      <c r="NKA9" s="84"/>
      <c r="NKB9" s="84"/>
      <c r="NKN9" s="84"/>
      <c r="NKO9" s="84"/>
      <c r="NLA9" s="84"/>
      <c r="NLB9" s="84"/>
      <c r="NLN9" s="84"/>
      <c r="NLO9" s="84"/>
      <c r="NMA9" s="84"/>
      <c r="NMB9" s="84"/>
      <c r="NMN9" s="84"/>
      <c r="NMO9" s="84"/>
      <c r="NNA9" s="84"/>
      <c r="NNB9" s="84"/>
      <c r="NNN9" s="84"/>
      <c r="NNO9" s="84"/>
      <c r="NOA9" s="84"/>
      <c r="NOB9" s="84"/>
      <c r="NON9" s="84"/>
      <c r="NOO9" s="84"/>
      <c r="NPA9" s="84"/>
      <c r="NPB9" s="84"/>
      <c r="NPN9" s="84"/>
      <c r="NPO9" s="84"/>
      <c r="NQA9" s="84"/>
      <c r="NQB9" s="84"/>
      <c r="NQN9" s="84"/>
      <c r="NQO9" s="84"/>
      <c r="NRA9" s="84"/>
      <c r="NRB9" s="84"/>
      <c r="NRN9" s="84"/>
      <c r="NRO9" s="84"/>
      <c r="NSA9" s="84"/>
      <c r="NSB9" s="84"/>
      <c r="NSN9" s="84"/>
      <c r="NSO9" s="84"/>
      <c r="NTA9" s="84"/>
      <c r="NTB9" s="84"/>
      <c r="NTN9" s="84"/>
      <c r="NTO9" s="84"/>
      <c r="NUA9" s="84"/>
      <c r="NUB9" s="84"/>
      <c r="NUN9" s="84"/>
      <c r="NUO9" s="84"/>
      <c r="NVA9" s="84"/>
      <c r="NVB9" s="84"/>
      <c r="NVN9" s="84"/>
      <c r="NVO9" s="84"/>
      <c r="NWA9" s="84"/>
      <c r="NWB9" s="84"/>
      <c r="NWN9" s="84"/>
      <c r="NWO9" s="84"/>
      <c r="NXA9" s="84"/>
      <c r="NXB9" s="84"/>
      <c r="NXN9" s="84"/>
      <c r="NXO9" s="84"/>
      <c r="NYA9" s="84"/>
      <c r="NYB9" s="84"/>
      <c r="NYN9" s="84"/>
      <c r="NYO9" s="84"/>
      <c r="NZA9" s="84"/>
      <c r="NZB9" s="84"/>
      <c r="NZN9" s="84"/>
      <c r="NZO9" s="84"/>
      <c r="OAA9" s="84"/>
      <c r="OAB9" s="84"/>
      <c r="OAN9" s="84"/>
      <c r="OAO9" s="84"/>
      <c r="OBA9" s="84"/>
      <c r="OBB9" s="84"/>
      <c r="OBN9" s="84"/>
      <c r="OBO9" s="84"/>
      <c r="OCA9" s="84"/>
      <c r="OCB9" s="84"/>
      <c r="OCN9" s="84"/>
      <c r="OCO9" s="84"/>
      <c r="ODA9" s="84"/>
      <c r="ODB9" s="84"/>
      <c r="ODN9" s="84"/>
      <c r="ODO9" s="84"/>
      <c r="OEA9" s="84"/>
      <c r="OEB9" s="84"/>
      <c r="OEN9" s="84"/>
      <c r="OEO9" s="84"/>
      <c r="OFA9" s="84"/>
      <c r="OFB9" s="84"/>
      <c r="OFN9" s="84"/>
      <c r="OFO9" s="84"/>
      <c r="OGA9" s="84"/>
      <c r="OGB9" s="84"/>
      <c r="OGN9" s="84"/>
      <c r="OGO9" s="84"/>
      <c r="OHA9" s="84"/>
      <c r="OHB9" s="84"/>
      <c r="OHN9" s="84"/>
      <c r="OHO9" s="84"/>
      <c r="OIA9" s="84"/>
      <c r="OIB9" s="84"/>
      <c r="OIN9" s="84"/>
      <c r="OIO9" s="84"/>
      <c r="OJA9" s="84"/>
      <c r="OJB9" s="84"/>
      <c r="OJN9" s="84"/>
      <c r="OJO9" s="84"/>
      <c r="OKA9" s="84"/>
      <c r="OKB9" s="84"/>
      <c r="OKN9" s="84"/>
      <c r="OKO9" s="84"/>
      <c r="OLA9" s="84"/>
      <c r="OLB9" s="84"/>
      <c r="OLN9" s="84"/>
      <c r="OLO9" s="84"/>
      <c r="OMA9" s="84"/>
      <c r="OMB9" s="84"/>
      <c r="OMN9" s="84"/>
      <c r="OMO9" s="84"/>
      <c r="ONA9" s="84"/>
      <c r="ONB9" s="84"/>
      <c r="ONN9" s="84"/>
      <c r="ONO9" s="84"/>
      <c r="OOA9" s="84"/>
      <c r="OOB9" s="84"/>
      <c r="OON9" s="84"/>
      <c r="OOO9" s="84"/>
      <c r="OPA9" s="84"/>
      <c r="OPB9" s="84"/>
      <c r="OPN9" s="84"/>
      <c r="OPO9" s="84"/>
      <c r="OQA9" s="84"/>
      <c r="OQB9" s="84"/>
      <c r="OQN9" s="84"/>
      <c r="OQO9" s="84"/>
      <c r="ORA9" s="84"/>
      <c r="ORB9" s="84"/>
      <c r="ORN9" s="84"/>
      <c r="ORO9" s="84"/>
      <c r="OSA9" s="84"/>
      <c r="OSB9" s="84"/>
      <c r="OSN9" s="84"/>
      <c r="OSO9" s="84"/>
      <c r="OTA9" s="84"/>
      <c r="OTB9" s="84"/>
      <c r="OTN9" s="84"/>
      <c r="OTO9" s="84"/>
      <c r="OUA9" s="84"/>
      <c r="OUB9" s="84"/>
      <c r="OUN9" s="84"/>
      <c r="OUO9" s="84"/>
      <c r="OVA9" s="84"/>
      <c r="OVB9" s="84"/>
      <c r="OVN9" s="84"/>
      <c r="OVO9" s="84"/>
      <c r="OWA9" s="84"/>
      <c r="OWB9" s="84"/>
      <c r="OWN9" s="84"/>
      <c r="OWO9" s="84"/>
      <c r="OXA9" s="84"/>
      <c r="OXB9" s="84"/>
      <c r="OXN9" s="84"/>
      <c r="OXO9" s="84"/>
      <c r="OYA9" s="84"/>
      <c r="OYB9" s="84"/>
      <c r="OYN9" s="84"/>
      <c r="OYO9" s="84"/>
      <c r="OZA9" s="84"/>
      <c r="OZB9" s="84"/>
      <c r="OZN9" s="84"/>
      <c r="OZO9" s="84"/>
      <c r="PAA9" s="84"/>
      <c r="PAB9" s="84"/>
      <c r="PAN9" s="84"/>
      <c r="PAO9" s="84"/>
      <c r="PBA9" s="84"/>
      <c r="PBB9" s="84"/>
      <c r="PBN9" s="84"/>
      <c r="PBO9" s="84"/>
      <c r="PCA9" s="84"/>
      <c r="PCB9" s="84"/>
      <c r="PCN9" s="84"/>
      <c r="PCO9" s="84"/>
      <c r="PDA9" s="84"/>
      <c r="PDB9" s="84"/>
      <c r="PDN9" s="84"/>
      <c r="PDO9" s="84"/>
      <c r="PEA9" s="84"/>
      <c r="PEB9" s="84"/>
      <c r="PEN9" s="84"/>
      <c r="PEO9" s="84"/>
      <c r="PFA9" s="84"/>
      <c r="PFB9" s="84"/>
      <c r="PFN9" s="84"/>
      <c r="PFO9" s="84"/>
      <c r="PGA9" s="84"/>
      <c r="PGB9" s="84"/>
      <c r="PGN9" s="84"/>
      <c r="PGO9" s="84"/>
      <c r="PHA9" s="84"/>
      <c r="PHB9" s="84"/>
      <c r="PHN9" s="84"/>
      <c r="PHO9" s="84"/>
      <c r="PIA9" s="84"/>
      <c r="PIB9" s="84"/>
      <c r="PIN9" s="84"/>
      <c r="PIO9" s="84"/>
      <c r="PJA9" s="84"/>
      <c r="PJB9" s="84"/>
      <c r="PJN9" s="84"/>
      <c r="PJO9" s="84"/>
      <c r="PKA9" s="84"/>
      <c r="PKB9" s="84"/>
      <c r="PKN9" s="84"/>
      <c r="PKO9" s="84"/>
      <c r="PLA9" s="84"/>
      <c r="PLB9" s="84"/>
      <c r="PLN9" s="84"/>
      <c r="PLO9" s="84"/>
      <c r="PMA9" s="84"/>
      <c r="PMB9" s="84"/>
      <c r="PMN9" s="84"/>
      <c r="PMO9" s="84"/>
      <c r="PNA9" s="84"/>
      <c r="PNB9" s="84"/>
      <c r="PNN9" s="84"/>
      <c r="PNO9" s="84"/>
      <c r="POA9" s="84"/>
      <c r="POB9" s="84"/>
      <c r="PON9" s="84"/>
      <c r="POO9" s="84"/>
      <c r="PPA9" s="84"/>
      <c r="PPB9" s="84"/>
      <c r="PPN9" s="84"/>
      <c r="PPO9" s="84"/>
      <c r="PQA9" s="84"/>
      <c r="PQB9" s="84"/>
      <c r="PQN9" s="84"/>
      <c r="PQO9" s="84"/>
      <c r="PRA9" s="84"/>
      <c r="PRB9" s="84"/>
      <c r="PRN9" s="84"/>
      <c r="PRO9" s="84"/>
      <c r="PSA9" s="84"/>
      <c r="PSB9" s="84"/>
      <c r="PSN9" s="84"/>
      <c r="PSO9" s="84"/>
      <c r="PTA9" s="84"/>
      <c r="PTB9" s="84"/>
      <c r="PTN9" s="84"/>
      <c r="PTO9" s="84"/>
      <c r="PUA9" s="84"/>
      <c r="PUB9" s="84"/>
      <c r="PUN9" s="84"/>
      <c r="PUO9" s="84"/>
      <c r="PVA9" s="84"/>
      <c r="PVB9" s="84"/>
      <c r="PVN9" s="84"/>
      <c r="PVO9" s="84"/>
      <c r="PWA9" s="84"/>
      <c r="PWB9" s="84"/>
      <c r="PWN9" s="84"/>
      <c r="PWO9" s="84"/>
      <c r="PXA9" s="84"/>
      <c r="PXB9" s="84"/>
      <c r="PXN9" s="84"/>
      <c r="PXO9" s="84"/>
      <c r="PYA9" s="84"/>
      <c r="PYB9" s="84"/>
      <c r="PYN9" s="84"/>
      <c r="PYO9" s="84"/>
      <c r="PZA9" s="84"/>
      <c r="PZB9" s="84"/>
      <c r="PZN9" s="84"/>
      <c r="PZO9" s="84"/>
      <c r="QAA9" s="84"/>
      <c r="QAB9" s="84"/>
      <c r="QAN9" s="84"/>
      <c r="QAO9" s="84"/>
      <c r="QBA9" s="84"/>
      <c r="QBB9" s="84"/>
      <c r="QBN9" s="84"/>
      <c r="QBO9" s="84"/>
      <c r="QCA9" s="84"/>
      <c r="QCB9" s="84"/>
      <c r="QCN9" s="84"/>
      <c r="QCO9" s="84"/>
      <c r="QDA9" s="84"/>
      <c r="QDB9" s="84"/>
      <c r="QDN9" s="84"/>
      <c r="QDO9" s="84"/>
      <c r="QEA9" s="84"/>
      <c r="QEB9" s="84"/>
      <c r="QEN9" s="84"/>
      <c r="QEO9" s="84"/>
      <c r="QFA9" s="84"/>
      <c r="QFB9" s="84"/>
      <c r="QFN9" s="84"/>
      <c r="QFO9" s="84"/>
      <c r="QGA9" s="84"/>
      <c r="QGB9" s="84"/>
      <c r="QGN9" s="84"/>
      <c r="QGO9" s="84"/>
      <c r="QHA9" s="84"/>
      <c r="QHB9" s="84"/>
      <c r="QHN9" s="84"/>
      <c r="QHO9" s="84"/>
      <c r="QIA9" s="84"/>
      <c r="QIB9" s="84"/>
      <c r="QIN9" s="84"/>
      <c r="QIO9" s="84"/>
      <c r="QJA9" s="84"/>
      <c r="QJB9" s="84"/>
      <c r="QJN9" s="84"/>
      <c r="QJO9" s="84"/>
      <c r="QKA9" s="84"/>
      <c r="QKB9" s="84"/>
      <c r="QKN9" s="84"/>
      <c r="QKO9" s="84"/>
      <c r="QLA9" s="84"/>
      <c r="QLB9" s="84"/>
      <c r="QLN9" s="84"/>
      <c r="QLO9" s="84"/>
      <c r="QMA9" s="84"/>
      <c r="QMB9" s="84"/>
      <c r="QMN9" s="84"/>
      <c r="QMO9" s="84"/>
      <c r="QNA9" s="84"/>
      <c r="QNB9" s="84"/>
      <c r="QNN9" s="84"/>
      <c r="QNO9" s="84"/>
      <c r="QOA9" s="84"/>
      <c r="QOB9" s="84"/>
      <c r="QON9" s="84"/>
      <c r="QOO9" s="84"/>
      <c r="QPA9" s="84"/>
      <c r="QPB9" s="84"/>
      <c r="QPN9" s="84"/>
      <c r="QPO9" s="84"/>
      <c r="QQA9" s="84"/>
      <c r="QQB9" s="84"/>
      <c r="QQN9" s="84"/>
      <c r="QQO9" s="84"/>
      <c r="QRA9" s="84"/>
      <c r="QRB9" s="84"/>
      <c r="QRN9" s="84"/>
      <c r="QRO9" s="84"/>
      <c r="QSA9" s="84"/>
      <c r="QSB9" s="84"/>
      <c r="QSN9" s="84"/>
      <c r="QSO9" s="84"/>
      <c r="QTA9" s="84"/>
      <c r="QTB9" s="84"/>
      <c r="QTN9" s="84"/>
      <c r="QTO9" s="84"/>
      <c r="QUA9" s="84"/>
      <c r="QUB9" s="84"/>
      <c r="QUN9" s="84"/>
      <c r="QUO9" s="84"/>
      <c r="QVA9" s="84"/>
      <c r="QVB9" s="84"/>
      <c r="QVN9" s="84"/>
      <c r="QVO9" s="84"/>
      <c r="QWA9" s="84"/>
      <c r="QWB9" s="84"/>
      <c r="QWN9" s="84"/>
      <c r="QWO9" s="84"/>
      <c r="QXA9" s="84"/>
      <c r="QXB9" s="84"/>
      <c r="QXN9" s="84"/>
      <c r="QXO9" s="84"/>
      <c r="QYA9" s="84"/>
      <c r="QYB9" s="84"/>
      <c r="QYN9" s="84"/>
      <c r="QYO9" s="84"/>
      <c r="QZA9" s="84"/>
      <c r="QZB9" s="84"/>
      <c r="QZN9" s="84"/>
      <c r="QZO9" s="84"/>
      <c r="RAA9" s="84"/>
      <c r="RAB9" s="84"/>
      <c r="RAN9" s="84"/>
      <c r="RAO9" s="84"/>
      <c r="RBA9" s="84"/>
      <c r="RBB9" s="84"/>
      <c r="RBN9" s="84"/>
      <c r="RBO9" s="84"/>
      <c r="RCA9" s="84"/>
      <c r="RCB9" s="84"/>
      <c r="RCN9" s="84"/>
      <c r="RCO9" s="84"/>
      <c r="RDA9" s="84"/>
      <c r="RDB9" s="84"/>
      <c r="RDN9" s="84"/>
      <c r="RDO9" s="84"/>
      <c r="REA9" s="84"/>
      <c r="REB9" s="84"/>
      <c r="REN9" s="84"/>
      <c r="REO9" s="84"/>
      <c r="RFA9" s="84"/>
      <c r="RFB9" s="84"/>
      <c r="RFN9" s="84"/>
      <c r="RFO9" s="84"/>
      <c r="RGA9" s="84"/>
      <c r="RGB9" s="84"/>
      <c r="RGN9" s="84"/>
      <c r="RGO9" s="84"/>
      <c r="RHA9" s="84"/>
      <c r="RHB9" s="84"/>
      <c r="RHN9" s="84"/>
      <c r="RHO9" s="84"/>
      <c r="RIA9" s="84"/>
      <c r="RIB9" s="84"/>
      <c r="RIN9" s="84"/>
      <c r="RIO9" s="84"/>
      <c r="RJA9" s="84"/>
      <c r="RJB9" s="84"/>
      <c r="RJN9" s="84"/>
      <c r="RJO9" s="84"/>
      <c r="RKA9" s="84"/>
      <c r="RKB9" s="84"/>
      <c r="RKN9" s="84"/>
      <c r="RKO9" s="84"/>
      <c r="RLA9" s="84"/>
      <c r="RLB9" s="84"/>
      <c r="RLN9" s="84"/>
      <c r="RLO9" s="84"/>
      <c r="RMA9" s="84"/>
      <c r="RMB9" s="84"/>
      <c r="RMN9" s="84"/>
      <c r="RMO9" s="84"/>
      <c r="RNA9" s="84"/>
      <c r="RNB9" s="84"/>
      <c r="RNN9" s="84"/>
      <c r="RNO9" s="84"/>
      <c r="ROA9" s="84"/>
      <c r="ROB9" s="84"/>
      <c r="RON9" s="84"/>
      <c r="ROO9" s="84"/>
      <c r="RPA9" s="84"/>
      <c r="RPB9" s="84"/>
      <c r="RPN9" s="84"/>
      <c r="RPO9" s="84"/>
      <c r="RQA9" s="84"/>
      <c r="RQB9" s="84"/>
      <c r="RQN9" s="84"/>
      <c r="RQO9" s="84"/>
      <c r="RRA9" s="84"/>
      <c r="RRB9" s="84"/>
      <c r="RRN9" s="84"/>
      <c r="RRO9" s="84"/>
      <c r="RSA9" s="84"/>
      <c r="RSB9" s="84"/>
      <c r="RSN9" s="84"/>
      <c r="RSO9" s="84"/>
      <c r="RTA9" s="84"/>
      <c r="RTB9" s="84"/>
      <c r="RTN9" s="84"/>
      <c r="RTO9" s="84"/>
      <c r="RUA9" s="84"/>
      <c r="RUB9" s="84"/>
      <c r="RUN9" s="84"/>
      <c r="RUO9" s="84"/>
      <c r="RVA9" s="84"/>
      <c r="RVB9" s="84"/>
      <c r="RVN9" s="84"/>
      <c r="RVO9" s="84"/>
      <c r="RWA9" s="84"/>
      <c r="RWB9" s="84"/>
      <c r="RWN9" s="84"/>
      <c r="RWO9" s="84"/>
      <c r="RXA9" s="84"/>
      <c r="RXB9" s="84"/>
      <c r="RXN9" s="84"/>
      <c r="RXO9" s="84"/>
      <c r="RYA9" s="84"/>
      <c r="RYB9" s="84"/>
      <c r="RYN9" s="84"/>
      <c r="RYO9" s="84"/>
      <c r="RZA9" s="84"/>
      <c r="RZB9" s="84"/>
      <c r="RZN9" s="84"/>
      <c r="RZO9" s="84"/>
      <c r="SAA9" s="84"/>
      <c r="SAB9" s="84"/>
      <c r="SAN9" s="84"/>
      <c r="SAO9" s="84"/>
      <c r="SBA9" s="84"/>
      <c r="SBB9" s="84"/>
      <c r="SBN9" s="84"/>
      <c r="SBO9" s="84"/>
      <c r="SCA9" s="84"/>
      <c r="SCB9" s="84"/>
      <c r="SCN9" s="84"/>
      <c r="SCO9" s="84"/>
      <c r="SDA9" s="84"/>
      <c r="SDB9" s="84"/>
      <c r="SDN9" s="84"/>
      <c r="SDO9" s="84"/>
      <c r="SEA9" s="84"/>
      <c r="SEB9" s="84"/>
      <c r="SEN9" s="84"/>
      <c r="SEO9" s="84"/>
      <c r="SFA9" s="84"/>
      <c r="SFB9" s="84"/>
      <c r="SFN9" s="84"/>
      <c r="SFO9" s="84"/>
      <c r="SGA9" s="84"/>
      <c r="SGB9" s="84"/>
      <c r="SGN9" s="84"/>
      <c r="SGO9" s="84"/>
      <c r="SHA9" s="84"/>
      <c r="SHB9" s="84"/>
      <c r="SHN9" s="84"/>
      <c r="SHO9" s="84"/>
      <c r="SIA9" s="84"/>
      <c r="SIB9" s="84"/>
      <c r="SIN9" s="84"/>
      <c r="SIO9" s="84"/>
      <c r="SJA9" s="84"/>
      <c r="SJB9" s="84"/>
      <c r="SJN9" s="84"/>
      <c r="SJO9" s="84"/>
      <c r="SKA9" s="84"/>
      <c r="SKB9" s="84"/>
      <c r="SKN9" s="84"/>
      <c r="SKO9" s="84"/>
      <c r="SLA9" s="84"/>
      <c r="SLB9" s="84"/>
      <c r="SLN9" s="84"/>
      <c r="SLO9" s="84"/>
      <c r="SMA9" s="84"/>
      <c r="SMB9" s="84"/>
      <c r="SMN9" s="84"/>
      <c r="SMO9" s="84"/>
      <c r="SNA9" s="84"/>
      <c r="SNB9" s="84"/>
      <c r="SNN9" s="84"/>
      <c r="SNO9" s="84"/>
      <c r="SOA9" s="84"/>
      <c r="SOB9" s="84"/>
      <c r="SON9" s="84"/>
      <c r="SOO9" s="84"/>
      <c r="SPA9" s="84"/>
      <c r="SPB9" s="84"/>
      <c r="SPN9" s="84"/>
      <c r="SPO9" s="84"/>
      <c r="SQA9" s="84"/>
      <c r="SQB9" s="84"/>
      <c r="SQN9" s="84"/>
      <c r="SQO9" s="84"/>
      <c r="SRA9" s="84"/>
      <c r="SRB9" s="84"/>
      <c r="SRN9" s="84"/>
      <c r="SRO9" s="84"/>
      <c r="SSA9" s="84"/>
      <c r="SSB9" s="84"/>
      <c r="SSN9" s="84"/>
      <c r="SSO9" s="84"/>
      <c r="STA9" s="84"/>
      <c r="STB9" s="84"/>
      <c r="STN9" s="84"/>
      <c r="STO9" s="84"/>
      <c r="SUA9" s="84"/>
      <c r="SUB9" s="84"/>
      <c r="SUN9" s="84"/>
      <c r="SUO9" s="84"/>
      <c r="SVA9" s="84"/>
      <c r="SVB9" s="84"/>
      <c r="SVN9" s="84"/>
      <c r="SVO9" s="84"/>
      <c r="SWA9" s="84"/>
      <c r="SWB9" s="84"/>
      <c r="SWN9" s="84"/>
      <c r="SWO9" s="84"/>
      <c r="SXA9" s="84"/>
      <c r="SXB9" s="84"/>
      <c r="SXN9" s="84"/>
      <c r="SXO9" s="84"/>
      <c r="SYA9" s="84"/>
      <c r="SYB9" s="84"/>
      <c r="SYN9" s="84"/>
      <c r="SYO9" s="84"/>
      <c r="SZA9" s="84"/>
      <c r="SZB9" s="84"/>
      <c r="SZN9" s="84"/>
      <c r="SZO9" s="84"/>
      <c r="TAA9" s="84"/>
      <c r="TAB9" s="84"/>
      <c r="TAN9" s="84"/>
      <c r="TAO9" s="84"/>
      <c r="TBA9" s="84"/>
      <c r="TBB9" s="84"/>
      <c r="TBN9" s="84"/>
      <c r="TBO9" s="84"/>
      <c r="TCA9" s="84"/>
      <c r="TCB9" s="84"/>
      <c r="TCN9" s="84"/>
      <c r="TCO9" s="84"/>
      <c r="TDA9" s="84"/>
      <c r="TDB9" s="84"/>
      <c r="TDN9" s="84"/>
      <c r="TDO9" s="84"/>
      <c r="TEA9" s="84"/>
      <c r="TEB9" s="84"/>
      <c r="TEN9" s="84"/>
      <c r="TEO9" s="84"/>
      <c r="TFA9" s="84"/>
      <c r="TFB9" s="84"/>
      <c r="TFN9" s="84"/>
      <c r="TFO9" s="84"/>
      <c r="TGA9" s="84"/>
      <c r="TGB9" s="84"/>
      <c r="TGN9" s="84"/>
      <c r="TGO9" s="84"/>
      <c r="THA9" s="84"/>
      <c r="THB9" s="84"/>
      <c r="THN9" s="84"/>
      <c r="THO9" s="84"/>
      <c r="TIA9" s="84"/>
      <c r="TIB9" s="84"/>
      <c r="TIN9" s="84"/>
      <c r="TIO9" s="84"/>
      <c r="TJA9" s="84"/>
      <c r="TJB9" s="84"/>
      <c r="TJN9" s="84"/>
      <c r="TJO9" s="84"/>
      <c r="TKA9" s="84"/>
      <c r="TKB9" s="84"/>
      <c r="TKN9" s="84"/>
      <c r="TKO9" s="84"/>
      <c r="TLA9" s="84"/>
      <c r="TLB9" s="84"/>
      <c r="TLN9" s="84"/>
      <c r="TLO9" s="84"/>
      <c r="TMA9" s="84"/>
      <c r="TMB9" s="84"/>
      <c r="TMN9" s="84"/>
      <c r="TMO9" s="84"/>
      <c r="TNA9" s="84"/>
      <c r="TNB9" s="84"/>
      <c r="TNN9" s="84"/>
      <c r="TNO9" s="84"/>
      <c r="TOA9" s="84"/>
      <c r="TOB9" s="84"/>
      <c r="TON9" s="84"/>
      <c r="TOO9" s="84"/>
      <c r="TPA9" s="84"/>
      <c r="TPB9" s="84"/>
      <c r="TPN9" s="84"/>
      <c r="TPO9" s="84"/>
      <c r="TQA9" s="84"/>
      <c r="TQB9" s="84"/>
      <c r="TQN9" s="84"/>
      <c r="TQO9" s="84"/>
      <c r="TRA9" s="84"/>
      <c r="TRB9" s="84"/>
      <c r="TRN9" s="84"/>
      <c r="TRO9" s="84"/>
      <c r="TSA9" s="84"/>
      <c r="TSB9" s="84"/>
      <c r="TSN9" s="84"/>
      <c r="TSO9" s="84"/>
      <c r="TTA9" s="84"/>
      <c r="TTB9" s="84"/>
      <c r="TTN9" s="84"/>
      <c r="TTO9" s="84"/>
      <c r="TUA9" s="84"/>
      <c r="TUB9" s="84"/>
      <c r="TUN9" s="84"/>
      <c r="TUO9" s="84"/>
      <c r="TVA9" s="84"/>
      <c r="TVB9" s="84"/>
      <c r="TVN9" s="84"/>
      <c r="TVO9" s="84"/>
      <c r="TWA9" s="84"/>
      <c r="TWB9" s="84"/>
      <c r="TWN9" s="84"/>
      <c r="TWO9" s="84"/>
      <c r="TXA9" s="84"/>
      <c r="TXB9" s="84"/>
      <c r="TXN9" s="84"/>
      <c r="TXO9" s="84"/>
      <c r="TYA9" s="84"/>
      <c r="TYB9" s="84"/>
      <c r="TYN9" s="84"/>
      <c r="TYO9" s="84"/>
      <c r="TZA9" s="84"/>
      <c r="TZB9" s="84"/>
      <c r="TZN9" s="84"/>
      <c r="TZO9" s="84"/>
      <c r="UAA9" s="84"/>
      <c r="UAB9" s="84"/>
      <c r="UAN9" s="84"/>
      <c r="UAO9" s="84"/>
      <c r="UBA9" s="84"/>
      <c r="UBB9" s="84"/>
      <c r="UBN9" s="84"/>
      <c r="UBO9" s="84"/>
      <c r="UCA9" s="84"/>
      <c r="UCB9" s="84"/>
      <c r="UCN9" s="84"/>
      <c r="UCO9" s="84"/>
      <c r="UDA9" s="84"/>
      <c r="UDB9" s="84"/>
      <c r="UDN9" s="84"/>
      <c r="UDO9" s="84"/>
      <c r="UEA9" s="84"/>
      <c r="UEB9" s="84"/>
      <c r="UEN9" s="84"/>
      <c r="UEO9" s="84"/>
      <c r="UFA9" s="84"/>
      <c r="UFB9" s="84"/>
      <c r="UFN9" s="84"/>
      <c r="UFO9" s="84"/>
      <c r="UGA9" s="84"/>
      <c r="UGB9" s="84"/>
      <c r="UGN9" s="84"/>
      <c r="UGO9" s="84"/>
      <c r="UHA9" s="84"/>
      <c r="UHB9" s="84"/>
      <c r="UHN9" s="84"/>
      <c r="UHO9" s="84"/>
      <c r="UIA9" s="84"/>
      <c r="UIB9" s="84"/>
      <c r="UIN9" s="84"/>
      <c r="UIO9" s="84"/>
      <c r="UJA9" s="84"/>
      <c r="UJB9" s="84"/>
      <c r="UJN9" s="84"/>
      <c r="UJO9" s="84"/>
      <c r="UKA9" s="84"/>
      <c r="UKB9" s="84"/>
      <c r="UKN9" s="84"/>
      <c r="UKO9" s="84"/>
      <c r="ULA9" s="84"/>
      <c r="ULB9" s="84"/>
      <c r="ULN9" s="84"/>
      <c r="ULO9" s="84"/>
      <c r="UMA9" s="84"/>
      <c r="UMB9" s="84"/>
      <c r="UMN9" s="84"/>
      <c r="UMO9" s="84"/>
      <c r="UNA9" s="84"/>
      <c r="UNB9" s="84"/>
      <c r="UNN9" s="84"/>
      <c r="UNO9" s="84"/>
      <c r="UOA9" s="84"/>
      <c r="UOB9" s="84"/>
      <c r="UON9" s="84"/>
      <c r="UOO9" s="84"/>
      <c r="UPA9" s="84"/>
      <c r="UPB9" s="84"/>
      <c r="UPN9" s="84"/>
      <c r="UPO9" s="84"/>
      <c r="UQA9" s="84"/>
      <c r="UQB9" s="84"/>
      <c r="UQN9" s="84"/>
      <c r="UQO9" s="84"/>
      <c r="URA9" s="84"/>
      <c r="URB9" s="84"/>
      <c r="URN9" s="84"/>
      <c r="URO9" s="84"/>
      <c r="USA9" s="84"/>
      <c r="USB9" s="84"/>
      <c r="USN9" s="84"/>
      <c r="USO9" s="84"/>
      <c r="UTA9" s="84"/>
      <c r="UTB9" s="84"/>
      <c r="UTN9" s="84"/>
      <c r="UTO9" s="84"/>
      <c r="UUA9" s="84"/>
      <c r="UUB9" s="84"/>
      <c r="UUN9" s="84"/>
      <c r="UUO9" s="84"/>
      <c r="UVA9" s="84"/>
      <c r="UVB9" s="84"/>
      <c r="UVN9" s="84"/>
      <c r="UVO9" s="84"/>
      <c r="UWA9" s="84"/>
      <c r="UWB9" s="84"/>
      <c r="UWN9" s="84"/>
      <c r="UWO9" s="84"/>
      <c r="UXA9" s="84"/>
      <c r="UXB9" s="84"/>
      <c r="UXN9" s="84"/>
      <c r="UXO9" s="84"/>
      <c r="UYA9" s="84"/>
      <c r="UYB9" s="84"/>
      <c r="UYN9" s="84"/>
      <c r="UYO9" s="84"/>
      <c r="UZA9" s="84"/>
      <c r="UZB9" s="84"/>
      <c r="UZN9" s="84"/>
      <c r="UZO9" s="84"/>
      <c r="VAA9" s="84"/>
      <c r="VAB9" s="84"/>
      <c r="VAN9" s="84"/>
      <c r="VAO9" s="84"/>
      <c r="VBA9" s="84"/>
      <c r="VBB9" s="84"/>
      <c r="VBN9" s="84"/>
      <c r="VBO9" s="84"/>
      <c r="VCA9" s="84"/>
      <c r="VCB9" s="84"/>
      <c r="VCN9" s="84"/>
      <c r="VCO9" s="84"/>
      <c r="VDA9" s="84"/>
      <c r="VDB9" s="84"/>
      <c r="VDN9" s="84"/>
      <c r="VDO9" s="84"/>
      <c r="VEA9" s="84"/>
      <c r="VEB9" s="84"/>
      <c r="VEN9" s="84"/>
      <c r="VEO9" s="84"/>
      <c r="VFA9" s="84"/>
      <c r="VFB9" s="84"/>
      <c r="VFN9" s="84"/>
      <c r="VFO9" s="84"/>
      <c r="VGA9" s="84"/>
      <c r="VGB9" s="84"/>
      <c r="VGN9" s="84"/>
      <c r="VGO9" s="84"/>
      <c r="VHA9" s="84"/>
      <c r="VHB9" s="84"/>
      <c r="VHN9" s="84"/>
      <c r="VHO9" s="84"/>
      <c r="VIA9" s="84"/>
      <c r="VIB9" s="84"/>
      <c r="VIN9" s="84"/>
      <c r="VIO9" s="84"/>
      <c r="VJA9" s="84"/>
      <c r="VJB9" s="84"/>
      <c r="VJN9" s="84"/>
      <c r="VJO9" s="84"/>
      <c r="VKA9" s="84"/>
      <c r="VKB9" s="84"/>
      <c r="VKN9" s="84"/>
      <c r="VKO9" s="84"/>
      <c r="VLA9" s="84"/>
      <c r="VLB9" s="84"/>
      <c r="VLN9" s="84"/>
      <c r="VLO9" s="84"/>
      <c r="VMA9" s="84"/>
      <c r="VMB9" s="84"/>
      <c r="VMN9" s="84"/>
      <c r="VMO9" s="84"/>
      <c r="VNA9" s="84"/>
      <c r="VNB9" s="84"/>
      <c r="VNN9" s="84"/>
      <c r="VNO9" s="84"/>
      <c r="VOA9" s="84"/>
      <c r="VOB9" s="84"/>
      <c r="VON9" s="84"/>
      <c r="VOO9" s="84"/>
      <c r="VPA9" s="84"/>
      <c r="VPB9" s="84"/>
      <c r="VPN9" s="84"/>
      <c r="VPO9" s="84"/>
      <c r="VQA9" s="84"/>
      <c r="VQB9" s="84"/>
      <c r="VQN9" s="84"/>
      <c r="VQO9" s="84"/>
      <c r="VRA9" s="84"/>
      <c r="VRB9" s="84"/>
      <c r="VRN9" s="84"/>
      <c r="VRO9" s="84"/>
      <c r="VSA9" s="84"/>
      <c r="VSB9" s="84"/>
      <c r="VSN9" s="84"/>
      <c r="VSO9" s="84"/>
      <c r="VTA9" s="84"/>
      <c r="VTB9" s="84"/>
      <c r="VTN9" s="84"/>
      <c r="VTO9" s="84"/>
      <c r="VUA9" s="84"/>
      <c r="VUB9" s="84"/>
      <c r="VUN9" s="84"/>
      <c r="VUO9" s="84"/>
      <c r="VVA9" s="84"/>
      <c r="VVB9" s="84"/>
      <c r="VVN9" s="84"/>
      <c r="VVO9" s="84"/>
      <c r="VWA9" s="84"/>
      <c r="VWB9" s="84"/>
      <c r="VWN9" s="84"/>
      <c r="VWO9" s="84"/>
      <c r="VXA9" s="84"/>
      <c r="VXB9" s="84"/>
      <c r="VXN9" s="84"/>
      <c r="VXO9" s="84"/>
      <c r="VYA9" s="84"/>
      <c r="VYB9" s="84"/>
      <c r="VYN9" s="84"/>
      <c r="VYO9" s="84"/>
      <c r="VZA9" s="84"/>
      <c r="VZB9" s="84"/>
      <c r="VZN9" s="84"/>
      <c r="VZO9" s="84"/>
      <c r="WAA9" s="84"/>
      <c r="WAB9" s="84"/>
      <c r="WAN9" s="84"/>
      <c r="WAO9" s="84"/>
      <c r="WBA9" s="84"/>
      <c r="WBB9" s="84"/>
      <c r="WBN9" s="84"/>
      <c r="WBO9" s="84"/>
      <c r="WCA9" s="84"/>
      <c r="WCB9" s="84"/>
      <c r="WCN9" s="84"/>
      <c r="WCO9" s="84"/>
      <c r="WDA9" s="84"/>
      <c r="WDB9" s="84"/>
      <c r="WDN9" s="84"/>
      <c r="WDO9" s="84"/>
      <c r="WEA9" s="84"/>
      <c r="WEB9" s="84"/>
      <c r="WEN9" s="84"/>
      <c r="WEO9" s="84"/>
      <c r="WFA9" s="84"/>
      <c r="WFB9" s="84"/>
      <c r="WFN9" s="84"/>
      <c r="WFO9" s="84"/>
      <c r="WGA9" s="84"/>
      <c r="WGB9" s="84"/>
      <c r="WGN9" s="84"/>
      <c r="WGO9" s="84"/>
      <c r="WHA9" s="84"/>
      <c r="WHB9" s="84"/>
      <c r="WHN9" s="84"/>
      <c r="WHO9" s="84"/>
      <c r="WIA9" s="84"/>
      <c r="WIB9" s="84"/>
      <c r="WIN9" s="84"/>
      <c r="WIO9" s="84"/>
      <c r="WJA9" s="84"/>
      <c r="WJB9" s="84"/>
      <c r="WJN9" s="84"/>
      <c r="WJO9" s="84"/>
      <c r="WKA9" s="84"/>
      <c r="WKB9" s="84"/>
      <c r="WKN9" s="84"/>
      <c r="WKO9" s="84"/>
      <c r="WLA9" s="84"/>
      <c r="WLB9" s="84"/>
      <c r="WLN9" s="84"/>
      <c r="WLO9" s="84"/>
      <c r="WMA9" s="84"/>
      <c r="WMB9" s="84"/>
      <c r="WMN9" s="84"/>
      <c r="WMO9" s="84"/>
      <c r="WNA9" s="84"/>
      <c r="WNB9" s="84"/>
      <c r="WNN9" s="84"/>
      <c r="WNO9" s="84"/>
      <c r="WOA9" s="84"/>
      <c r="WOB9" s="84"/>
      <c r="WON9" s="84"/>
      <c r="WOO9" s="84"/>
      <c r="WPA9" s="84"/>
      <c r="WPB9" s="84"/>
      <c r="WPN9" s="84"/>
      <c r="WPO9" s="84"/>
      <c r="WQA9" s="84"/>
      <c r="WQB9" s="84"/>
      <c r="WQN9" s="84"/>
      <c r="WQO9" s="84"/>
      <c r="WRA9" s="84"/>
      <c r="WRB9" s="84"/>
      <c r="WRN9" s="84"/>
      <c r="WRO9" s="84"/>
      <c r="WSA9" s="84"/>
      <c r="WSB9" s="84"/>
      <c r="WSN9" s="84"/>
      <c r="WSO9" s="84"/>
      <c r="WTA9" s="84"/>
      <c r="WTB9" s="84"/>
      <c r="WTN9" s="84"/>
      <c r="WTO9" s="84"/>
      <c r="WUA9" s="84"/>
      <c r="WUB9" s="84"/>
      <c r="WUN9" s="84"/>
      <c r="WUO9" s="84"/>
      <c r="WVA9" s="84"/>
      <c r="WVB9" s="84"/>
      <c r="WVN9" s="84"/>
      <c r="WVO9" s="84"/>
      <c r="WWA9" s="84"/>
      <c r="WWB9" s="84"/>
      <c r="WWN9" s="84"/>
      <c r="WWO9" s="84"/>
      <c r="WXA9" s="84"/>
      <c r="WXB9" s="84"/>
      <c r="WXN9" s="84"/>
      <c r="WXO9" s="84"/>
      <c r="WYA9" s="84"/>
      <c r="WYB9" s="84"/>
      <c r="WYN9" s="84"/>
      <c r="WYO9" s="84"/>
      <c r="WZA9" s="84"/>
      <c r="WZB9" s="84"/>
      <c r="WZN9" s="84"/>
      <c r="WZO9" s="84"/>
      <c r="XAA9" s="84"/>
      <c r="XAB9" s="84"/>
      <c r="XAN9" s="84"/>
      <c r="XAO9" s="84"/>
      <c r="XBA9" s="84"/>
      <c r="XBB9" s="84"/>
      <c r="XBN9" s="84"/>
      <c r="XBO9" s="84"/>
      <c r="XCA9" s="84"/>
      <c r="XCB9" s="84"/>
      <c r="XCN9" s="84"/>
      <c r="XCO9" s="84"/>
      <c r="XDA9" s="84"/>
      <c r="XDB9" s="84"/>
      <c r="XDN9" s="84"/>
      <c r="XDO9" s="84"/>
      <c r="XEA9" s="84"/>
      <c r="XEB9" s="84"/>
      <c r="XEN9" s="84"/>
      <c r="XEO9" s="84"/>
      <c r="XFA9" s="84"/>
      <c r="XFB9" s="84"/>
    </row>
    <row r="10" spans="1:1016 1028:2043 2055:3070 3082:5111 5123:6138 6150:7165 7177:8192 8204:9206 9218:10233 10245:11260 11272:12287 12299:13301 13313:14328 14340:15355 15367:16382" s="109" customFormat="1" x14ac:dyDescent="0.2">
      <c r="A10" s="84" t="s">
        <v>220</v>
      </c>
      <c r="B10" s="84"/>
      <c r="C10" s="179">
        <f>B.SHEET!D14</f>
        <v>1723</v>
      </c>
      <c r="D10" s="179">
        <f>B.SHEET!E14</f>
        <v>2941</v>
      </c>
      <c r="E10" s="179">
        <f>B.SHEET!F14</f>
        <v>3388</v>
      </c>
      <c r="F10" s="179">
        <f>B.SHEET!G14</f>
        <v>5362</v>
      </c>
      <c r="G10" s="179">
        <f>G11*'Output P&amp;L'!G5</f>
        <v>5195.3604661926429</v>
      </c>
      <c r="H10" s="179">
        <f>H11*'Output P&amp;L'!H5</f>
        <v>5856.287716846994</v>
      </c>
      <c r="I10" s="179">
        <f>I11*'Output P&amp;L'!I5</f>
        <v>6823.7997223944403</v>
      </c>
      <c r="J10" s="179">
        <f>J11*'Output P&amp;L'!J5</f>
        <v>8201.2746591121322</v>
      </c>
      <c r="K10" s="179">
        <f>K11*'Output P&amp;L'!K5</f>
        <v>10137.70295467311</v>
      </c>
      <c r="L10" s="179">
        <f>L11*'Output P&amp;L'!L5</f>
        <v>12938.193381319979</v>
      </c>
      <c r="M10" s="179">
        <f>M11*'Output P&amp;L'!M5</f>
        <v>13557.551694214812</v>
      </c>
      <c r="N10" s="84"/>
      <c r="O10" s="84"/>
      <c r="AA10" s="84"/>
      <c r="AB10" s="84"/>
      <c r="AN10" s="84"/>
      <c r="AO10" s="84"/>
      <c r="BA10" s="84"/>
      <c r="BB10" s="84"/>
      <c r="BN10" s="84"/>
      <c r="BO10" s="84"/>
      <c r="CA10" s="84"/>
      <c r="CB10" s="84"/>
      <c r="CN10" s="84"/>
      <c r="CO10" s="84"/>
      <c r="DA10" s="84"/>
      <c r="DB10" s="84"/>
      <c r="DN10" s="84"/>
      <c r="DO10" s="84"/>
      <c r="EA10" s="84"/>
      <c r="EB10" s="84"/>
      <c r="EN10" s="84"/>
      <c r="EO10" s="84"/>
      <c r="FA10" s="84"/>
      <c r="FB10" s="84"/>
      <c r="FN10" s="84"/>
      <c r="FO10" s="84"/>
      <c r="GA10" s="84"/>
      <c r="GB10" s="84"/>
      <c r="GN10" s="84"/>
      <c r="GO10" s="84"/>
      <c r="HA10" s="84"/>
      <c r="HB10" s="84"/>
      <c r="HN10" s="84"/>
      <c r="HO10" s="84"/>
      <c r="IA10" s="84"/>
      <c r="IB10" s="84"/>
      <c r="IN10" s="84"/>
      <c r="IO10" s="84"/>
      <c r="JA10" s="84"/>
      <c r="JB10" s="84"/>
      <c r="JN10" s="84"/>
      <c r="JO10" s="84"/>
      <c r="KA10" s="84"/>
      <c r="KB10" s="84"/>
      <c r="KN10" s="84"/>
      <c r="KO10" s="84"/>
      <c r="LA10" s="84"/>
      <c r="LB10" s="84"/>
      <c r="LN10" s="84"/>
      <c r="LO10" s="84"/>
      <c r="MA10" s="84"/>
      <c r="MB10" s="84"/>
      <c r="MN10" s="84"/>
      <c r="MO10" s="84"/>
      <c r="NA10" s="84"/>
      <c r="NB10" s="84"/>
      <c r="NN10" s="84"/>
      <c r="NO10" s="84"/>
      <c r="OA10" s="84"/>
      <c r="OB10" s="84"/>
      <c r="ON10" s="84"/>
      <c r="OO10" s="84"/>
      <c r="PA10" s="84"/>
      <c r="PB10" s="84"/>
      <c r="PN10" s="84"/>
      <c r="PO10" s="84"/>
      <c r="QA10" s="84"/>
      <c r="QB10" s="84"/>
      <c r="QN10" s="84"/>
      <c r="QO10" s="84"/>
      <c r="RA10" s="84"/>
      <c r="RB10" s="84"/>
      <c r="RN10" s="84"/>
      <c r="RO10" s="84"/>
      <c r="SA10" s="84"/>
      <c r="SB10" s="84"/>
      <c r="SN10" s="84"/>
      <c r="SO10" s="84"/>
      <c r="TA10" s="84"/>
      <c r="TB10" s="84"/>
      <c r="TN10" s="84"/>
      <c r="TO10" s="84"/>
      <c r="UA10" s="84"/>
      <c r="UB10" s="84"/>
      <c r="UN10" s="84"/>
      <c r="UO10" s="84"/>
      <c r="VA10" s="84"/>
      <c r="VB10" s="84"/>
      <c r="VN10" s="84"/>
      <c r="VO10" s="84"/>
      <c r="WA10" s="84"/>
      <c r="WB10" s="84"/>
      <c r="WN10" s="84"/>
      <c r="WO10" s="84"/>
      <c r="XA10" s="84"/>
      <c r="XB10" s="84"/>
      <c r="XN10" s="84"/>
      <c r="XO10" s="84"/>
      <c r="YA10" s="84"/>
      <c r="YB10" s="84"/>
      <c r="YN10" s="84"/>
      <c r="YO10" s="84"/>
      <c r="ZA10" s="84"/>
      <c r="ZB10" s="84"/>
      <c r="ZN10" s="84"/>
      <c r="ZO10" s="84"/>
      <c r="AAA10" s="84"/>
      <c r="AAB10" s="84"/>
      <c r="AAN10" s="84"/>
      <c r="AAO10" s="84"/>
      <c r="ABA10" s="84"/>
      <c r="ABB10" s="84"/>
      <c r="ABN10" s="84"/>
      <c r="ABO10" s="84"/>
      <c r="ACA10" s="84"/>
      <c r="ACB10" s="84"/>
      <c r="ACN10" s="84"/>
      <c r="ACO10" s="84"/>
      <c r="ADA10" s="84"/>
      <c r="ADB10" s="84"/>
      <c r="ADN10" s="84"/>
      <c r="ADO10" s="84"/>
      <c r="AEA10" s="84"/>
      <c r="AEB10" s="84"/>
      <c r="AEN10" s="84"/>
      <c r="AEO10" s="84"/>
      <c r="AFA10" s="84"/>
      <c r="AFB10" s="84"/>
      <c r="AFN10" s="84"/>
      <c r="AFO10" s="84"/>
      <c r="AGA10" s="84"/>
      <c r="AGB10" s="84"/>
      <c r="AGN10" s="84"/>
      <c r="AGO10" s="84"/>
      <c r="AHA10" s="84"/>
      <c r="AHB10" s="84"/>
      <c r="AHN10" s="84"/>
      <c r="AHO10" s="84"/>
      <c r="AIA10" s="84"/>
      <c r="AIB10" s="84"/>
      <c r="AIN10" s="84"/>
      <c r="AIO10" s="84"/>
      <c r="AJA10" s="84"/>
      <c r="AJB10" s="84"/>
      <c r="AJN10" s="84"/>
      <c r="AJO10" s="84"/>
      <c r="AKA10" s="84"/>
      <c r="AKB10" s="84"/>
      <c r="AKN10" s="84"/>
      <c r="AKO10" s="84"/>
      <c r="ALA10" s="84"/>
      <c r="ALB10" s="84"/>
      <c r="ALN10" s="84"/>
      <c r="ALO10" s="84"/>
      <c r="AMA10" s="84"/>
      <c r="AMB10" s="84"/>
      <c r="AMN10" s="84"/>
      <c r="AMO10" s="84"/>
      <c r="ANA10" s="84"/>
      <c r="ANB10" s="84"/>
      <c r="ANN10" s="84"/>
      <c r="ANO10" s="84"/>
      <c r="AOA10" s="84"/>
      <c r="AOB10" s="84"/>
      <c r="AON10" s="84"/>
      <c r="AOO10" s="84"/>
      <c r="APA10" s="84"/>
      <c r="APB10" s="84"/>
      <c r="APN10" s="84"/>
      <c r="APO10" s="84"/>
      <c r="AQA10" s="84"/>
      <c r="AQB10" s="84"/>
      <c r="AQN10" s="84"/>
      <c r="AQO10" s="84"/>
      <c r="ARA10" s="84"/>
      <c r="ARB10" s="84"/>
      <c r="ARN10" s="84"/>
      <c r="ARO10" s="84"/>
      <c r="ASA10" s="84"/>
      <c r="ASB10" s="84"/>
      <c r="ASN10" s="84"/>
      <c r="ASO10" s="84"/>
      <c r="ATA10" s="84"/>
      <c r="ATB10" s="84"/>
      <c r="ATN10" s="84"/>
      <c r="ATO10" s="84"/>
      <c r="AUA10" s="84"/>
      <c r="AUB10" s="84"/>
      <c r="AUN10" s="84"/>
      <c r="AUO10" s="84"/>
      <c r="AVA10" s="84"/>
      <c r="AVB10" s="84"/>
      <c r="AVN10" s="84"/>
      <c r="AVO10" s="84"/>
      <c r="AWA10" s="84"/>
      <c r="AWB10" s="84"/>
      <c r="AWN10" s="84"/>
      <c r="AWO10" s="84"/>
      <c r="AXA10" s="84"/>
      <c r="AXB10" s="84"/>
      <c r="AXN10" s="84"/>
      <c r="AXO10" s="84"/>
      <c r="AYA10" s="84"/>
      <c r="AYB10" s="84"/>
      <c r="AYN10" s="84"/>
      <c r="AYO10" s="84"/>
      <c r="AZA10" s="84"/>
      <c r="AZB10" s="84"/>
      <c r="AZN10" s="84"/>
      <c r="AZO10" s="84"/>
      <c r="BAA10" s="84"/>
      <c r="BAB10" s="84"/>
      <c r="BAN10" s="84"/>
      <c r="BAO10" s="84"/>
      <c r="BBA10" s="84"/>
      <c r="BBB10" s="84"/>
      <c r="BBN10" s="84"/>
      <c r="BBO10" s="84"/>
      <c r="BCA10" s="84"/>
      <c r="BCB10" s="84"/>
      <c r="BCN10" s="84"/>
      <c r="BCO10" s="84"/>
      <c r="BDA10" s="84"/>
      <c r="BDB10" s="84"/>
      <c r="BDN10" s="84"/>
      <c r="BDO10" s="84"/>
      <c r="BEA10" s="84"/>
      <c r="BEB10" s="84"/>
      <c r="BEN10" s="84"/>
      <c r="BEO10" s="84"/>
      <c r="BFA10" s="84"/>
      <c r="BFB10" s="84"/>
      <c r="BFN10" s="84"/>
      <c r="BFO10" s="84"/>
      <c r="BGA10" s="84"/>
      <c r="BGB10" s="84"/>
      <c r="BGN10" s="84"/>
      <c r="BGO10" s="84"/>
      <c r="BHA10" s="84"/>
      <c r="BHB10" s="84"/>
      <c r="BHN10" s="84"/>
      <c r="BHO10" s="84"/>
      <c r="BIA10" s="84"/>
      <c r="BIB10" s="84"/>
      <c r="BIN10" s="84"/>
      <c r="BIO10" s="84"/>
      <c r="BJA10" s="84"/>
      <c r="BJB10" s="84"/>
      <c r="BJN10" s="84"/>
      <c r="BJO10" s="84"/>
      <c r="BKA10" s="84"/>
      <c r="BKB10" s="84"/>
      <c r="BKN10" s="84"/>
      <c r="BKO10" s="84"/>
      <c r="BLA10" s="84"/>
      <c r="BLB10" s="84"/>
      <c r="BLN10" s="84"/>
      <c r="BLO10" s="84"/>
      <c r="BMA10" s="84"/>
      <c r="BMB10" s="84"/>
      <c r="BMN10" s="84"/>
      <c r="BMO10" s="84"/>
      <c r="BNA10" s="84"/>
      <c r="BNB10" s="84"/>
      <c r="BNN10" s="84"/>
      <c r="BNO10" s="84"/>
      <c r="BOA10" s="84"/>
      <c r="BOB10" s="84"/>
      <c r="BON10" s="84"/>
      <c r="BOO10" s="84"/>
      <c r="BPA10" s="84"/>
      <c r="BPB10" s="84"/>
      <c r="BPN10" s="84"/>
      <c r="BPO10" s="84"/>
      <c r="BQA10" s="84"/>
      <c r="BQB10" s="84"/>
      <c r="BQN10" s="84"/>
      <c r="BQO10" s="84"/>
      <c r="BRA10" s="84"/>
      <c r="BRB10" s="84"/>
      <c r="BRN10" s="84"/>
      <c r="BRO10" s="84"/>
      <c r="BSA10" s="84"/>
      <c r="BSB10" s="84"/>
      <c r="BSN10" s="84"/>
      <c r="BSO10" s="84"/>
      <c r="BTA10" s="84"/>
      <c r="BTB10" s="84"/>
      <c r="BTN10" s="84"/>
      <c r="BTO10" s="84"/>
      <c r="BUA10" s="84"/>
      <c r="BUB10" s="84"/>
      <c r="BUN10" s="84"/>
      <c r="BUO10" s="84"/>
      <c r="BVA10" s="84"/>
      <c r="BVB10" s="84"/>
      <c r="BVN10" s="84"/>
      <c r="BVO10" s="84"/>
      <c r="BWA10" s="84"/>
      <c r="BWB10" s="84"/>
      <c r="BWN10" s="84"/>
      <c r="BWO10" s="84"/>
      <c r="BXA10" s="84"/>
      <c r="BXB10" s="84"/>
      <c r="BXN10" s="84"/>
      <c r="BXO10" s="84"/>
      <c r="BYA10" s="84"/>
      <c r="BYB10" s="84"/>
      <c r="BYN10" s="84"/>
      <c r="BYO10" s="84"/>
      <c r="BZA10" s="84"/>
      <c r="BZB10" s="84"/>
      <c r="BZN10" s="84"/>
      <c r="BZO10" s="84"/>
      <c r="CAA10" s="84"/>
      <c r="CAB10" s="84"/>
      <c r="CAN10" s="84"/>
      <c r="CAO10" s="84"/>
      <c r="CBA10" s="84"/>
      <c r="CBB10" s="84"/>
      <c r="CBN10" s="84"/>
      <c r="CBO10" s="84"/>
      <c r="CCA10" s="84"/>
      <c r="CCB10" s="84"/>
      <c r="CCN10" s="84"/>
      <c r="CCO10" s="84"/>
      <c r="CDA10" s="84"/>
      <c r="CDB10" s="84"/>
      <c r="CDN10" s="84"/>
      <c r="CDO10" s="84"/>
      <c r="CEA10" s="84"/>
      <c r="CEB10" s="84"/>
      <c r="CEN10" s="84"/>
      <c r="CEO10" s="84"/>
      <c r="CFA10" s="84"/>
      <c r="CFB10" s="84"/>
      <c r="CFN10" s="84"/>
      <c r="CFO10" s="84"/>
      <c r="CGA10" s="84"/>
      <c r="CGB10" s="84"/>
      <c r="CGN10" s="84"/>
      <c r="CGO10" s="84"/>
      <c r="CHA10" s="84"/>
      <c r="CHB10" s="84"/>
      <c r="CHN10" s="84"/>
      <c r="CHO10" s="84"/>
      <c r="CIA10" s="84"/>
      <c r="CIB10" s="84"/>
      <c r="CIN10" s="84"/>
      <c r="CIO10" s="84"/>
      <c r="CJA10" s="84"/>
      <c r="CJB10" s="84"/>
      <c r="CJN10" s="84"/>
      <c r="CJO10" s="84"/>
      <c r="CKA10" s="84"/>
      <c r="CKB10" s="84"/>
      <c r="CKN10" s="84"/>
      <c r="CKO10" s="84"/>
      <c r="CLA10" s="84"/>
      <c r="CLB10" s="84"/>
      <c r="CLN10" s="84"/>
      <c r="CLO10" s="84"/>
      <c r="CMA10" s="84"/>
      <c r="CMB10" s="84"/>
      <c r="CMN10" s="84"/>
      <c r="CMO10" s="84"/>
      <c r="CNA10" s="84"/>
      <c r="CNB10" s="84"/>
      <c r="CNN10" s="84"/>
      <c r="CNO10" s="84"/>
      <c r="COA10" s="84"/>
      <c r="COB10" s="84"/>
      <c r="CON10" s="84"/>
      <c r="COO10" s="84"/>
      <c r="CPA10" s="84"/>
      <c r="CPB10" s="84"/>
      <c r="CPN10" s="84"/>
      <c r="CPO10" s="84"/>
      <c r="CQA10" s="84"/>
      <c r="CQB10" s="84"/>
      <c r="CQN10" s="84"/>
      <c r="CQO10" s="84"/>
      <c r="CRA10" s="84"/>
      <c r="CRB10" s="84"/>
      <c r="CRN10" s="84"/>
      <c r="CRO10" s="84"/>
      <c r="CSA10" s="84"/>
      <c r="CSB10" s="84"/>
      <c r="CSN10" s="84"/>
      <c r="CSO10" s="84"/>
      <c r="CTA10" s="84"/>
      <c r="CTB10" s="84"/>
      <c r="CTN10" s="84"/>
      <c r="CTO10" s="84"/>
      <c r="CUA10" s="84"/>
      <c r="CUB10" s="84"/>
      <c r="CUN10" s="84"/>
      <c r="CUO10" s="84"/>
      <c r="CVA10" s="84"/>
      <c r="CVB10" s="84"/>
      <c r="CVN10" s="84"/>
      <c r="CVO10" s="84"/>
      <c r="CWA10" s="84"/>
      <c r="CWB10" s="84"/>
      <c r="CWN10" s="84"/>
      <c r="CWO10" s="84"/>
      <c r="CXA10" s="84"/>
      <c r="CXB10" s="84"/>
      <c r="CXN10" s="84"/>
      <c r="CXO10" s="84"/>
      <c r="CYA10" s="84"/>
      <c r="CYB10" s="84"/>
      <c r="CYN10" s="84"/>
      <c r="CYO10" s="84"/>
      <c r="CZA10" s="84"/>
      <c r="CZB10" s="84"/>
      <c r="CZN10" s="84"/>
      <c r="CZO10" s="84"/>
      <c r="DAA10" s="84"/>
      <c r="DAB10" s="84"/>
      <c r="DAN10" s="84"/>
      <c r="DAO10" s="84"/>
      <c r="DBA10" s="84"/>
      <c r="DBB10" s="84"/>
      <c r="DBN10" s="84"/>
      <c r="DBO10" s="84"/>
      <c r="DCA10" s="84"/>
      <c r="DCB10" s="84"/>
      <c r="DCN10" s="84"/>
      <c r="DCO10" s="84"/>
      <c r="DDA10" s="84"/>
      <c r="DDB10" s="84"/>
      <c r="DDN10" s="84"/>
      <c r="DDO10" s="84"/>
      <c r="DEA10" s="84"/>
      <c r="DEB10" s="84"/>
      <c r="DEN10" s="84"/>
      <c r="DEO10" s="84"/>
      <c r="DFA10" s="84"/>
      <c r="DFB10" s="84"/>
      <c r="DFN10" s="84"/>
      <c r="DFO10" s="84"/>
      <c r="DGA10" s="84"/>
      <c r="DGB10" s="84"/>
      <c r="DGN10" s="84"/>
      <c r="DGO10" s="84"/>
      <c r="DHA10" s="84"/>
      <c r="DHB10" s="84"/>
      <c r="DHN10" s="84"/>
      <c r="DHO10" s="84"/>
      <c r="DIA10" s="84"/>
      <c r="DIB10" s="84"/>
      <c r="DIN10" s="84"/>
      <c r="DIO10" s="84"/>
      <c r="DJA10" s="84"/>
      <c r="DJB10" s="84"/>
      <c r="DJN10" s="84"/>
      <c r="DJO10" s="84"/>
      <c r="DKA10" s="84"/>
      <c r="DKB10" s="84"/>
      <c r="DKN10" s="84"/>
      <c r="DKO10" s="84"/>
      <c r="DLA10" s="84"/>
      <c r="DLB10" s="84"/>
      <c r="DLN10" s="84"/>
      <c r="DLO10" s="84"/>
      <c r="DMA10" s="84"/>
      <c r="DMB10" s="84"/>
      <c r="DMN10" s="84"/>
      <c r="DMO10" s="84"/>
      <c r="DNA10" s="84"/>
      <c r="DNB10" s="84"/>
      <c r="DNN10" s="84"/>
      <c r="DNO10" s="84"/>
      <c r="DOA10" s="84"/>
      <c r="DOB10" s="84"/>
      <c r="DON10" s="84"/>
      <c r="DOO10" s="84"/>
      <c r="DPA10" s="84"/>
      <c r="DPB10" s="84"/>
      <c r="DPN10" s="84"/>
      <c r="DPO10" s="84"/>
      <c r="DQA10" s="84"/>
      <c r="DQB10" s="84"/>
      <c r="DQN10" s="84"/>
      <c r="DQO10" s="84"/>
      <c r="DRA10" s="84"/>
      <c r="DRB10" s="84"/>
      <c r="DRN10" s="84"/>
      <c r="DRO10" s="84"/>
      <c r="DSA10" s="84"/>
      <c r="DSB10" s="84"/>
      <c r="DSN10" s="84"/>
      <c r="DSO10" s="84"/>
      <c r="DTA10" s="84"/>
      <c r="DTB10" s="84"/>
      <c r="DTN10" s="84"/>
      <c r="DTO10" s="84"/>
      <c r="DUA10" s="84"/>
      <c r="DUB10" s="84"/>
      <c r="DUN10" s="84"/>
      <c r="DUO10" s="84"/>
      <c r="DVA10" s="84"/>
      <c r="DVB10" s="84"/>
      <c r="DVN10" s="84"/>
      <c r="DVO10" s="84"/>
      <c r="DWA10" s="84"/>
      <c r="DWB10" s="84"/>
      <c r="DWN10" s="84"/>
      <c r="DWO10" s="84"/>
      <c r="DXA10" s="84"/>
      <c r="DXB10" s="84"/>
      <c r="DXN10" s="84"/>
      <c r="DXO10" s="84"/>
      <c r="DYA10" s="84"/>
      <c r="DYB10" s="84"/>
      <c r="DYN10" s="84"/>
      <c r="DYO10" s="84"/>
      <c r="DZA10" s="84"/>
      <c r="DZB10" s="84"/>
      <c r="DZN10" s="84"/>
      <c r="DZO10" s="84"/>
      <c r="EAA10" s="84"/>
      <c r="EAB10" s="84"/>
      <c r="EAN10" s="84"/>
      <c r="EAO10" s="84"/>
      <c r="EBA10" s="84"/>
      <c r="EBB10" s="84"/>
      <c r="EBN10" s="84"/>
      <c r="EBO10" s="84"/>
      <c r="ECA10" s="84"/>
      <c r="ECB10" s="84"/>
      <c r="ECN10" s="84"/>
      <c r="ECO10" s="84"/>
      <c r="EDA10" s="84"/>
      <c r="EDB10" s="84"/>
      <c r="EDN10" s="84"/>
      <c r="EDO10" s="84"/>
      <c r="EEA10" s="84"/>
      <c r="EEB10" s="84"/>
      <c r="EEN10" s="84"/>
      <c r="EEO10" s="84"/>
      <c r="EFA10" s="84"/>
      <c r="EFB10" s="84"/>
      <c r="EFN10" s="84"/>
      <c r="EFO10" s="84"/>
      <c r="EGA10" s="84"/>
      <c r="EGB10" s="84"/>
      <c r="EGN10" s="84"/>
      <c r="EGO10" s="84"/>
      <c r="EHA10" s="84"/>
      <c r="EHB10" s="84"/>
      <c r="EHN10" s="84"/>
      <c r="EHO10" s="84"/>
      <c r="EIA10" s="84"/>
      <c r="EIB10" s="84"/>
      <c r="EIN10" s="84"/>
      <c r="EIO10" s="84"/>
      <c r="EJA10" s="84"/>
      <c r="EJB10" s="84"/>
      <c r="EJN10" s="84"/>
      <c r="EJO10" s="84"/>
      <c r="EKA10" s="84"/>
      <c r="EKB10" s="84"/>
      <c r="EKN10" s="84"/>
      <c r="EKO10" s="84"/>
      <c r="ELA10" s="84"/>
      <c r="ELB10" s="84"/>
      <c r="ELN10" s="84"/>
      <c r="ELO10" s="84"/>
      <c r="EMA10" s="84"/>
      <c r="EMB10" s="84"/>
      <c r="EMN10" s="84"/>
      <c r="EMO10" s="84"/>
      <c r="ENA10" s="84"/>
      <c r="ENB10" s="84"/>
      <c r="ENN10" s="84"/>
      <c r="ENO10" s="84"/>
      <c r="EOA10" s="84"/>
      <c r="EOB10" s="84"/>
      <c r="EON10" s="84"/>
      <c r="EOO10" s="84"/>
      <c r="EPA10" s="84"/>
      <c r="EPB10" s="84"/>
      <c r="EPN10" s="84"/>
      <c r="EPO10" s="84"/>
      <c r="EQA10" s="84"/>
      <c r="EQB10" s="84"/>
      <c r="EQN10" s="84"/>
      <c r="EQO10" s="84"/>
      <c r="ERA10" s="84"/>
      <c r="ERB10" s="84"/>
      <c r="ERN10" s="84"/>
      <c r="ERO10" s="84"/>
      <c r="ESA10" s="84"/>
      <c r="ESB10" s="84"/>
      <c r="ESN10" s="84"/>
      <c r="ESO10" s="84"/>
      <c r="ETA10" s="84"/>
      <c r="ETB10" s="84"/>
      <c r="ETN10" s="84"/>
      <c r="ETO10" s="84"/>
      <c r="EUA10" s="84"/>
      <c r="EUB10" s="84"/>
      <c r="EUN10" s="84"/>
      <c r="EUO10" s="84"/>
      <c r="EVA10" s="84"/>
      <c r="EVB10" s="84"/>
      <c r="EVN10" s="84"/>
      <c r="EVO10" s="84"/>
      <c r="EWA10" s="84"/>
      <c r="EWB10" s="84"/>
      <c r="EWN10" s="84"/>
      <c r="EWO10" s="84"/>
      <c r="EXA10" s="84"/>
      <c r="EXB10" s="84"/>
      <c r="EXN10" s="84"/>
      <c r="EXO10" s="84"/>
      <c r="EYA10" s="84"/>
      <c r="EYB10" s="84"/>
      <c r="EYN10" s="84"/>
      <c r="EYO10" s="84"/>
      <c r="EZA10" s="84"/>
      <c r="EZB10" s="84"/>
      <c r="EZN10" s="84"/>
      <c r="EZO10" s="84"/>
      <c r="FAA10" s="84"/>
      <c r="FAB10" s="84"/>
      <c r="FAN10" s="84"/>
      <c r="FAO10" s="84"/>
      <c r="FBA10" s="84"/>
      <c r="FBB10" s="84"/>
      <c r="FBN10" s="84"/>
      <c r="FBO10" s="84"/>
      <c r="FCA10" s="84"/>
      <c r="FCB10" s="84"/>
      <c r="FCN10" s="84"/>
      <c r="FCO10" s="84"/>
      <c r="FDA10" s="84"/>
      <c r="FDB10" s="84"/>
      <c r="FDN10" s="84"/>
      <c r="FDO10" s="84"/>
      <c r="FEA10" s="84"/>
      <c r="FEB10" s="84"/>
      <c r="FEN10" s="84"/>
      <c r="FEO10" s="84"/>
      <c r="FFA10" s="84"/>
      <c r="FFB10" s="84"/>
      <c r="FFN10" s="84"/>
      <c r="FFO10" s="84"/>
      <c r="FGA10" s="84"/>
      <c r="FGB10" s="84"/>
      <c r="FGN10" s="84"/>
      <c r="FGO10" s="84"/>
      <c r="FHA10" s="84"/>
      <c r="FHB10" s="84"/>
      <c r="FHN10" s="84"/>
      <c r="FHO10" s="84"/>
      <c r="FIA10" s="84"/>
      <c r="FIB10" s="84"/>
      <c r="FIN10" s="84"/>
      <c r="FIO10" s="84"/>
      <c r="FJA10" s="84"/>
      <c r="FJB10" s="84"/>
      <c r="FJN10" s="84"/>
      <c r="FJO10" s="84"/>
      <c r="FKA10" s="84"/>
      <c r="FKB10" s="84"/>
      <c r="FKN10" s="84"/>
      <c r="FKO10" s="84"/>
      <c r="FLA10" s="84"/>
      <c r="FLB10" s="84"/>
      <c r="FLN10" s="84"/>
      <c r="FLO10" s="84"/>
      <c r="FMA10" s="84"/>
      <c r="FMB10" s="84"/>
      <c r="FMN10" s="84"/>
      <c r="FMO10" s="84"/>
      <c r="FNA10" s="84"/>
      <c r="FNB10" s="84"/>
      <c r="FNN10" s="84"/>
      <c r="FNO10" s="84"/>
      <c r="FOA10" s="84"/>
      <c r="FOB10" s="84"/>
      <c r="FON10" s="84"/>
      <c r="FOO10" s="84"/>
      <c r="FPA10" s="84"/>
      <c r="FPB10" s="84"/>
      <c r="FPN10" s="84"/>
      <c r="FPO10" s="84"/>
      <c r="FQA10" s="84"/>
      <c r="FQB10" s="84"/>
      <c r="FQN10" s="84"/>
      <c r="FQO10" s="84"/>
      <c r="FRA10" s="84"/>
      <c r="FRB10" s="84"/>
      <c r="FRN10" s="84"/>
      <c r="FRO10" s="84"/>
      <c r="FSA10" s="84"/>
      <c r="FSB10" s="84"/>
      <c r="FSN10" s="84"/>
      <c r="FSO10" s="84"/>
      <c r="FTA10" s="84"/>
      <c r="FTB10" s="84"/>
      <c r="FTN10" s="84"/>
      <c r="FTO10" s="84"/>
      <c r="FUA10" s="84"/>
      <c r="FUB10" s="84"/>
      <c r="FUN10" s="84"/>
      <c r="FUO10" s="84"/>
      <c r="FVA10" s="84"/>
      <c r="FVB10" s="84"/>
      <c r="FVN10" s="84"/>
      <c r="FVO10" s="84"/>
      <c r="FWA10" s="84"/>
      <c r="FWB10" s="84"/>
      <c r="FWN10" s="84"/>
      <c r="FWO10" s="84"/>
      <c r="FXA10" s="84"/>
      <c r="FXB10" s="84"/>
      <c r="FXN10" s="84"/>
      <c r="FXO10" s="84"/>
      <c r="FYA10" s="84"/>
      <c r="FYB10" s="84"/>
      <c r="FYN10" s="84"/>
      <c r="FYO10" s="84"/>
      <c r="FZA10" s="84"/>
      <c r="FZB10" s="84"/>
      <c r="FZN10" s="84"/>
      <c r="FZO10" s="84"/>
      <c r="GAA10" s="84"/>
      <c r="GAB10" s="84"/>
      <c r="GAN10" s="84"/>
      <c r="GAO10" s="84"/>
      <c r="GBA10" s="84"/>
      <c r="GBB10" s="84"/>
      <c r="GBN10" s="84"/>
      <c r="GBO10" s="84"/>
      <c r="GCA10" s="84"/>
      <c r="GCB10" s="84"/>
      <c r="GCN10" s="84"/>
      <c r="GCO10" s="84"/>
      <c r="GDA10" s="84"/>
      <c r="GDB10" s="84"/>
      <c r="GDN10" s="84"/>
      <c r="GDO10" s="84"/>
      <c r="GEA10" s="84"/>
      <c r="GEB10" s="84"/>
      <c r="GEN10" s="84"/>
      <c r="GEO10" s="84"/>
      <c r="GFA10" s="84"/>
      <c r="GFB10" s="84"/>
      <c r="GFN10" s="84"/>
      <c r="GFO10" s="84"/>
      <c r="GGA10" s="84"/>
      <c r="GGB10" s="84"/>
      <c r="GGN10" s="84"/>
      <c r="GGO10" s="84"/>
      <c r="GHA10" s="84"/>
      <c r="GHB10" s="84"/>
      <c r="GHN10" s="84"/>
      <c r="GHO10" s="84"/>
      <c r="GIA10" s="84"/>
      <c r="GIB10" s="84"/>
      <c r="GIN10" s="84"/>
      <c r="GIO10" s="84"/>
      <c r="GJA10" s="84"/>
      <c r="GJB10" s="84"/>
      <c r="GJN10" s="84"/>
      <c r="GJO10" s="84"/>
      <c r="GKA10" s="84"/>
      <c r="GKB10" s="84"/>
      <c r="GKN10" s="84"/>
      <c r="GKO10" s="84"/>
      <c r="GLA10" s="84"/>
      <c r="GLB10" s="84"/>
      <c r="GLN10" s="84"/>
      <c r="GLO10" s="84"/>
      <c r="GMA10" s="84"/>
      <c r="GMB10" s="84"/>
      <c r="GMN10" s="84"/>
      <c r="GMO10" s="84"/>
      <c r="GNA10" s="84"/>
      <c r="GNB10" s="84"/>
      <c r="GNN10" s="84"/>
      <c r="GNO10" s="84"/>
      <c r="GOA10" s="84"/>
      <c r="GOB10" s="84"/>
      <c r="GON10" s="84"/>
      <c r="GOO10" s="84"/>
      <c r="GPA10" s="84"/>
      <c r="GPB10" s="84"/>
      <c r="GPN10" s="84"/>
      <c r="GPO10" s="84"/>
      <c r="GQA10" s="84"/>
      <c r="GQB10" s="84"/>
      <c r="GQN10" s="84"/>
      <c r="GQO10" s="84"/>
      <c r="GRA10" s="84"/>
      <c r="GRB10" s="84"/>
      <c r="GRN10" s="84"/>
      <c r="GRO10" s="84"/>
      <c r="GSA10" s="84"/>
      <c r="GSB10" s="84"/>
      <c r="GSN10" s="84"/>
      <c r="GSO10" s="84"/>
      <c r="GTA10" s="84"/>
      <c r="GTB10" s="84"/>
      <c r="GTN10" s="84"/>
      <c r="GTO10" s="84"/>
      <c r="GUA10" s="84"/>
      <c r="GUB10" s="84"/>
      <c r="GUN10" s="84"/>
      <c r="GUO10" s="84"/>
      <c r="GVA10" s="84"/>
      <c r="GVB10" s="84"/>
      <c r="GVN10" s="84"/>
      <c r="GVO10" s="84"/>
      <c r="GWA10" s="84"/>
      <c r="GWB10" s="84"/>
      <c r="GWN10" s="84"/>
      <c r="GWO10" s="84"/>
      <c r="GXA10" s="84"/>
      <c r="GXB10" s="84"/>
      <c r="GXN10" s="84"/>
      <c r="GXO10" s="84"/>
      <c r="GYA10" s="84"/>
      <c r="GYB10" s="84"/>
      <c r="GYN10" s="84"/>
      <c r="GYO10" s="84"/>
      <c r="GZA10" s="84"/>
      <c r="GZB10" s="84"/>
      <c r="GZN10" s="84"/>
      <c r="GZO10" s="84"/>
      <c r="HAA10" s="84"/>
      <c r="HAB10" s="84"/>
      <c r="HAN10" s="84"/>
      <c r="HAO10" s="84"/>
      <c r="HBA10" s="84"/>
      <c r="HBB10" s="84"/>
      <c r="HBN10" s="84"/>
      <c r="HBO10" s="84"/>
      <c r="HCA10" s="84"/>
      <c r="HCB10" s="84"/>
      <c r="HCN10" s="84"/>
      <c r="HCO10" s="84"/>
      <c r="HDA10" s="84"/>
      <c r="HDB10" s="84"/>
      <c r="HDN10" s="84"/>
      <c r="HDO10" s="84"/>
      <c r="HEA10" s="84"/>
      <c r="HEB10" s="84"/>
      <c r="HEN10" s="84"/>
      <c r="HEO10" s="84"/>
      <c r="HFA10" s="84"/>
      <c r="HFB10" s="84"/>
      <c r="HFN10" s="84"/>
      <c r="HFO10" s="84"/>
      <c r="HGA10" s="84"/>
      <c r="HGB10" s="84"/>
      <c r="HGN10" s="84"/>
      <c r="HGO10" s="84"/>
      <c r="HHA10" s="84"/>
      <c r="HHB10" s="84"/>
      <c r="HHN10" s="84"/>
      <c r="HHO10" s="84"/>
      <c r="HIA10" s="84"/>
      <c r="HIB10" s="84"/>
      <c r="HIN10" s="84"/>
      <c r="HIO10" s="84"/>
      <c r="HJA10" s="84"/>
      <c r="HJB10" s="84"/>
      <c r="HJN10" s="84"/>
      <c r="HJO10" s="84"/>
      <c r="HKA10" s="84"/>
      <c r="HKB10" s="84"/>
      <c r="HKN10" s="84"/>
      <c r="HKO10" s="84"/>
      <c r="HLA10" s="84"/>
      <c r="HLB10" s="84"/>
      <c r="HLN10" s="84"/>
      <c r="HLO10" s="84"/>
      <c r="HMA10" s="84"/>
      <c r="HMB10" s="84"/>
      <c r="HMN10" s="84"/>
      <c r="HMO10" s="84"/>
      <c r="HNA10" s="84"/>
      <c r="HNB10" s="84"/>
      <c r="HNN10" s="84"/>
      <c r="HNO10" s="84"/>
      <c r="HOA10" s="84"/>
      <c r="HOB10" s="84"/>
      <c r="HON10" s="84"/>
      <c r="HOO10" s="84"/>
      <c r="HPA10" s="84"/>
      <c r="HPB10" s="84"/>
      <c r="HPN10" s="84"/>
      <c r="HPO10" s="84"/>
      <c r="HQA10" s="84"/>
      <c r="HQB10" s="84"/>
      <c r="HQN10" s="84"/>
      <c r="HQO10" s="84"/>
      <c r="HRA10" s="84"/>
      <c r="HRB10" s="84"/>
      <c r="HRN10" s="84"/>
      <c r="HRO10" s="84"/>
      <c r="HSA10" s="84"/>
      <c r="HSB10" s="84"/>
      <c r="HSN10" s="84"/>
      <c r="HSO10" s="84"/>
      <c r="HTA10" s="84"/>
      <c r="HTB10" s="84"/>
      <c r="HTN10" s="84"/>
      <c r="HTO10" s="84"/>
      <c r="HUA10" s="84"/>
      <c r="HUB10" s="84"/>
      <c r="HUN10" s="84"/>
      <c r="HUO10" s="84"/>
      <c r="HVA10" s="84"/>
      <c r="HVB10" s="84"/>
      <c r="HVN10" s="84"/>
      <c r="HVO10" s="84"/>
      <c r="HWA10" s="84"/>
      <c r="HWB10" s="84"/>
      <c r="HWN10" s="84"/>
      <c r="HWO10" s="84"/>
      <c r="HXA10" s="84"/>
      <c r="HXB10" s="84"/>
      <c r="HXN10" s="84"/>
      <c r="HXO10" s="84"/>
      <c r="HYA10" s="84"/>
      <c r="HYB10" s="84"/>
      <c r="HYN10" s="84"/>
      <c r="HYO10" s="84"/>
      <c r="HZA10" s="84"/>
      <c r="HZB10" s="84"/>
      <c r="HZN10" s="84"/>
      <c r="HZO10" s="84"/>
      <c r="IAA10" s="84"/>
      <c r="IAB10" s="84"/>
      <c r="IAN10" s="84"/>
      <c r="IAO10" s="84"/>
      <c r="IBA10" s="84"/>
      <c r="IBB10" s="84"/>
      <c r="IBN10" s="84"/>
      <c r="IBO10" s="84"/>
      <c r="ICA10" s="84"/>
      <c r="ICB10" s="84"/>
      <c r="ICN10" s="84"/>
      <c r="ICO10" s="84"/>
      <c r="IDA10" s="84"/>
      <c r="IDB10" s="84"/>
      <c r="IDN10" s="84"/>
      <c r="IDO10" s="84"/>
      <c r="IEA10" s="84"/>
      <c r="IEB10" s="84"/>
      <c r="IEN10" s="84"/>
      <c r="IEO10" s="84"/>
      <c r="IFA10" s="84"/>
      <c r="IFB10" s="84"/>
      <c r="IFN10" s="84"/>
      <c r="IFO10" s="84"/>
      <c r="IGA10" s="84"/>
      <c r="IGB10" s="84"/>
      <c r="IGN10" s="84"/>
      <c r="IGO10" s="84"/>
      <c r="IHA10" s="84"/>
      <c r="IHB10" s="84"/>
      <c r="IHN10" s="84"/>
      <c r="IHO10" s="84"/>
      <c r="IIA10" s="84"/>
      <c r="IIB10" s="84"/>
      <c r="IIN10" s="84"/>
      <c r="IIO10" s="84"/>
      <c r="IJA10" s="84"/>
      <c r="IJB10" s="84"/>
      <c r="IJN10" s="84"/>
      <c r="IJO10" s="84"/>
      <c r="IKA10" s="84"/>
      <c r="IKB10" s="84"/>
      <c r="IKN10" s="84"/>
      <c r="IKO10" s="84"/>
      <c r="ILA10" s="84"/>
      <c r="ILB10" s="84"/>
      <c r="ILN10" s="84"/>
      <c r="ILO10" s="84"/>
      <c r="IMA10" s="84"/>
      <c r="IMB10" s="84"/>
      <c r="IMN10" s="84"/>
      <c r="IMO10" s="84"/>
      <c r="INA10" s="84"/>
      <c r="INB10" s="84"/>
      <c r="INN10" s="84"/>
      <c r="INO10" s="84"/>
      <c r="IOA10" s="84"/>
      <c r="IOB10" s="84"/>
      <c r="ION10" s="84"/>
      <c r="IOO10" s="84"/>
      <c r="IPA10" s="84"/>
      <c r="IPB10" s="84"/>
      <c r="IPN10" s="84"/>
      <c r="IPO10" s="84"/>
      <c r="IQA10" s="84"/>
      <c r="IQB10" s="84"/>
      <c r="IQN10" s="84"/>
      <c r="IQO10" s="84"/>
      <c r="IRA10" s="84"/>
      <c r="IRB10" s="84"/>
      <c r="IRN10" s="84"/>
      <c r="IRO10" s="84"/>
      <c r="ISA10" s="84"/>
      <c r="ISB10" s="84"/>
      <c r="ISN10" s="84"/>
      <c r="ISO10" s="84"/>
      <c r="ITA10" s="84"/>
      <c r="ITB10" s="84"/>
      <c r="ITN10" s="84"/>
      <c r="ITO10" s="84"/>
      <c r="IUA10" s="84"/>
      <c r="IUB10" s="84"/>
      <c r="IUN10" s="84"/>
      <c r="IUO10" s="84"/>
      <c r="IVA10" s="84"/>
      <c r="IVB10" s="84"/>
      <c r="IVN10" s="84"/>
      <c r="IVO10" s="84"/>
      <c r="IWA10" s="84"/>
      <c r="IWB10" s="84"/>
      <c r="IWN10" s="84"/>
      <c r="IWO10" s="84"/>
      <c r="IXA10" s="84"/>
      <c r="IXB10" s="84"/>
      <c r="IXN10" s="84"/>
      <c r="IXO10" s="84"/>
      <c r="IYA10" s="84"/>
      <c r="IYB10" s="84"/>
      <c r="IYN10" s="84"/>
      <c r="IYO10" s="84"/>
      <c r="IZA10" s="84"/>
      <c r="IZB10" s="84"/>
      <c r="IZN10" s="84"/>
      <c r="IZO10" s="84"/>
      <c r="JAA10" s="84"/>
      <c r="JAB10" s="84"/>
      <c r="JAN10" s="84"/>
      <c r="JAO10" s="84"/>
      <c r="JBA10" s="84"/>
      <c r="JBB10" s="84"/>
      <c r="JBN10" s="84"/>
      <c r="JBO10" s="84"/>
      <c r="JCA10" s="84"/>
      <c r="JCB10" s="84"/>
      <c r="JCN10" s="84"/>
      <c r="JCO10" s="84"/>
      <c r="JDA10" s="84"/>
      <c r="JDB10" s="84"/>
      <c r="JDN10" s="84"/>
      <c r="JDO10" s="84"/>
      <c r="JEA10" s="84"/>
      <c r="JEB10" s="84"/>
      <c r="JEN10" s="84"/>
      <c r="JEO10" s="84"/>
      <c r="JFA10" s="84"/>
      <c r="JFB10" s="84"/>
      <c r="JFN10" s="84"/>
      <c r="JFO10" s="84"/>
      <c r="JGA10" s="84"/>
      <c r="JGB10" s="84"/>
      <c r="JGN10" s="84"/>
      <c r="JGO10" s="84"/>
      <c r="JHA10" s="84"/>
      <c r="JHB10" s="84"/>
      <c r="JHN10" s="84"/>
      <c r="JHO10" s="84"/>
      <c r="JIA10" s="84"/>
      <c r="JIB10" s="84"/>
      <c r="JIN10" s="84"/>
      <c r="JIO10" s="84"/>
      <c r="JJA10" s="84"/>
      <c r="JJB10" s="84"/>
      <c r="JJN10" s="84"/>
      <c r="JJO10" s="84"/>
      <c r="JKA10" s="84"/>
      <c r="JKB10" s="84"/>
      <c r="JKN10" s="84"/>
      <c r="JKO10" s="84"/>
      <c r="JLA10" s="84"/>
      <c r="JLB10" s="84"/>
      <c r="JLN10" s="84"/>
      <c r="JLO10" s="84"/>
      <c r="JMA10" s="84"/>
      <c r="JMB10" s="84"/>
      <c r="JMN10" s="84"/>
      <c r="JMO10" s="84"/>
      <c r="JNA10" s="84"/>
      <c r="JNB10" s="84"/>
      <c r="JNN10" s="84"/>
      <c r="JNO10" s="84"/>
      <c r="JOA10" s="84"/>
      <c r="JOB10" s="84"/>
      <c r="JON10" s="84"/>
      <c r="JOO10" s="84"/>
      <c r="JPA10" s="84"/>
      <c r="JPB10" s="84"/>
      <c r="JPN10" s="84"/>
      <c r="JPO10" s="84"/>
      <c r="JQA10" s="84"/>
      <c r="JQB10" s="84"/>
      <c r="JQN10" s="84"/>
      <c r="JQO10" s="84"/>
      <c r="JRA10" s="84"/>
      <c r="JRB10" s="84"/>
      <c r="JRN10" s="84"/>
      <c r="JRO10" s="84"/>
      <c r="JSA10" s="84"/>
      <c r="JSB10" s="84"/>
      <c r="JSN10" s="84"/>
      <c r="JSO10" s="84"/>
      <c r="JTA10" s="84"/>
      <c r="JTB10" s="84"/>
      <c r="JTN10" s="84"/>
      <c r="JTO10" s="84"/>
      <c r="JUA10" s="84"/>
      <c r="JUB10" s="84"/>
      <c r="JUN10" s="84"/>
      <c r="JUO10" s="84"/>
      <c r="JVA10" s="84"/>
      <c r="JVB10" s="84"/>
      <c r="JVN10" s="84"/>
      <c r="JVO10" s="84"/>
      <c r="JWA10" s="84"/>
      <c r="JWB10" s="84"/>
      <c r="JWN10" s="84"/>
      <c r="JWO10" s="84"/>
      <c r="JXA10" s="84"/>
      <c r="JXB10" s="84"/>
      <c r="JXN10" s="84"/>
      <c r="JXO10" s="84"/>
      <c r="JYA10" s="84"/>
      <c r="JYB10" s="84"/>
      <c r="JYN10" s="84"/>
      <c r="JYO10" s="84"/>
      <c r="JZA10" s="84"/>
      <c r="JZB10" s="84"/>
      <c r="JZN10" s="84"/>
      <c r="JZO10" s="84"/>
      <c r="KAA10" s="84"/>
      <c r="KAB10" s="84"/>
      <c r="KAN10" s="84"/>
      <c r="KAO10" s="84"/>
      <c r="KBA10" s="84"/>
      <c r="KBB10" s="84"/>
      <c r="KBN10" s="84"/>
      <c r="KBO10" s="84"/>
      <c r="KCA10" s="84"/>
      <c r="KCB10" s="84"/>
      <c r="KCN10" s="84"/>
      <c r="KCO10" s="84"/>
      <c r="KDA10" s="84"/>
      <c r="KDB10" s="84"/>
      <c r="KDN10" s="84"/>
      <c r="KDO10" s="84"/>
      <c r="KEA10" s="84"/>
      <c r="KEB10" s="84"/>
      <c r="KEN10" s="84"/>
      <c r="KEO10" s="84"/>
      <c r="KFA10" s="84"/>
      <c r="KFB10" s="84"/>
      <c r="KFN10" s="84"/>
      <c r="KFO10" s="84"/>
      <c r="KGA10" s="84"/>
      <c r="KGB10" s="84"/>
      <c r="KGN10" s="84"/>
      <c r="KGO10" s="84"/>
      <c r="KHA10" s="84"/>
      <c r="KHB10" s="84"/>
      <c r="KHN10" s="84"/>
      <c r="KHO10" s="84"/>
      <c r="KIA10" s="84"/>
      <c r="KIB10" s="84"/>
      <c r="KIN10" s="84"/>
      <c r="KIO10" s="84"/>
      <c r="KJA10" s="84"/>
      <c r="KJB10" s="84"/>
      <c r="KJN10" s="84"/>
      <c r="KJO10" s="84"/>
      <c r="KKA10" s="84"/>
      <c r="KKB10" s="84"/>
      <c r="KKN10" s="84"/>
      <c r="KKO10" s="84"/>
      <c r="KLA10" s="84"/>
      <c r="KLB10" s="84"/>
      <c r="KLN10" s="84"/>
      <c r="KLO10" s="84"/>
      <c r="KMA10" s="84"/>
      <c r="KMB10" s="84"/>
      <c r="KMN10" s="84"/>
      <c r="KMO10" s="84"/>
      <c r="KNA10" s="84"/>
      <c r="KNB10" s="84"/>
      <c r="KNN10" s="84"/>
      <c r="KNO10" s="84"/>
      <c r="KOA10" s="84"/>
      <c r="KOB10" s="84"/>
      <c r="KON10" s="84"/>
      <c r="KOO10" s="84"/>
      <c r="KPA10" s="84"/>
      <c r="KPB10" s="84"/>
      <c r="KPN10" s="84"/>
      <c r="KPO10" s="84"/>
      <c r="KQA10" s="84"/>
      <c r="KQB10" s="84"/>
      <c r="KQN10" s="84"/>
      <c r="KQO10" s="84"/>
      <c r="KRA10" s="84"/>
      <c r="KRB10" s="84"/>
      <c r="KRN10" s="84"/>
      <c r="KRO10" s="84"/>
      <c r="KSA10" s="84"/>
      <c r="KSB10" s="84"/>
      <c r="KSN10" s="84"/>
      <c r="KSO10" s="84"/>
      <c r="KTA10" s="84"/>
      <c r="KTB10" s="84"/>
      <c r="KTN10" s="84"/>
      <c r="KTO10" s="84"/>
      <c r="KUA10" s="84"/>
      <c r="KUB10" s="84"/>
      <c r="KUN10" s="84"/>
      <c r="KUO10" s="84"/>
      <c r="KVA10" s="84"/>
      <c r="KVB10" s="84"/>
      <c r="KVN10" s="84"/>
      <c r="KVO10" s="84"/>
      <c r="KWA10" s="84"/>
      <c r="KWB10" s="84"/>
      <c r="KWN10" s="84"/>
      <c r="KWO10" s="84"/>
      <c r="KXA10" s="84"/>
      <c r="KXB10" s="84"/>
      <c r="KXN10" s="84"/>
      <c r="KXO10" s="84"/>
      <c r="KYA10" s="84"/>
      <c r="KYB10" s="84"/>
      <c r="KYN10" s="84"/>
      <c r="KYO10" s="84"/>
      <c r="KZA10" s="84"/>
      <c r="KZB10" s="84"/>
      <c r="KZN10" s="84"/>
      <c r="KZO10" s="84"/>
      <c r="LAA10" s="84"/>
      <c r="LAB10" s="84"/>
      <c r="LAN10" s="84"/>
      <c r="LAO10" s="84"/>
      <c r="LBA10" s="84"/>
      <c r="LBB10" s="84"/>
      <c r="LBN10" s="84"/>
      <c r="LBO10" s="84"/>
      <c r="LCA10" s="84"/>
      <c r="LCB10" s="84"/>
      <c r="LCN10" s="84"/>
      <c r="LCO10" s="84"/>
      <c r="LDA10" s="84"/>
      <c r="LDB10" s="84"/>
      <c r="LDN10" s="84"/>
      <c r="LDO10" s="84"/>
      <c r="LEA10" s="84"/>
      <c r="LEB10" s="84"/>
      <c r="LEN10" s="84"/>
      <c r="LEO10" s="84"/>
      <c r="LFA10" s="84"/>
      <c r="LFB10" s="84"/>
      <c r="LFN10" s="84"/>
      <c r="LFO10" s="84"/>
      <c r="LGA10" s="84"/>
      <c r="LGB10" s="84"/>
      <c r="LGN10" s="84"/>
      <c r="LGO10" s="84"/>
      <c r="LHA10" s="84"/>
      <c r="LHB10" s="84"/>
      <c r="LHN10" s="84"/>
      <c r="LHO10" s="84"/>
      <c r="LIA10" s="84"/>
      <c r="LIB10" s="84"/>
      <c r="LIN10" s="84"/>
      <c r="LIO10" s="84"/>
      <c r="LJA10" s="84"/>
      <c r="LJB10" s="84"/>
      <c r="LJN10" s="84"/>
      <c r="LJO10" s="84"/>
      <c r="LKA10" s="84"/>
      <c r="LKB10" s="84"/>
      <c r="LKN10" s="84"/>
      <c r="LKO10" s="84"/>
      <c r="LLA10" s="84"/>
      <c r="LLB10" s="84"/>
      <c r="LLN10" s="84"/>
      <c r="LLO10" s="84"/>
      <c r="LMA10" s="84"/>
      <c r="LMB10" s="84"/>
      <c r="LMN10" s="84"/>
      <c r="LMO10" s="84"/>
      <c r="LNA10" s="84"/>
      <c r="LNB10" s="84"/>
      <c r="LNN10" s="84"/>
      <c r="LNO10" s="84"/>
      <c r="LOA10" s="84"/>
      <c r="LOB10" s="84"/>
      <c r="LON10" s="84"/>
      <c r="LOO10" s="84"/>
      <c r="LPA10" s="84"/>
      <c r="LPB10" s="84"/>
      <c r="LPN10" s="84"/>
      <c r="LPO10" s="84"/>
      <c r="LQA10" s="84"/>
      <c r="LQB10" s="84"/>
      <c r="LQN10" s="84"/>
      <c r="LQO10" s="84"/>
      <c r="LRA10" s="84"/>
      <c r="LRB10" s="84"/>
      <c r="LRN10" s="84"/>
      <c r="LRO10" s="84"/>
      <c r="LSA10" s="84"/>
      <c r="LSB10" s="84"/>
      <c r="LSN10" s="84"/>
      <c r="LSO10" s="84"/>
      <c r="LTA10" s="84"/>
      <c r="LTB10" s="84"/>
      <c r="LTN10" s="84"/>
      <c r="LTO10" s="84"/>
      <c r="LUA10" s="84"/>
      <c r="LUB10" s="84"/>
      <c r="LUN10" s="84"/>
      <c r="LUO10" s="84"/>
      <c r="LVA10" s="84"/>
      <c r="LVB10" s="84"/>
      <c r="LVN10" s="84"/>
      <c r="LVO10" s="84"/>
      <c r="LWA10" s="84"/>
      <c r="LWB10" s="84"/>
      <c r="LWN10" s="84"/>
      <c r="LWO10" s="84"/>
      <c r="LXA10" s="84"/>
      <c r="LXB10" s="84"/>
      <c r="LXN10" s="84"/>
      <c r="LXO10" s="84"/>
      <c r="LYA10" s="84"/>
      <c r="LYB10" s="84"/>
      <c r="LYN10" s="84"/>
      <c r="LYO10" s="84"/>
      <c r="LZA10" s="84"/>
      <c r="LZB10" s="84"/>
      <c r="LZN10" s="84"/>
      <c r="LZO10" s="84"/>
      <c r="MAA10" s="84"/>
      <c r="MAB10" s="84"/>
      <c r="MAN10" s="84"/>
      <c r="MAO10" s="84"/>
      <c r="MBA10" s="84"/>
      <c r="MBB10" s="84"/>
      <c r="MBN10" s="84"/>
      <c r="MBO10" s="84"/>
      <c r="MCA10" s="84"/>
      <c r="MCB10" s="84"/>
      <c r="MCN10" s="84"/>
      <c r="MCO10" s="84"/>
      <c r="MDA10" s="84"/>
      <c r="MDB10" s="84"/>
      <c r="MDN10" s="84"/>
      <c r="MDO10" s="84"/>
      <c r="MEA10" s="84"/>
      <c r="MEB10" s="84"/>
      <c r="MEN10" s="84"/>
      <c r="MEO10" s="84"/>
      <c r="MFA10" s="84"/>
      <c r="MFB10" s="84"/>
      <c r="MFN10" s="84"/>
      <c r="MFO10" s="84"/>
      <c r="MGA10" s="84"/>
      <c r="MGB10" s="84"/>
      <c r="MGN10" s="84"/>
      <c r="MGO10" s="84"/>
      <c r="MHA10" s="84"/>
      <c r="MHB10" s="84"/>
      <c r="MHN10" s="84"/>
      <c r="MHO10" s="84"/>
      <c r="MIA10" s="84"/>
      <c r="MIB10" s="84"/>
      <c r="MIN10" s="84"/>
      <c r="MIO10" s="84"/>
      <c r="MJA10" s="84"/>
      <c r="MJB10" s="84"/>
      <c r="MJN10" s="84"/>
      <c r="MJO10" s="84"/>
      <c r="MKA10" s="84"/>
      <c r="MKB10" s="84"/>
      <c r="MKN10" s="84"/>
      <c r="MKO10" s="84"/>
      <c r="MLA10" s="84"/>
      <c r="MLB10" s="84"/>
      <c r="MLN10" s="84"/>
      <c r="MLO10" s="84"/>
      <c r="MMA10" s="84"/>
      <c r="MMB10" s="84"/>
      <c r="MMN10" s="84"/>
      <c r="MMO10" s="84"/>
      <c r="MNA10" s="84"/>
      <c r="MNB10" s="84"/>
      <c r="MNN10" s="84"/>
      <c r="MNO10" s="84"/>
      <c r="MOA10" s="84"/>
      <c r="MOB10" s="84"/>
      <c r="MON10" s="84"/>
      <c r="MOO10" s="84"/>
      <c r="MPA10" s="84"/>
      <c r="MPB10" s="84"/>
      <c r="MPN10" s="84"/>
      <c r="MPO10" s="84"/>
      <c r="MQA10" s="84"/>
      <c r="MQB10" s="84"/>
      <c r="MQN10" s="84"/>
      <c r="MQO10" s="84"/>
      <c r="MRA10" s="84"/>
      <c r="MRB10" s="84"/>
      <c r="MRN10" s="84"/>
      <c r="MRO10" s="84"/>
      <c r="MSA10" s="84"/>
      <c r="MSB10" s="84"/>
      <c r="MSN10" s="84"/>
      <c r="MSO10" s="84"/>
      <c r="MTA10" s="84"/>
      <c r="MTB10" s="84"/>
      <c r="MTN10" s="84"/>
      <c r="MTO10" s="84"/>
      <c r="MUA10" s="84"/>
      <c r="MUB10" s="84"/>
      <c r="MUN10" s="84"/>
      <c r="MUO10" s="84"/>
      <c r="MVA10" s="84"/>
      <c r="MVB10" s="84"/>
      <c r="MVN10" s="84"/>
      <c r="MVO10" s="84"/>
      <c r="MWA10" s="84"/>
      <c r="MWB10" s="84"/>
      <c r="MWN10" s="84"/>
      <c r="MWO10" s="84"/>
      <c r="MXA10" s="84"/>
      <c r="MXB10" s="84"/>
      <c r="MXN10" s="84"/>
      <c r="MXO10" s="84"/>
      <c r="MYA10" s="84"/>
      <c r="MYB10" s="84"/>
      <c r="MYN10" s="84"/>
      <c r="MYO10" s="84"/>
      <c r="MZA10" s="84"/>
      <c r="MZB10" s="84"/>
      <c r="MZN10" s="84"/>
      <c r="MZO10" s="84"/>
      <c r="NAA10" s="84"/>
      <c r="NAB10" s="84"/>
      <c r="NAN10" s="84"/>
      <c r="NAO10" s="84"/>
      <c r="NBA10" s="84"/>
      <c r="NBB10" s="84"/>
      <c r="NBN10" s="84"/>
      <c r="NBO10" s="84"/>
      <c r="NCA10" s="84"/>
      <c r="NCB10" s="84"/>
      <c r="NCN10" s="84"/>
      <c r="NCO10" s="84"/>
      <c r="NDA10" s="84"/>
      <c r="NDB10" s="84"/>
      <c r="NDN10" s="84"/>
      <c r="NDO10" s="84"/>
      <c r="NEA10" s="84"/>
      <c r="NEB10" s="84"/>
      <c r="NEN10" s="84"/>
      <c r="NEO10" s="84"/>
      <c r="NFA10" s="84"/>
      <c r="NFB10" s="84"/>
      <c r="NFN10" s="84"/>
      <c r="NFO10" s="84"/>
      <c r="NGA10" s="84"/>
      <c r="NGB10" s="84"/>
      <c r="NGN10" s="84"/>
      <c r="NGO10" s="84"/>
      <c r="NHA10" s="84"/>
      <c r="NHB10" s="84"/>
      <c r="NHN10" s="84"/>
      <c r="NHO10" s="84"/>
      <c r="NIA10" s="84"/>
      <c r="NIB10" s="84"/>
      <c r="NIN10" s="84"/>
      <c r="NIO10" s="84"/>
      <c r="NJA10" s="84"/>
      <c r="NJB10" s="84"/>
      <c r="NJN10" s="84"/>
      <c r="NJO10" s="84"/>
      <c r="NKA10" s="84"/>
      <c r="NKB10" s="84"/>
      <c r="NKN10" s="84"/>
      <c r="NKO10" s="84"/>
      <c r="NLA10" s="84"/>
      <c r="NLB10" s="84"/>
      <c r="NLN10" s="84"/>
      <c r="NLO10" s="84"/>
      <c r="NMA10" s="84"/>
      <c r="NMB10" s="84"/>
      <c r="NMN10" s="84"/>
      <c r="NMO10" s="84"/>
      <c r="NNA10" s="84"/>
      <c r="NNB10" s="84"/>
      <c r="NNN10" s="84"/>
      <c r="NNO10" s="84"/>
      <c r="NOA10" s="84"/>
      <c r="NOB10" s="84"/>
      <c r="NON10" s="84"/>
      <c r="NOO10" s="84"/>
      <c r="NPA10" s="84"/>
      <c r="NPB10" s="84"/>
      <c r="NPN10" s="84"/>
      <c r="NPO10" s="84"/>
      <c r="NQA10" s="84"/>
      <c r="NQB10" s="84"/>
      <c r="NQN10" s="84"/>
      <c r="NQO10" s="84"/>
      <c r="NRA10" s="84"/>
      <c r="NRB10" s="84"/>
      <c r="NRN10" s="84"/>
      <c r="NRO10" s="84"/>
      <c r="NSA10" s="84"/>
      <c r="NSB10" s="84"/>
      <c r="NSN10" s="84"/>
      <c r="NSO10" s="84"/>
      <c r="NTA10" s="84"/>
      <c r="NTB10" s="84"/>
      <c r="NTN10" s="84"/>
      <c r="NTO10" s="84"/>
      <c r="NUA10" s="84"/>
      <c r="NUB10" s="84"/>
      <c r="NUN10" s="84"/>
      <c r="NUO10" s="84"/>
      <c r="NVA10" s="84"/>
      <c r="NVB10" s="84"/>
      <c r="NVN10" s="84"/>
      <c r="NVO10" s="84"/>
      <c r="NWA10" s="84"/>
      <c r="NWB10" s="84"/>
      <c r="NWN10" s="84"/>
      <c r="NWO10" s="84"/>
      <c r="NXA10" s="84"/>
      <c r="NXB10" s="84"/>
      <c r="NXN10" s="84"/>
      <c r="NXO10" s="84"/>
      <c r="NYA10" s="84"/>
      <c r="NYB10" s="84"/>
      <c r="NYN10" s="84"/>
      <c r="NYO10" s="84"/>
      <c r="NZA10" s="84"/>
      <c r="NZB10" s="84"/>
      <c r="NZN10" s="84"/>
      <c r="NZO10" s="84"/>
      <c r="OAA10" s="84"/>
      <c r="OAB10" s="84"/>
      <c r="OAN10" s="84"/>
      <c r="OAO10" s="84"/>
      <c r="OBA10" s="84"/>
      <c r="OBB10" s="84"/>
      <c r="OBN10" s="84"/>
      <c r="OBO10" s="84"/>
      <c r="OCA10" s="84"/>
      <c r="OCB10" s="84"/>
      <c r="OCN10" s="84"/>
      <c r="OCO10" s="84"/>
      <c r="ODA10" s="84"/>
      <c r="ODB10" s="84"/>
      <c r="ODN10" s="84"/>
      <c r="ODO10" s="84"/>
      <c r="OEA10" s="84"/>
      <c r="OEB10" s="84"/>
      <c r="OEN10" s="84"/>
      <c r="OEO10" s="84"/>
      <c r="OFA10" s="84"/>
      <c r="OFB10" s="84"/>
      <c r="OFN10" s="84"/>
      <c r="OFO10" s="84"/>
      <c r="OGA10" s="84"/>
      <c r="OGB10" s="84"/>
      <c r="OGN10" s="84"/>
      <c r="OGO10" s="84"/>
      <c r="OHA10" s="84"/>
      <c r="OHB10" s="84"/>
      <c r="OHN10" s="84"/>
      <c r="OHO10" s="84"/>
      <c r="OIA10" s="84"/>
      <c r="OIB10" s="84"/>
      <c r="OIN10" s="84"/>
      <c r="OIO10" s="84"/>
      <c r="OJA10" s="84"/>
      <c r="OJB10" s="84"/>
      <c r="OJN10" s="84"/>
      <c r="OJO10" s="84"/>
      <c r="OKA10" s="84"/>
      <c r="OKB10" s="84"/>
      <c r="OKN10" s="84"/>
      <c r="OKO10" s="84"/>
      <c r="OLA10" s="84"/>
      <c r="OLB10" s="84"/>
      <c r="OLN10" s="84"/>
      <c r="OLO10" s="84"/>
      <c r="OMA10" s="84"/>
      <c r="OMB10" s="84"/>
      <c r="OMN10" s="84"/>
      <c r="OMO10" s="84"/>
      <c r="ONA10" s="84"/>
      <c r="ONB10" s="84"/>
      <c r="ONN10" s="84"/>
      <c r="ONO10" s="84"/>
      <c r="OOA10" s="84"/>
      <c r="OOB10" s="84"/>
      <c r="OON10" s="84"/>
      <c r="OOO10" s="84"/>
      <c r="OPA10" s="84"/>
      <c r="OPB10" s="84"/>
      <c r="OPN10" s="84"/>
      <c r="OPO10" s="84"/>
      <c r="OQA10" s="84"/>
      <c r="OQB10" s="84"/>
      <c r="OQN10" s="84"/>
      <c r="OQO10" s="84"/>
      <c r="ORA10" s="84"/>
      <c r="ORB10" s="84"/>
      <c r="ORN10" s="84"/>
      <c r="ORO10" s="84"/>
      <c r="OSA10" s="84"/>
      <c r="OSB10" s="84"/>
      <c r="OSN10" s="84"/>
      <c r="OSO10" s="84"/>
      <c r="OTA10" s="84"/>
      <c r="OTB10" s="84"/>
      <c r="OTN10" s="84"/>
      <c r="OTO10" s="84"/>
      <c r="OUA10" s="84"/>
      <c r="OUB10" s="84"/>
      <c r="OUN10" s="84"/>
      <c r="OUO10" s="84"/>
      <c r="OVA10" s="84"/>
      <c r="OVB10" s="84"/>
      <c r="OVN10" s="84"/>
      <c r="OVO10" s="84"/>
      <c r="OWA10" s="84"/>
      <c r="OWB10" s="84"/>
      <c r="OWN10" s="84"/>
      <c r="OWO10" s="84"/>
      <c r="OXA10" s="84"/>
      <c r="OXB10" s="84"/>
      <c r="OXN10" s="84"/>
      <c r="OXO10" s="84"/>
      <c r="OYA10" s="84"/>
      <c r="OYB10" s="84"/>
      <c r="OYN10" s="84"/>
      <c r="OYO10" s="84"/>
      <c r="OZA10" s="84"/>
      <c r="OZB10" s="84"/>
      <c r="OZN10" s="84"/>
      <c r="OZO10" s="84"/>
      <c r="PAA10" s="84"/>
      <c r="PAB10" s="84"/>
      <c r="PAN10" s="84"/>
      <c r="PAO10" s="84"/>
      <c r="PBA10" s="84"/>
      <c r="PBB10" s="84"/>
      <c r="PBN10" s="84"/>
      <c r="PBO10" s="84"/>
      <c r="PCA10" s="84"/>
      <c r="PCB10" s="84"/>
      <c r="PCN10" s="84"/>
      <c r="PCO10" s="84"/>
      <c r="PDA10" s="84"/>
      <c r="PDB10" s="84"/>
      <c r="PDN10" s="84"/>
      <c r="PDO10" s="84"/>
      <c r="PEA10" s="84"/>
      <c r="PEB10" s="84"/>
      <c r="PEN10" s="84"/>
      <c r="PEO10" s="84"/>
      <c r="PFA10" s="84"/>
      <c r="PFB10" s="84"/>
      <c r="PFN10" s="84"/>
      <c r="PFO10" s="84"/>
      <c r="PGA10" s="84"/>
      <c r="PGB10" s="84"/>
      <c r="PGN10" s="84"/>
      <c r="PGO10" s="84"/>
      <c r="PHA10" s="84"/>
      <c r="PHB10" s="84"/>
      <c r="PHN10" s="84"/>
      <c r="PHO10" s="84"/>
      <c r="PIA10" s="84"/>
      <c r="PIB10" s="84"/>
      <c r="PIN10" s="84"/>
      <c r="PIO10" s="84"/>
      <c r="PJA10" s="84"/>
      <c r="PJB10" s="84"/>
      <c r="PJN10" s="84"/>
      <c r="PJO10" s="84"/>
      <c r="PKA10" s="84"/>
      <c r="PKB10" s="84"/>
      <c r="PKN10" s="84"/>
      <c r="PKO10" s="84"/>
      <c r="PLA10" s="84"/>
      <c r="PLB10" s="84"/>
      <c r="PLN10" s="84"/>
      <c r="PLO10" s="84"/>
      <c r="PMA10" s="84"/>
      <c r="PMB10" s="84"/>
      <c r="PMN10" s="84"/>
      <c r="PMO10" s="84"/>
      <c r="PNA10" s="84"/>
      <c r="PNB10" s="84"/>
      <c r="PNN10" s="84"/>
      <c r="PNO10" s="84"/>
      <c r="POA10" s="84"/>
      <c r="POB10" s="84"/>
      <c r="PON10" s="84"/>
      <c r="POO10" s="84"/>
      <c r="PPA10" s="84"/>
      <c r="PPB10" s="84"/>
      <c r="PPN10" s="84"/>
      <c r="PPO10" s="84"/>
      <c r="PQA10" s="84"/>
      <c r="PQB10" s="84"/>
      <c r="PQN10" s="84"/>
      <c r="PQO10" s="84"/>
      <c r="PRA10" s="84"/>
      <c r="PRB10" s="84"/>
      <c r="PRN10" s="84"/>
      <c r="PRO10" s="84"/>
      <c r="PSA10" s="84"/>
      <c r="PSB10" s="84"/>
      <c r="PSN10" s="84"/>
      <c r="PSO10" s="84"/>
      <c r="PTA10" s="84"/>
      <c r="PTB10" s="84"/>
      <c r="PTN10" s="84"/>
      <c r="PTO10" s="84"/>
      <c r="PUA10" s="84"/>
      <c r="PUB10" s="84"/>
      <c r="PUN10" s="84"/>
      <c r="PUO10" s="84"/>
      <c r="PVA10" s="84"/>
      <c r="PVB10" s="84"/>
      <c r="PVN10" s="84"/>
      <c r="PVO10" s="84"/>
      <c r="PWA10" s="84"/>
      <c r="PWB10" s="84"/>
      <c r="PWN10" s="84"/>
      <c r="PWO10" s="84"/>
      <c r="PXA10" s="84"/>
      <c r="PXB10" s="84"/>
      <c r="PXN10" s="84"/>
      <c r="PXO10" s="84"/>
      <c r="PYA10" s="84"/>
      <c r="PYB10" s="84"/>
      <c r="PYN10" s="84"/>
      <c r="PYO10" s="84"/>
      <c r="PZA10" s="84"/>
      <c r="PZB10" s="84"/>
      <c r="PZN10" s="84"/>
      <c r="PZO10" s="84"/>
      <c r="QAA10" s="84"/>
      <c r="QAB10" s="84"/>
      <c r="QAN10" s="84"/>
      <c r="QAO10" s="84"/>
      <c r="QBA10" s="84"/>
      <c r="QBB10" s="84"/>
      <c r="QBN10" s="84"/>
      <c r="QBO10" s="84"/>
      <c r="QCA10" s="84"/>
      <c r="QCB10" s="84"/>
      <c r="QCN10" s="84"/>
      <c r="QCO10" s="84"/>
      <c r="QDA10" s="84"/>
      <c r="QDB10" s="84"/>
      <c r="QDN10" s="84"/>
      <c r="QDO10" s="84"/>
      <c r="QEA10" s="84"/>
      <c r="QEB10" s="84"/>
      <c r="QEN10" s="84"/>
      <c r="QEO10" s="84"/>
      <c r="QFA10" s="84"/>
      <c r="QFB10" s="84"/>
      <c r="QFN10" s="84"/>
      <c r="QFO10" s="84"/>
      <c r="QGA10" s="84"/>
      <c r="QGB10" s="84"/>
      <c r="QGN10" s="84"/>
      <c r="QGO10" s="84"/>
      <c r="QHA10" s="84"/>
      <c r="QHB10" s="84"/>
      <c r="QHN10" s="84"/>
      <c r="QHO10" s="84"/>
      <c r="QIA10" s="84"/>
      <c r="QIB10" s="84"/>
      <c r="QIN10" s="84"/>
      <c r="QIO10" s="84"/>
      <c r="QJA10" s="84"/>
      <c r="QJB10" s="84"/>
      <c r="QJN10" s="84"/>
      <c r="QJO10" s="84"/>
      <c r="QKA10" s="84"/>
      <c r="QKB10" s="84"/>
      <c r="QKN10" s="84"/>
      <c r="QKO10" s="84"/>
      <c r="QLA10" s="84"/>
      <c r="QLB10" s="84"/>
      <c r="QLN10" s="84"/>
      <c r="QLO10" s="84"/>
      <c r="QMA10" s="84"/>
      <c r="QMB10" s="84"/>
      <c r="QMN10" s="84"/>
      <c r="QMO10" s="84"/>
      <c r="QNA10" s="84"/>
      <c r="QNB10" s="84"/>
      <c r="QNN10" s="84"/>
      <c r="QNO10" s="84"/>
      <c r="QOA10" s="84"/>
      <c r="QOB10" s="84"/>
      <c r="QON10" s="84"/>
      <c r="QOO10" s="84"/>
      <c r="QPA10" s="84"/>
      <c r="QPB10" s="84"/>
      <c r="QPN10" s="84"/>
      <c r="QPO10" s="84"/>
      <c r="QQA10" s="84"/>
      <c r="QQB10" s="84"/>
      <c r="QQN10" s="84"/>
      <c r="QQO10" s="84"/>
      <c r="QRA10" s="84"/>
      <c r="QRB10" s="84"/>
      <c r="QRN10" s="84"/>
      <c r="QRO10" s="84"/>
      <c r="QSA10" s="84"/>
      <c r="QSB10" s="84"/>
      <c r="QSN10" s="84"/>
      <c r="QSO10" s="84"/>
      <c r="QTA10" s="84"/>
      <c r="QTB10" s="84"/>
      <c r="QTN10" s="84"/>
      <c r="QTO10" s="84"/>
      <c r="QUA10" s="84"/>
      <c r="QUB10" s="84"/>
      <c r="QUN10" s="84"/>
      <c r="QUO10" s="84"/>
      <c r="QVA10" s="84"/>
      <c r="QVB10" s="84"/>
      <c r="QVN10" s="84"/>
      <c r="QVO10" s="84"/>
      <c r="QWA10" s="84"/>
      <c r="QWB10" s="84"/>
      <c r="QWN10" s="84"/>
      <c r="QWO10" s="84"/>
      <c r="QXA10" s="84"/>
      <c r="QXB10" s="84"/>
      <c r="QXN10" s="84"/>
      <c r="QXO10" s="84"/>
      <c r="QYA10" s="84"/>
      <c r="QYB10" s="84"/>
      <c r="QYN10" s="84"/>
      <c r="QYO10" s="84"/>
      <c r="QZA10" s="84"/>
      <c r="QZB10" s="84"/>
      <c r="QZN10" s="84"/>
      <c r="QZO10" s="84"/>
      <c r="RAA10" s="84"/>
      <c r="RAB10" s="84"/>
      <c r="RAN10" s="84"/>
      <c r="RAO10" s="84"/>
      <c r="RBA10" s="84"/>
      <c r="RBB10" s="84"/>
      <c r="RBN10" s="84"/>
      <c r="RBO10" s="84"/>
      <c r="RCA10" s="84"/>
      <c r="RCB10" s="84"/>
      <c r="RCN10" s="84"/>
      <c r="RCO10" s="84"/>
      <c r="RDA10" s="84"/>
      <c r="RDB10" s="84"/>
      <c r="RDN10" s="84"/>
      <c r="RDO10" s="84"/>
      <c r="REA10" s="84"/>
      <c r="REB10" s="84"/>
      <c r="REN10" s="84"/>
      <c r="REO10" s="84"/>
      <c r="RFA10" s="84"/>
      <c r="RFB10" s="84"/>
      <c r="RFN10" s="84"/>
      <c r="RFO10" s="84"/>
      <c r="RGA10" s="84"/>
      <c r="RGB10" s="84"/>
      <c r="RGN10" s="84"/>
      <c r="RGO10" s="84"/>
      <c r="RHA10" s="84"/>
      <c r="RHB10" s="84"/>
      <c r="RHN10" s="84"/>
      <c r="RHO10" s="84"/>
      <c r="RIA10" s="84"/>
      <c r="RIB10" s="84"/>
      <c r="RIN10" s="84"/>
      <c r="RIO10" s="84"/>
      <c r="RJA10" s="84"/>
      <c r="RJB10" s="84"/>
      <c r="RJN10" s="84"/>
      <c r="RJO10" s="84"/>
      <c r="RKA10" s="84"/>
      <c r="RKB10" s="84"/>
      <c r="RKN10" s="84"/>
      <c r="RKO10" s="84"/>
      <c r="RLA10" s="84"/>
      <c r="RLB10" s="84"/>
      <c r="RLN10" s="84"/>
      <c r="RLO10" s="84"/>
      <c r="RMA10" s="84"/>
      <c r="RMB10" s="84"/>
      <c r="RMN10" s="84"/>
      <c r="RMO10" s="84"/>
      <c r="RNA10" s="84"/>
      <c r="RNB10" s="84"/>
      <c r="RNN10" s="84"/>
      <c r="RNO10" s="84"/>
      <c r="ROA10" s="84"/>
      <c r="ROB10" s="84"/>
      <c r="RON10" s="84"/>
      <c r="ROO10" s="84"/>
      <c r="RPA10" s="84"/>
      <c r="RPB10" s="84"/>
      <c r="RPN10" s="84"/>
      <c r="RPO10" s="84"/>
      <c r="RQA10" s="84"/>
      <c r="RQB10" s="84"/>
      <c r="RQN10" s="84"/>
      <c r="RQO10" s="84"/>
      <c r="RRA10" s="84"/>
      <c r="RRB10" s="84"/>
      <c r="RRN10" s="84"/>
      <c r="RRO10" s="84"/>
      <c r="RSA10" s="84"/>
      <c r="RSB10" s="84"/>
      <c r="RSN10" s="84"/>
      <c r="RSO10" s="84"/>
      <c r="RTA10" s="84"/>
      <c r="RTB10" s="84"/>
      <c r="RTN10" s="84"/>
      <c r="RTO10" s="84"/>
      <c r="RUA10" s="84"/>
      <c r="RUB10" s="84"/>
      <c r="RUN10" s="84"/>
      <c r="RUO10" s="84"/>
      <c r="RVA10" s="84"/>
      <c r="RVB10" s="84"/>
      <c r="RVN10" s="84"/>
      <c r="RVO10" s="84"/>
      <c r="RWA10" s="84"/>
      <c r="RWB10" s="84"/>
      <c r="RWN10" s="84"/>
      <c r="RWO10" s="84"/>
      <c r="RXA10" s="84"/>
      <c r="RXB10" s="84"/>
      <c r="RXN10" s="84"/>
      <c r="RXO10" s="84"/>
      <c r="RYA10" s="84"/>
      <c r="RYB10" s="84"/>
      <c r="RYN10" s="84"/>
      <c r="RYO10" s="84"/>
      <c r="RZA10" s="84"/>
      <c r="RZB10" s="84"/>
      <c r="RZN10" s="84"/>
      <c r="RZO10" s="84"/>
      <c r="SAA10" s="84"/>
      <c r="SAB10" s="84"/>
      <c r="SAN10" s="84"/>
      <c r="SAO10" s="84"/>
      <c r="SBA10" s="84"/>
      <c r="SBB10" s="84"/>
      <c r="SBN10" s="84"/>
      <c r="SBO10" s="84"/>
      <c r="SCA10" s="84"/>
      <c r="SCB10" s="84"/>
      <c r="SCN10" s="84"/>
      <c r="SCO10" s="84"/>
      <c r="SDA10" s="84"/>
      <c r="SDB10" s="84"/>
      <c r="SDN10" s="84"/>
      <c r="SDO10" s="84"/>
      <c r="SEA10" s="84"/>
      <c r="SEB10" s="84"/>
      <c r="SEN10" s="84"/>
      <c r="SEO10" s="84"/>
      <c r="SFA10" s="84"/>
      <c r="SFB10" s="84"/>
      <c r="SFN10" s="84"/>
      <c r="SFO10" s="84"/>
      <c r="SGA10" s="84"/>
      <c r="SGB10" s="84"/>
      <c r="SGN10" s="84"/>
      <c r="SGO10" s="84"/>
      <c r="SHA10" s="84"/>
      <c r="SHB10" s="84"/>
      <c r="SHN10" s="84"/>
      <c r="SHO10" s="84"/>
      <c r="SIA10" s="84"/>
      <c r="SIB10" s="84"/>
      <c r="SIN10" s="84"/>
      <c r="SIO10" s="84"/>
      <c r="SJA10" s="84"/>
      <c r="SJB10" s="84"/>
      <c r="SJN10" s="84"/>
      <c r="SJO10" s="84"/>
      <c r="SKA10" s="84"/>
      <c r="SKB10" s="84"/>
      <c r="SKN10" s="84"/>
      <c r="SKO10" s="84"/>
      <c r="SLA10" s="84"/>
      <c r="SLB10" s="84"/>
      <c r="SLN10" s="84"/>
      <c r="SLO10" s="84"/>
      <c r="SMA10" s="84"/>
      <c r="SMB10" s="84"/>
      <c r="SMN10" s="84"/>
      <c r="SMO10" s="84"/>
      <c r="SNA10" s="84"/>
      <c r="SNB10" s="84"/>
      <c r="SNN10" s="84"/>
      <c r="SNO10" s="84"/>
      <c r="SOA10" s="84"/>
      <c r="SOB10" s="84"/>
      <c r="SON10" s="84"/>
      <c r="SOO10" s="84"/>
      <c r="SPA10" s="84"/>
      <c r="SPB10" s="84"/>
      <c r="SPN10" s="84"/>
      <c r="SPO10" s="84"/>
      <c r="SQA10" s="84"/>
      <c r="SQB10" s="84"/>
      <c r="SQN10" s="84"/>
      <c r="SQO10" s="84"/>
      <c r="SRA10" s="84"/>
      <c r="SRB10" s="84"/>
      <c r="SRN10" s="84"/>
      <c r="SRO10" s="84"/>
      <c r="SSA10" s="84"/>
      <c r="SSB10" s="84"/>
      <c r="SSN10" s="84"/>
      <c r="SSO10" s="84"/>
      <c r="STA10" s="84"/>
      <c r="STB10" s="84"/>
      <c r="STN10" s="84"/>
      <c r="STO10" s="84"/>
      <c r="SUA10" s="84"/>
      <c r="SUB10" s="84"/>
      <c r="SUN10" s="84"/>
      <c r="SUO10" s="84"/>
      <c r="SVA10" s="84"/>
      <c r="SVB10" s="84"/>
      <c r="SVN10" s="84"/>
      <c r="SVO10" s="84"/>
      <c r="SWA10" s="84"/>
      <c r="SWB10" s="84"/>
      <c r="SWN10" s="84"/>
      <c r="SWO10" s="84"/>
      <c r="SXA10" s="84"/>
      <c r="SXB10" s="84"/>
      <c r="SXN10" s="84"/>
      <c r="SXO10" s="84"/>
      <c r="SYA10" s="84"/>
      <c r="SYB10" s="84"/>
      <c r="SYN10" s="84"/>
      <c r="SYO10" s="84"/>
      <c r="SZA10" s="84"/>
      <c r="SZB10" s="84"/>
      <c r="SZN10" s="84"/>
      <c r="SZO10" s="84"/>
      <c r="TAA10" s="84"/>
      <c r="TAB10" s="84"/>
      <c r="TAN10" s="84"/>
      <c r="TAO10" s="84"/>
      <c r="TBA10" s="84"/>
      <c r="TBB10" s="84"/>
      <c r="TBN10" s="84"/>
      <c r="TBO10" s="84"/>
      <c r="TCA10" s="84"/>
      <c r="TCB10" s="84"/>
      <c r="TCN10" s="84"/>
      <c r="TCO10" s="84"/>
      <c r="TDA10" s="84"/>
      <c r="TDB10" s="84"/>
      <c r="TDN10" s="84"/>
      <c r="TDO10" s="84"/>
      <c r="TEA10" s="84"/>
      <c r="TEB10" s="84"/>
      <c r="TEN10" s="84"/>
      <c r="TEO10" s="84"/>
      <c r="TFA10" s="84"/>
      <c r="TFB10" s="84"/>
      <c r="TFN10" s="84"/>
      <c r="TFO10" s="84"/>
      <c r="TGA10" s="84"/>
      <c r="TGB10" s="84"/>
      <c r="TGN10" s="84"/>
      <c r="TGO10" s="84"/>
      <c r="THA10" s="84"/>
      <c r="THB10" s="84"/>
      <c r="THN10" s="84"/>
      <c r="THO10" s="84"/>
      <c r="TIA10" s="84"/>
      <c r="TIB10" s="84"/>
      <c r="TIN10" s="84"/>
      <c r="TIO10" s="84"/>
      <c r="TJA10" s="84"/>
      <c r="TJB10" s="84"/>
      <c r="TJN10" s="84"/>
      <c r="TJO10" s="84"/>
      <c r="TKA10" s="84"/>
      <c r="TKB10" s="84"/>
      <c r="TKN10" s="84"/>
      <c r="TKO10" s="84"/>
      <c r="TLA10" s="84"/>
      <c r="TLB10" s="84"/>
      <c r="TLN10" s="84"/>
      <c r="TLO10" s="84"/>
      <c r="TMA10" s="84"/>
      <c r="TMB10" s="84"/>
      <c r="TMN10" s="84"/>
      <c r="TMO10" s="84"/>
      <c r="TNA10" s="84"/>
      <c r="TNB10" s="84"/>
      <c r="TNN10" s="84"/>
      <c r="TNO10" s="84"/>
      <c r="TOA10" s="84"/>
      <c r="TOB10" s="84"/>
      <c r="TON10" s="84"/>
      <c r="TOO10" s="84"/>
      <c r="TPA10" s="84"/>
      <c r="TPB10" s="84"/>
      <c r="TPN10" s="84"/>
      <c r="TPO10" s="84"/>
      <c r="TQA10" s="84"/>
      <c r="TQB10" s="84"/>
      <c r="TQN10" s="84"/>
      <c r="TQO10" s="84"/>
      <c r="TRA10" s="84"/>
      <c r="TRB10" s="84"/>
      <c r="TRN10" s="84"/>
      <c r="TRO10" s="84"/>
      <c r="TSA10" s="84"/>
      <c r="TSB10" s="84"/>
      <c r="TSN10" s="84"/>
      <c r="TSO10" s="84"/>
      <c r="TTA10" s="84"/>
      <c r="TTB10" s="84"/>
      <c r="TTN10" s="84"/>
      <c r="TTO10" s="84"/>
      <c r="TUA10" s="84"/>
      <c r="TUB10" s="84"/>
      <c r="TUN10" s="84"/>
      <c r="TUO10" s="84"/>
      <c r="TVA10" s="84"/>
      <c r="TVB10" s="84"/>
      <c r="TVN10" s="84"/>
      <c r="TVO10" s="84"/>
      <c r="TWA10" s="84"/>
      <c r="TWB10" s="84"/>
      <c r="TWN10" s="84"/>
      <c r="TWO10" s="84"/>
      <c r="TXA10" s="84"/>
      <c r="TXB10" s="84"/>
      <c r="TXN10" s="84"/>
      <c r="TXO10" s="84"/>
      <c r="TYA10" s="84"/>
      <c r="TYB10" s="84"/>
      <c r="TYN10" s="84"/>
      <c r="TYO10" s="84"/>
      <c r="TZA10" s="84"/>
      <c r="TZB10" s="84"/>
      <c r="TZN10" s="84"/>
      <c r="TZO10" s="84"/>
      <c r="UAA10" s="84"/>
      <c r="UAB10" s="84"/>
      <c r="UAN10" s="84"/>
      <c r="UAO10" s="84"/>
      <c r="UBA10" s="84"/>
      <c r="UBB10" s="84"/>
      <c r="UBN10" s="84"/>
      <c r="UBO10" s="84"/>
      <c r="UCA10" s="84"/>
      <c r="UCB10" s="84"/>
      <c r="UCN10" s="84"/>
      <c r="UCO10" s="84"/>
      <c r="UDA10" s="84"/>
      <c r="UDB10" s="84"/>
      <c r="UDN10" s="84"/>
      <c r="UDO10" s="84"/>
      <c r="UEA10" s="84"/>
      <c r="UEB10" s="84"/>
      <c r="UEN10" s="84"/>
      <c r="UEO10" s="84"/>
      <c r="UFA10" s="84"/>
      <c r="UFB10" s="84"/>
      <c r="UFN10" s="84"/>
      <c r="UFO10" s="84"/>
      <c r="UGA10" s="84"/>
      <c r="UGB10" s="84"/>
      <c r="UGN10" s="84"/>
      <c r="UGO10" s="84"/>
      <c r="UHA10" s="84"/>
      <c r="UHB10" s="84"/>
      <c r="UHN10" s="84"/>
      <c r="UHO10" s="84"/>
      <c r="UIA10" s="84"/>
      <c r="UIB10" s="84"/>
      <c r="UIN10" s="84"/>
      <c r="UIO10" s="84"/>
      <c r="UJA10" s="84"/>
      <c r="UJB10" s="84"/>
      <c r="UJN10" s="84"/>
      <c r="UJO10" s="84"/>
      <c r="UKA10" s="84"/>
      <c r="UKB10" s="84"/>
      <c r="UKN10" s="84"/>
      <c r="UKO10" s="84"/>
      <c r="ULA10" s="84"/>
      <c r="ULB10" s="84"/>
      <c r="ULN10" s="84"/>
      <c r="ULO10" s="84"/>
      <c r="UMA10" s="84"/>
      <c r="UMB10" s="84"/>
      <c r="UMN10" s="84"/>
      <c r="UMO10" s="84"/>
      <c r="UNA10" s="84"/>
      <c r="UNB10" s="84"/>
      <c r="UNN10" s="84"/>
      <c r="UNO10" s="84"/>
      <c r="UOA10" s="84"/>
      <c r="UOB10" s="84"/>
      <c r="UON10" s="84"/>
      <c r="UOO10" s="84"/>
      <c r="UPA10" s="84"/>
      <c r="UPB10" s="84"/>
      <c r="UPN10" s="84"/>
      <c r="UPO10" s="84"/>
      <c r="UQA10" s="84"/>
      <c r="UQB10" s="84"/>
      <c r="UQN10" s="84"/>
      <c r="UQO10" s="84"/>
      <c r="URA10" s="84"/>
      <c r="URB10" s="84"/>
      <c r="URN10" s="84"/>
      <c r="URO10" s="84"/>
      <c r="USA10" s="84"/>
      <c r="USB10" s="84"/>
      <c r="USN10" s="84"/>
      <c r="USO10" s="84"/>
      <c r="UTA10" s="84"/>
      <c r="UTB10" s="84"/>
      <c r="UTN10" s="84"/>
      <c r="UTO10" s="84"/>
      <c r="UUA10" s="84"/>
      <c r="UUB10" s="84"/>
      <c r="UUN10" s="84"/>
      <c r="UUO10" s="84"/>
      <c r="UVA10" s="84"/>
      <c r="UVB10" s="84"/>
      <c r="UVN10" s="84"/>
      <c r="UVO10" s="84"/>
      <c r="UWA10" s="84"/>
      <c r="UWB10" s="84"/>
      <c r="UWN10" s="84"/>
      <c r="UWO10" s="84"/>
      <c r="UXA10" s="84"/>
      <c r="UXB10" s="84"/>
      <c r="UXN10" s="84"/>
      <c r="UXO10" s="84"/>
      <c r="UYA10" s="84"/>
      <c r="UYB10" s="84"/>
      <c r="UYN10" s="84"/>
      <c r="UYO10" s="84"/>
      <c r="UZA10" s="84"/>
      <c r="UZB10" s="84"/>
      <c r="UZN10" s="84"/>
      <c r="UZO10" s="84"/>
      <c r="VAA10" s="84"/>
      <c r="VAB10" s="84"/>
      <c r="VAN10" s="84"/>
      <c r="VAO10" s="84"/>
      <c r="VBA10" s="84"/>
      <c r="VBB10" s="84"/>
      <c r="VBN10" s="84"/>
      <c r="VBO10" s="84"/>
      <c r="VCA10" s="84"/>
      <c r="VCB10" s="84"/>
      <c r="VCN10" s="84"/>
      <c r="VCO10" s="84"/>
      <c r="VDA10" s="84"/>
      <c r="VDB10" s="84"/>
      <c r="VDN10" s="84"/>
      <c r="VDO10" s="84"/>
      <c r="VEA10" s="84"/>
      <c r="VEB10" s="84"/>
      <c r="VEN10" s="84"/>
      <c r="VEO10" s="84"/>
      <c r="VFA10" s="84"/>
      <c r="VFB10" s="84"/>
      <c r="VFN10" s="84"/>
      <c r="VFO10" s="84"/>
      <c r="VGA10" s="84"/>
      <c r="VGB10" s="84"/>
      <c r="VGN10" s="84"/>
      <c r="VGO10" s="84"/>
      <c r="VHA10" s="84"/>
      <c r="VHB10" s="84"/>
      <c r="VHN10" s="84"/>
      <c r="VHO10" s="84"/>
      <c r="VIA10" s="84"/>
      <c r="VIB10" s="84"/>
      <c r="VIN10" s="84"/>
      <c r="VIO10" s="84"/>
      <c r="VJA10" s="84"/>
      <c r="VJB10" s="84"/>
      <c r="VJN10" s="84"/>
      <c r="VJO10" s="84"/>
      <c r="VKA10" s="84"/>
      <c r="VKB10" s="84"/>
      <c r="VKN10" s="84"/>
      <c r="VKO10" s="84"/>
      <c r="VLA10" s="84"/>
      <c r="VLB10" s="84"/>
      <c r="VLN10" s="84"/>
      <c r="VLO10" s="84"/>
      <c r="VMA10" s="84"/>
      <c r="VMB10" s="84"/>
      <c r="VMN10" s="84"/>
      <c r="VMO10" s="84"/>
      <c r="VNA10" s="84"/>
      <c r="VNB10" s="84"/>
      <c r="VNN10" s="84"/>
      <c r="VNO10" s="84"/>
      <c r="VOA10" s="84"/>
      <c r="VOB10" s="84"/>
      <c r="VON10" s="84"/>
      <c r="VOO10" s="84"/>
      <c r="VPA10" s="84"/>
      <c r="VPB10" s="84"/>
      <c r="VPN10" s="84"/>
      <c r="VPO10" s="84"/>
      <c r="VQA10" s="84"/>
      <c r="VQB10" s="84"/>
      <c r="VQN10" s="84"/>
      <c r="VQO10" s="84"/>
      <c r="VRA10" s="84"/>
      <c r="VRB10" s="84"/>
      <c r="VRN10" s="84"/>
      <c r="VRO10" s="84"/>
      <c r="VSA10" s="84"/>
      <c r="VSB10" s="84"/>
      <c r="VSN10" s="84"/>
      <c r="VSO10" s="84"/>
      <c r="VTA10" s="84"/>
      <c r="VTB10" s="84"/>
      <c r="VTN10" s="84"/>
      <c r="VTO10" s="84"/>
      <c r="VUA10" s="84"/>
      <c r="VUB10" s="84"/>
      <c r="VUN10" s="84"/>
      <c r="VUO10" s="84"/>
      <c r="VVA10" s="84"/>
      <c r="VVB10" s="84"/>
      <c r="VVN10" s="84"/>
      <c r="VVO10" s="84"/>
      <c r="VWA10" s="84"/>
      <c r="VWB10" s="84"/>
      <c r="VWN10" s="84"/>
      <c r="VWO10" s="84"/>
      <c r="VXA10" s="84"/>
      <c r="VXB10" s="84"/>
      <c r="VXN10" s="84"/>
      <c r="VXO10" s="84"/>
      <c r="VYA10" s="84"/>
      <c r="VYB10" s="84"/>
      <c r="VYN10" s="84"/>
      <c r="VYO10" s="84"/>
      <c r="VZA10" s="84"/>
      <c r="VZB10" s="84"/>
      <c r="VZN10" s="84"/>
      <c r="VZO10" s="84"/>
      <c r="WAA10" s="84"/>
      <c r="WAB10" s="84"/>
      <c r="WAN10" s="84"/>
      <c r="WAO10" s="84"/>
      <c r="WBA10" s="84"/>
      <c r="WBB10" s="84"/>
      <c r="WBN10" s="84"/>
      <c r="WBO10" s="84"/>
      <c r="WCA10" s="84"/>
      <c r="WCB10" s="84"/>
      <c r="WCN10" s="84"/>
      <c r="WCO10" s="84"/>
      <c r="WDA10" s="84"/>
      <c r="WDB10" s="84"/>
      <c r="WDN10" s="84"/>
      <c r="WDO10" s="84"/>
      <c r="WEA10" s="84"/>
      <c r="WEB10" s="84"/>
      <c r="WEN10" s="84"/>
      <c r="WEO10" s="84"/>
      <c r="WFA10" s="84"/>
      <c r="WFB10" s="84"/>
      <c r="WFN10" s="84"/>
      <c r="WFO10" s="84"/>
      <c r="WGA10" s="84"/>
      <c r="WGB10" s="84"/>
      <c r="WGN10" s="84"/>
      <c r="WGO10" s="84"/>
      <c r="WHA10" s="84"/>
      <c r="WHB10" s="84"/>
      <c r="WHN10" s="84"/>
      <c r="WHO10" s="84"/>
      <c r="WIA10" s="84"/>
      <c r="WIB10" s="84"/>
      <c r="WIN10" s="84"/>
      <c r="WIO10" s="84"/>
      <c r="WJA10" s="84"/>
      <c r="WJB10" s="84"/>
      <c r="WJN10" s="84"/>
      <c r="WJO10" s="84"/>
      <c r="WKA10" s="84"/>
      <c r="WKB10" s="84"/>
      <c r="WKN10" s="84"/>
      <c r="WKO10" s="84"/>
      <c r="WLA10" s="84"/>
      <c r="WLB10" s="84"/>
      <c r="WLN10" s="84"/>
      <c r="WLO10" s="84"/>
      <c r="WMA10" s="84"/>
      <c r="WMB10" s="84"/>
      <c r="WMN10" s="84"/>
      <c r="WMO10" s="84"/>
      <c r="WNA10" s="84"/>
      <c r="WNB10" s="84"/>
      <c r="WNN10" s="84"/>
      <c r="WNO10" s="84"/>
      <c r="WOA10" s="84"/>
      <c r="WOB10" s="84"/>
      <c r="WON10" s="84"/>
      <c r="WOO10" s="84"/>
      <c r="WPA10" s="84"/>
      <c r="WPB10" s="84"/>
      <c r="WPN10" s="84"/>
      <c r="WPO10" s="84"/>
      <c r="WQA10" s="84"/>
      <c r="WQB10" s="84"/>
      <c r="WQN10" s="84"/>
      <c r="WQO10" s="84"/>
      <c r="WRA10" s="84"/>
      <c r="WRB10" s="84"/>
      <c r="WRN10" s="84"/>
      <c r="WRO10" s="84"/>
      <c r="WSA10" s="84"/>
      <c r="WSB10" s="84"/>
      <c r="WSN10" s="84"/>
      <c r="WSO10" s="84"/>
      <c r="WTA10" s="84"/>
      <c r="WTB10" s="84"/>
      <c r="WTN10" s="84"/>
      <c r="WTO10" s="84"/>
      <c r="WUA10" s="84"/>
      <c r="WUB10" s="84"/>
      <c r="WUN10" s="84"/>
      <c r="WUO10" s="84"/>
      <c r="WVA10" s="84"/>
      <c r="WVB10" s="84"/>
      <c r="WVN10" s="84"/>
      <c r="WVO10" s="84"/>
      <c r="WWA10" s="84"/>
      <c r="WWB10" s="84"/>
      <c r="WWN10" s="84"/>
      <c r="WWO10" s="84"/>
      <c r="WXA10" s="84"/>
      <c r="WXB10" s="84"/>
      <c r="WXN10" s="84"/>
      <c r="WXO10" s="84"/>
      <c r="WYA10" s="84"/>
      <c r="WYB10" s="84"/>
      <c r="WYN10" s="84"/>
      <c r="WYO10" s="84"/>
      <c r="WZA10" s="84"/>
      <c r="WZB10" s="84"/>
      <c r="WZN10" s="84"/>
      <c r="WZO10" s="84"/>
      <c r="XAA10" s="84"/>
      <c r="XAB10" s="84"/>
      <c r="XAN10" s="84"/>
      <c r="XAO10" s="84"/>
      <c r="XBA10" s="84"/>
      <c r="XBB10" s="84"/>
      <c r="XBN10" s="84"/>
      <c r="XBO10" s="84"/>
      <c r="XCA10" s="84"/>
      <c r="XCB10" s="84"/>
      <c r="XCN10" s="84"/>
      <c r="XCO10" s="84"/>
      <c r="XDA10" s="84"/>
      <c r="XDB10" s="84"/>
      <c r="XDN10" s="84"/>
      <c r="XDO10" s="84"/>
      <c r="XEA10" s="84"/>
      <c r="XEB10" s="84"/>
      <c r="XEN10" s="84"/>
      <c r="XEO10" s="84"/>
      <c r="XFA10" s="84"/>
      <c r="XFB10" s="84"/>
    </row>
    <row r="11" spans="1:1016 1028:2043 2055:3070 3082:5111 5123:6138 6150:7165 7177:8192 8204:9206 9218:10233 10245:11260 11272:12287 12299:13301 13313:14328 14340:15355 15367:16382" x14ac:dyDescent="0.2">
      <c r="A11" s="1" t="s">
        <v>171</v>
      </c>
      <c r="C11" s="180">
        <f>C10/'Output P&amp;L'!C5</f>
        <v>3.2012336733366779E-2</v>
      </c>
      <c r="D11" s="180">
        <f>D10/'Output P&amp;L'!D5</f>
        <v>3.6102722741891927E-2</v>
      </c>
      <c r="E11" s="180">
        <f>E10/'Output P&amp;L'!E5</f>
        <v>3.5009765120436485E-2</v>
      </c>
      <c r="F11" s="180">
        <f>F10/'Output P&amp;L'!F5</f>
        <v>5.4887910738048933E-2</v>
      </c>
      <c r="G11" s="181">
        <f>AVERAGE($E$11:$F$11)</f>
        <v>4.4948837929242709E-2</v>
      </c>
      <c r="H11" s="181">
        <f t="shared" ref="H11:M11" si="1">AVERAGE($E$11:$F$11)</f>
        <v>4.4948837929242709E-2</v>
      </c>
      <c r="I11" s="181">
        <f t="shared" si="1"/>
        <v>4.4948837929242709E-2</v>
      </c>
      <c r="J11" s="181">
        <f t="shared" si="1"/>
        <v>4.4948837929242709E-2</v>
      </c>
      <c r="K11" s="181">
        <f t="shared" si="1"/>
        <v>4.4948837929242709E-2</v>
      </c>
      <c r="L11" s="181">
        <f t="shared" si="1"/>
        <v>4.4948837929242709E-2</v>
      </c>
      <c r="M11" s="181">
        <f t="shared" si="1"/>
        <v>4.4948837929242709E-2</v>
      </c>
    </row>
    <row r="12" spans="1:1016 1028:2043 2055:3070 3082:5111 5123:6138 6150:7165 7177:8192 8204:9206 9218:10233 10245:11260 11272:12287 12299:13301 13313:14328 14340:15355 15367:16382" s="109" customFormat="1" x14ac:dyDescent="0.2">
      <c r="A12" s="84" t="s">
        <v>27</v>
      </c>
      <c r="B12" s="84"/>
      <c r="C12" s="179">
        <f>B.SHEET!D17+B.SHEET!D20</f>
        <v>6527</v>
      </c>
      <c r="D12" s="179">
        <f>B.SHEET!E17+B.SHEET!E20</f>
        <v>7598</v>
      </c>
      <c r="E12" s="179">
        <f>B.SHEET!F17+B.SHEET!F20</f>
        <v>10169</v>
      </c>
      <c r="F12" s="179">
        <f>B.SHEET!G17+B.SHEET!G20</f>
        <v>10741</v>
      </c>
      <c r="G12" s="179">
        <f>$F$12</f>
        <v>10741</v>
      </c>
      <c r="H12" s="179">
        <f t="shared" ref="H12:M12" si="2">$F$12</f>
        <v>10741</v>
      </c>
      <c r="I12" s="179">
        <f t="shared" si="2"/>
        <v>10741</v>
      </c>
      <c r="J12" s="179">
        <f t="shared" si="2"/>
        <v>10741</v>
      </c>
      <c r="K12" s="179">
        <f t="shared" si="2"/>
        <v>10741</v>
      </c>
      <c r="L12" s="179">
        <f t="shared" si="2"/>
        <v>10741</v>
      </c>
      <c r="M12" s="179">
        <f t="shared" si="2"/>
        <v>10741</v>
      </c>
      <c r="N12" s="84"/>
      <c r="O12" s="84"/>
      <c r="AA12" s="84"/>
      <c r="AB12" s="84"/>
      <c r="AN12" s="84"/>
      <c r="AO12" s="84"/>
      <c r="BA12" s="84"/>
      <c r="BB12" s="84"/>
      <c r="BN12" s="84"/>
      <c r="BO12" s="84"/>
      <c r="CA12" s="84"/>
      <c r="CB12" s="84"/>
      <c r="CN12" s="84"/>
      <c r="CO12" s="84"/>
      <c r="DA12" s="84"/>
      <c r="DB12" s="84"/>
      <c r="DN12" s="84"/>
      <c r="DO12" s="84"/>
      <c r="EA12" s="84"/>
      <c r="EB12" s="84"/>
      <c r="EN12" s="84"/>
      <c r="EO12" s="84"/>
      <c r="FA12" s="84"/>
      <c r="FB12" s="84"/>
      <c r="FN12" s="84"/>
      <c r="FO12" s="84"/>
      <c r="GA12" s="84"/>
      <c r="GB12" s="84"/>
      <c r="GN12" s="84"/>
      <c r="GO12" s="84"/>
      <c r="HA12" s="84"/>
      <c r="HB12" s="84"/>
      <c r="HN12" s="84"/>
      <c r="HO12" s="84"/>
      <c r="IA12" s="84"/>
      <c r="IB12" s="84"/>
      <c r="IN12" s="84"/>
      <c r="IO12" s="84"/>
      <c r="JA12" s="84"/>
      <c r="JB12" s="84"/>
      <c r="JN12" s="84"/>
      <c r="JO12" s="84"/>
      <c r="KA12" s="84"/>
      <c r="KB12" s="84"/>
      <c r="KN12" s="84"/>
      <c r="KO12" s="84"/>
      <c r="LA12" s="84"/>
      <c r="LB12" s="84"/>
      <c r="LN12" s="84"/>
      <c r="LO12" s="84"/>
      <c r="MA12" s="84"/>
      <c r="MB12" s="84"/>
      <c r="MN12" s="84"/>
      <c r="MO12" s="84"/>
      <c r="NA12" s="84"/>
      <c r="NB12" s="84"/>
      <c r="NN12" s="84"/>
      <c r="NO12" s="84"/>
      <c r="OA12" s="84"/>
      <c r="OB12" s="84"/>
      <c r="ON12" s="84"/>
      <c r="OO12" s="84"/>
      <c r="PA12" s="84"/>
      <c r="PB12" s="84"/>
      <c r="PN12" s="84"/>
      <c r="PO12" s="84"/>
      <c r="QA12" s="84"/>
      <c r="QB12" s="84"/>
      <c r="QN12" s="84"/>
      <c r="QO12" s="84"/>
      <c r="RA12" s="84"/>
      <c r="RB12" s="84"/>
      <c r="RN12" s="84"/>
      <c r="RO12" s="84"/>
      <c r="SA12" s="84"/>
      <c r="SB12" s="84"/>
      <c r="SN12" s="84"/>
      <c r="SO12" s="84"/>
      <c r="TA12" s="84"/>
      <c r="TB12" s="84"/>
      <c r="TN12" s="84"/>
      <c r="TO12" s="84"/>
      <c r="UA12" s="84"/>
      <c r="UB12" s="84"/>
      <c r="UN12" s="84"/>
      <c r="UO12" s="84"/>
      <c r="VA12" s="84"/>
      <c r="VB12" s="84"/>
      <c r="VN12" s="84"/>
      <c r="VO12" s="84"/>
      <c r="WA12" s="84"/>
      <c r="WB12" s="84"/>
      <c r="WN12" s="84"/>
      <c r="WO12" s="84"/>
      <c r="XA12" s="84"/>
      <c r="XB12" s="84"/>
      <c r="XN12" s="84"/>
      <c r="XO12" s="84"/>
      <c r="YA12" s="84"/>
      <c r="YB12" s="84"/>
      <c r="YN12" s="84"/>
      <c r="YO12" s="84"/>
      <c r="ZA12" s="84"/>
      <c r="ZB12" s="84"/>
      <c r="ZN12" s="84"/>
      <c r="ZO12" s="84"/>
      <c r="AAA12" s="84"/>
      <c r="AAB12" s="84"/>
      <c r="AAN12" s="84"/>
      <c r="AAO12" s="84"/>
      <c r="ABA12" s="84"/>
      <c r="ABB12" s="84"/>
      <c r="ABN12" s="84"/>
      <c r="ABO12" s="84"/>
      <c r="ACA12" s="84"/>
      <c r="ACB12" s="84"/>
      <c r="ACN12" s="84"/>
      <c r="ACO12" s="84"/>
      <c r="ADA12" s="84"/>
      <c r="ADB12" s="84"/>
      <c r="ADN12" s="84"/>
      <c r="ADO12" s="84"/>
      <c r="AEA12" s="84"/>
      <c r="AEB12" s="84"/>
      <c r="AEN12" s="84"/>
      <c r="AEO12" s="84"/>
      <c r="AFA12" s="84"/>
      <c r="AFB12" s="84"/>
      <c r="AFN12" s="84"/>
      <c r="AFO12" s="84"/>
      <c r="AGA12" s="84"/>
      <c r="AGB12" s="84"/>
      <c r="AGN12" s="84"/>
      <c r="AGO12" s="84"/>
      <c r="AHA12" s="84"/>
      <c r="AHB12" s="84"/>
      <c r="AHN12" s="84"/>
      <c r="AHO12" s="84"/>
      <c r="AIA12" s="84"/>
      <c r="AIB12" s="84"/>
      <c r="AIN12" s="84"/>
      <c r="AIO12" s="84"/>
      <c r="AJA12" s="84"/>
      <c r="AJB12" s="84"/>
      <c r="AJN12" s="84"/>
      <c r="AJO12" s="84"/>
      <c r="AKA12" s="84"/>
      <c r="AKB12" s="84"/>
      <c r="AKN12" s="84"/>
      <c r="AKO12" s="84"/>
      <c r="ALA12" s="84"/>
      <c r="ALB12" s="84"/>
      <c r="ALN12" s="84"/>
      <c r="ALO12" s="84"/>
      <c r="AMA12" s="84"/>
      <c r="AMB12" s="84"/>
      <c r="AMN12" s="84"/>
      <c r="AMO12" s="84"/>
      <c r="ANA12" s="84"/>
      <c r="ANB12" s="84"/>
      <c r="ANN12" s="84"/>
      <c r="ANO12" s="84"/>
      <c r="AOA12" s="84"/>
      <c r="AOB12" s="84"/>
      <c r="AON12" s="84"/>
      <c r="AOO12" s="84"/>
      <c r="APA12" s="84"/>
      <c r="APB12" s="84"/>
      <c r="APN12" s="84"/>
      <c r="APO12" s="84"/>
      <c r="AQA12" s="84"/>
      <c r="AQB12" s="84"/>
      <c r="AQN12" s="84"/>
      <c r="AQO12" s="84"/>
      <c r="ARA12" s="84"/>
      <c r="ARB12" s="84"/>
      <c r="ARN12" s="84"/>
      <c r="ARO12" s="84"/>
      <c r="ASA12" s="84"/>
      <c r="ASB12" s="84"/>
      <c r="ASN12" s="84"/>
      <c r="ASO12" s="84"/>
      <c r="ATA12" s="84"/>
      <c r="ATB12" s="84"/>
      <c r="ATN12" s="84"/>
      <c r="ATO12" s="84"/>
      <c r="AUA12" s="84"/>
      <c r="AUB12" s="84"/>
      <c r="AUN12" s="84"/>
      <c r="AUO12" s="84"/>
      <c r="AVA12" s="84"/>
      <c r="AVB12" s="84"/>
      <c r="AVN12" s="84"/>
      <c r="AVO12" s="84"/>
      <c r="AWA12" s="84"/>
      <c r="AWB12" s="84"/>
      <c r="AWN12" s="84"/>
      <c r="AWO12" s="84"/>
      <c r="AXA12" s="84"/>
      <c r="AXB12" s="84"/>
      <c r="AXN12" s="84"/>
      <c r="AXO12" s="84"/>
      <c r="AYA12" s="84"/>
      <c r="AYB12" s="84"/>
      <c r="AYN12" s="84"/>
      <c r="AYO12" s="84"/>
      <c r="AZA12" s="84"/>
      <c r="AZB12" s="84"/>
      <c r="AZN12" s="84"/>
      <c r="AZO12" s="84"/>
      <c r="BAA12" s="84"/>
      <c r="BAB12" s="84"/>
      <c r="BAN12" s="84"/>
      <c r="BAO12" s="84"/>
      <c r="BBA12" s="84"/>
      <c r="BBB12" s="84"/>
      <c r="BBN12" s="84"/>
      <c r="BBO12" s="84"/>
      <c r="BCA12" s="84"/>
      <c r="BCB12" s="84"/>
      <c r="BCN12" s="84"/>
      <c r="BCO12" s="84"/>
      <c r="BDA12" s="84"/>
      <c r="BDB12" s="84"/>
      <c r="BDN12" s="84"/>
      <c r="BDO12" s="84"/>
      <c r="BEA12" s="84"/>
      <c r="BEB12" s="84"/>
      <c r="BEN12" s="84"/>
      <c r="BEO12" s="84"/>
      <c r="BFA12" s="84"/>
      <c r="BFB12" s="84"/>
      <c r="BFN12" s="84"/>
      <c r="BFO12" s="84"/>
      <c r="BGA12" s="84"/>
      <c r="BGB12" s="84"/>
      <c r="BGN12" s="84"/>
      <c r="BGO12" s="84"/>
      <c r="BHA12" s="84"/>
      <c r="BHB12" s="84"/>
      <c r="BHN12" s="84"/>
      <c r="BHO12" s="84"/>
      <c r="BIA12" s="84"/>
      <c r="BIB12" s="84"/>
      <c r="BIN12" s="84"/>
      <c r="BIO12" s="84"/>
      <c r="BJA12" s="84"/>
      <c r="BJB12" s="84"/>
      <c r="BJN12" s="84"/>
      <c r="BJO12" s="84"/>
      <c r="BKA12" s="84"/>
      <c r="BKB12" s="84"/>
      <c r="BKN12" s="84"/>
      <c r="BKO12" s="84"/>
      <c r="BLA12" s="84"/>
      <c r="BLB12" s="84"/>
      <c r="BLN12" s="84"/>
      <c r="BLO12" s="84"/>
      <c r="BMA12" s="84"/>
      <c r="BMB12" s="84"/>
      <c r="BMN12" s="84"/>
      <c r="BMO12" s="84"/>
      <c r="BNA12" s="84"/>
      <c r="BNB12" s="84"/>
      <c r="BNN12" s="84"/>
      <c r="BNO12" s="84"/>
      <c r="BOA12" s="84"/>
      <c r="BOB12" s="84"/>
      <c r="BON12" s="84"/>
      <c r="BOO12" s="84"/>
      <c r="BPA12" s="84"/>
      <c r="BPB12" s="84"/>
      <c r="BPN12" s="84"/>
      <c r="BPO12" s="84"/>
      <c r="BQA12" s="84"/>
      <c r="BQB12" s="84"/>
      <c r="BQN12" s="84"/>
      <c r="BQO12" s="84"/>
      <c r="BRA12" s="84"/>
      <c r="BRB12" s="84"/>
      <c r="BRN12" s="84"/>
      <c r="BRO12" s="84"/>
      <c r="BSA12" s="84"/>
      <c r="BSB12" s="84"/>
      <c r="BSN12" s="84"/>
      <c r="BSO12" s="84"/>
      <c r="BTA12" s="84"/>
      <c r="BTB12" s="84"/>
      <c r="BTN12" s="84"/>
      <c r="BTO12" s="84"/>
      <c r="BUA12" s="84"/>
      <c r="BUB12" s="84"/>
      <c r="BUN12" s="84"/>
      <c r="BUO12" s="84"/>
      <c r="BVA12" s="84"/>
      <c r="BVB12" s="84"/>
      <c r="BVN12" s="84"/>
      <c r="BVO12" s="84"/>
      <c r="BWA12" s="84"/>
      <c r="BWB12" s="84"/>
      <c r="BWN12" s="84"/>
      <c r="BWO12" s="84"/>
      <c r="BXA12" s="84"/>
      <c r="BXB12" s="84"/>
      <c r="BXN12" s="84"/>
      <c r="BXO12" s="84"/>
      <c r="BYA12" s="84"/>
      <c r="BYB12" s="84"/>
      <c r="BYN12" s="84"/>
      <c r="BYO12" s="84"/>
      <c r="BZA12" s="84"/>
      <c r="BZB12" s="84"/>
      <c r="BZN12" s="84"/>
      <c r="BZO12" s="84"/>
      <c r="CAA12" s="84"/>
      <c r="CAB12" s="84"/>
      <c r="CAN12" s="84"/>
      <c r="CAO12" s="84"/>
      <c r="CBA12" s="84"/>
      <c r="CBB12" s="84"/>
      <c r="CBN12" s="84"/>
      <c r="CBO12" s="84"/>
      <c r="CCA12" s="84"/>
      <c r="CCB12" s="84"/>
      <c r="CCN12" s="84"/>
      <c r="CCO12" s="84"/>
      <c r="CDA12" s="84"/>
      <c r="CDB12" s="84"/>
      <c r="CDN12" s="84"/>
      <c r="CDO12" s="84"/>
      <c r="CEA12" s="84"/>
      <c r="CEB12" s="84"/>
      <c r="CEN12" s="84"/>
      <c r="CEO12" s="84"/>
      <c r="CFA12" s="84"/>
      <c r="CFB12" s="84"/>
      <c r="CFN12" s="84"/>
      <c r="CFO12" s="84"/>
      <c r="CGA12" s="84"/>
      <c r="CGB12" s="84"/>
      <c r="CGN12" s="84"/>
      <c r="CGO12" s="84"/>
      <c r="CHA12" s="84"/>
      <c r="CHB12" s="84"/>
      <c r="CHN12" s="84"/>
      <c r="CHO12" s="84"/>
      <c r="CIA12" s="84"/>
      <c r="CIB12" s="84"/>
      <c r="CIN12" s="84"/>
      <c r="CIO12" s="84"/>
      <c r="CJA12" s="84"/>
      <c r="CJB12" s="84"/>
      <c r="CJN12" s="84"/>
      <c r="CJO12" s="84"/>
      <c r="CKA12" s="84"/>
      <c r="CKB12" s="84"/>
      <c r="CKN12" s="84"/>
      <c r="CKO12" s="84"/>
      <c r="CLA12" s="84"/>
      <c r="CLB12" s="84"/>
      <c r="CLN12" s="84"/>
      <c r="CLO12" s="84"/>
      <c r="CMA12" s="84"/>
      <c r="CMB12" s="84"/>
      <c r="CMN12" s="84"/>
      <c r="CMO12" s="84"/>
      <c r="CNA12" s="84"/>
      <c r="CNB12" s="84"/>
      <c r="CNN12" s="84"/>
      <c r="CNO12" s="84"/>
      <c r="COA12" s="84"/>
      <c r="COB12" s="84"/>
      <c r="CON12" s="84"/>
      <c r="COO12" s="84"/>
      <c r="CPA12" s="84"/>
      <c r="CPB12" s="84"/>
      <c r="CPN12" s="84"/>
      <c r="CPO12" s="84"/>
      <c r="CQA12" s="84"/>
      <c r="CQB12" s="84"/>
      <c r="CQN12" s="84"/>
      <c r="CQO12" s="84"/>
      <c r="CRA12" s="84"/>
      <c r="CRB12" s="84"/>
      <c r="CRN12" s="84"/>
      <c r="CRO12" s="84"/>
      <c r="CSA12" s="84"/>
      <c r="CSB12" s="84"/>
      <c r="CSN12" s="84"/>
      <c r="CSO12" s="84"/>
      <c r="CTA12" s="84"/>
      <c r="CTB12" s="84"/>
      <c r="CTN12" s="84"/>
      <c r="CTO12" s="84"/>
      <c r="CUA12" s="84"/>
      <c r="CUB12" s="84"/>
      <c r="CUN12" s="84"/>
      <c r="CUO12" s="84"/>
      <c r="CVA12" s="84"/>
      <c r="CVB12" s="84"/>
      <c r="CVN12" s="84"/>
      <c r="CVO12" s="84"/>
      <c r="CWA12" s="84"/>
      <c r="CWB12" s="84"/>
      <c r="CWN12" s="84"/>
      <c r="CWO12" s="84"/>
      <c r="CXA12" s="84"/>
      <c r="CXB12" s="84"/>
      <c r="CXN12" s="84"/>
      <c r="CXO12" s="84"/>
      <c r="CYA12" s="84"/>
      <c r="CYB12" s="84"/>
      <c r="CYN12" s="84"/>
      <c r="CYO12" s="84"/>
      <c r="CZA12" s="84"/>
      <c r="CZB12" s="84"/>
      <c r="CZN12" s="84"/>
      <c r="CZO12" s="84"/>
      <c r="DAA12" s="84"/>
      <c r="DAB12" s="84"/>
      <c r="DAN12" s="84"/>
      <c r="DAO12" s="84"/>
      <c r="DBA12" s="84"/>
      <c r="DBB12" s="84"/>
      <c r="DBN12" s="84"/>
      <c r="DBO12" s="84"/>
      <c r="DCA12" s="84"/>
      <c r="DCB12" s="84"/>
      <c r="DCN12" s="84"/>
      <c r="DCO12" s="84"/>
      <c r="DDA12" s="84"/>
      <c r="DDB12" s="84"/>
      <c r="DDN12" s="84"/>
      <c r="DDO12" s="84"/>
      <c r="DEA12" s="84"/>
      <c r="DEB12" s="84"/>
      <c r="DEN12" s="84"/>
      <c r="DEO12" s="84"/>
      <c r="DFA12" s="84"/>
      <c r="DFB12" s="84"/>
      <c r="DFN12" s="84"/>
      <c r="DFO12" s="84"/>
      <c r="DGA12" s="84"/>
      <c r="DGB12" s="84"/>
      <c r="DGN12" s="84"/>
      <c r="DGO12" s="84"/>
      <c r="DHA12" s="84"/>
      <c r="DHB12" s="84"/>
      <c r="DHN12" s="84"/>
      <c r="DHO12" s="84"/>
      <c r="DIA12" s="84"/>
      <c r="DIB12" s="84"/>
      <c r="DIN12" s="84"/>
      <c r="DIO12" s="84"/>
      <c r="DJA12" s="84"/>
      <c r="DJB12" s="84"/>
      <c r="DJN12" s="84"/>
      <c r="DJO12" s="84"/>
      <c r="DKA12" s="84"/>
      <c r="DKB12" s="84"/>
      <c r="DKN12" s="84"/>
      <c r="DKO12" s="84"/>
      <c r="DLA12" s="84"/>
      <c r="DLB12" s="84"/>
      <c r="DLN12" s="84"/>
      <c r="DLO12" s="84"/>
      <c r="DMA12" s="84"/>
      <c r="DMB12" s="84"/>
      <c r="DMN12" s="84"/>
      <c r="DMO12" s="84"/>
      <c r="DNA12" s="84"/>
      <c r="DNB12" s="84"/>
      <c r="DNN12" s="84"/>
      <c r="DNO12" s="84"/>
      <c r="DOA12" s="84"/>
      <c r="DOB12" s="84"/>
      <c r="DON12" s="84"/>
      <c r="DOO12" s="84"/>
      <c r="DPA12" s="84"/>
      <c r="DPB12" s="84"/>
      <c r="DPN12" s="84"/>
      <c r="DPO12" s="84"/>
      <c r="DQA12" s="84"/>
      <c r="DQB12" s="84"/>
      <c r="DQN12" s="84"/>
      <c r="DQO12" s="84"/>
      <c r="DRA12" s="84"/>
      <c r="DRB12" s="84"/>
      <c r="DRN12" s="84"/>
      <c r="DRO12" s="84"/>
      <c r="DSA12" s="84"/>
      <c r="DSB12" s="84"/>
      <c r="DSN12" s="84"/>
      <c r="DSO12" s="84"/>
      <c r="DTA12" s="84"/>
      <c r="DTB12" s="84"/>
      <c r="DTN12" s="84"/>
      <c r="DTO12" s="84"/>
      <c r="DUA12" s="84"/>
      <c r="DUB12" s="84"/>
      <c r="DUN12" s="84"/>
      <c r="DUO12" s="84"/>
      <c r="DVA12" s="84"/>
      <c r="DVB12" s="84"/>
      <c r="DVN12" s="84"/>
      <c r="DVO12" s="84"/>
      <c r="DWA12" s="84"/>
      <c r="DWB12" s="84"/>
      <c r="DWN12" s="84"/>
      <c r="DWO12" s="84"/>
      <c r="DXA12" s="84"/>
      <c r="DXB12" s="84"/>
      <c r="DXN12" s="84"/>
      <c r="DXO12" s="84"/>
      <c r="DYA12" s="84"/>
      <c r="DYB12" s="84"/>
      <c r="DYN12" s="84"/>
      <c r="DYO12" s="84"/>
      <c r="DZA12" s="84"/>
      <c r="DZB12" s="84"/>
      <c r="DZN12" s="84"/>
      <c r="DZO12" s="84"/>
      <c r="EAA12" s="84"/>
      <c r="EAB12" s="84"/>
      <c r="EAN12" s="84"/>
      <c r="EAO12" s="84"/>
      <c r="EBA12" s="84"/>
      <c r="EBB12" s="84"/>
      <c r="EBN12" s="84"/>
      <c r="EBO12" s="84"/>
      <c r="ECA12" s="84"/>
      <c r="ECB12" s="84"/>
      <c r="ECN12" s="84"/>
      <c r="ECO12" s="84"/>
      <c r="EDA12" s="84"/>
      <c r="EDB12" s="84"/>
      <c r="EDN12" s="84"/>
      <c r="EDO12" s="84"/>
      <c r="EEA12" s="84"/>
      <c r="EEB12" s="84"/>
      <c r="EEN12" s="84"/>
      <c r="EEO12" s="84"/>
      <c r="EFA12" s="84"/>
      <c r="EFB12" s="84"/>
      <c r="EFN12" s="84"/>
      <c r="EFO12" s="84"/>
      <c r="EGA12" s="84"/>
      <c r="EGB12" s="84"/>
      <c r="EGN12" s="84"/>
      <c r="EGO12" s="84"/>
      <c r="EHA12" s="84"/>
      <c r="EHB12" s="84"/>
      <c r="EHN12" s="84"/>
      <c r="EHO12" s="84"/>
      <c r="EIA12" s="84"/>
      <c r="EIB12" s="84"/>
      <c r="EIN12" s="84"/>
      <c r="EIO12" s="84"/>
      <c r="EJA12" s="84"/>
      <c r="EJB12" s="84"/>
      <c r="EJN12" s="84"/>
      <c r="EJO12" s="84"/>
      <c r="EKA12" s="84"/>
      <c r="EKB12" s="84"/>
      <c r="EKN12" s="84"/>
      <c r="EKO12" s="84"/>
      <c r="ELA12" s="84"/>
      <c r="ELB12" s="84"/>
      <c r="ELN12" s="84"/>
      <c r="ELO12" s="84"/>
      <c r="EMA12" s="84"/>
      <c r="EMB12" s="84"/>
      <c r="EMN12" s="84"/>
      <c r="EMO12" s="84"/>
      <c r="ENA12" s="84"/>
      <c r="ENB12" s="84"/>
      <c r="ENN12" s="84"/>
      <c r="ENO12" s="84"/>
      <c r="EOA12" s="84"/>
      <c r="EOB12" s="84"/>
      <c r="EON12" s="84"/>
      <c r="EOO12" s="84"/>
      <c r="EPA12" s="84"/>
      <c r="EPB12" s="84"/>
      <c r="EPN12" s="84"/>
      <c r="EPO12" s="84"/>
      <c r="EQA12" s="84"/>
      <c r="EQB12" s="84"/>
      <c r="EQN12" s="84"/>
      <c r="EQO12" s="84"/>
      <c r="ERA12" s="84"/>
      <c r="ERB12" s="84"/>
      <c r="ERN12" s="84"/>
      <c r="ERO12" s="84"/>
      <c r="ESA12" s="84"/>
      <c r="ESB12" s="84"/>
      <c r="ESN12" s="84"/>
      <c r="ESO12" s="84"/>
      <c r="ETA12" s="84"/>
      <c r="ETB12" s="84"/>
      <c r="ETN12" s="84"/>
      <c r="ETO12" s="84"/>
      <c r="EUA12" s="84"/>
      <c r="EUB12" s="84"/>
      <c r="EUN12" s="84"/>
      <c r="EUO12" s="84"/>
      <c r="EVA12" s="84"/>
      <c r="EVB12" s="84"/>
      <c r="EVN12" s="84"/>
      <c r="EVO12" s="84"/>
      <c r="EWA12" s="84"/>
      <c r="EWB12" s="84"/>
      <c r="EWN12" s="84"/>
      <c r="EWO12" s="84"/>
      <c r="EXA12" s="84"/>
      <c r="EXB12" s="84"/>
      <c r="EXN12" s="84"/>
      <c r="EXO12" s="84"/>
      <c r="EYA12" s="84"/>
      <c r="EYB12" s="84"/>
      <c r="EYN12" s="84"/>
      <c r="EYO12" s="84"/>
      <c r="EZA12" s="84"/>
      <c r="EZB12" s="84"/>
      <c r="EZN12" s="84"/>
      <c r="EZO12" s="84"/>
      <c r="FAA12" s="84"/>
      <c r="FAB12" s="84"/>
      <c r="FAN12" s="84"/>
      <c r="FAO12" s="84"/>
      <c r="FBA12" s="84"/>
      <c r="FBB12" s="84"/>
      <c r="FBN12" s="84"/>
      <c r="FBO12" s="84"/>
      <c r="FCA12" s="84"/>
      <c r="FCB12" s="84"/>
      <c r="FCN12" s="84"/>
      <c r="FCO12" s="84"/>
      <c r="FDA12" s="84"/>
      <c r="FDB12" s="84"/>
      <c r="FDN12" s="84"/>
      <c r="FDO12" s="84"/>
      <c r="FEA12" s="84"/>
      <c r="FEB12" s="84"/>
      <c r="FEN12" s="84"/>
      <c r="FEO12" s="84"/>
      <c r="FFA12" s="84"/>
      <c r="FFB12" s="84"/>
      <c r="FFN12" s="84"/>
      <c r="FFO12" s="84"/>
      <c r="FGA12" s="84"/>
      <c r="FGB12" s="84"/>
      <c r="FGN12" s="84"/>
      <c r="FGO12" s="84"/>
      <c r="FHA12" s="84"/>
      <c r="FHB12" s="84"/>
      <c r="FHN12" s="84"/>
      <c r="FHO12" s="84"/>
      <c r="FIA12" s="84"/>
      <c r="FIB12" s="84"/>
      <c r="FIN12" s="84"/>
      <c r="FIO12" s="84"/>
      <c r="FJA12" s="84"/>
      <c r="FJB12" s="84"/>
      <c r="FJN12" s="84"/>
      <c r="FJO12" s="84"/>
      <c r="FKA12" s="84"/>
      <c r="FKB12" s="84"/>
      <c r="FKN12" s="84"/>
      <c r="FKO12" s="84"/>
      <c r="FLA12" s="84"/>
      <c r="FLB12" s="84"/>
      <c r="FLN12" s="84"/>
      <c r="FLO12" s="84"/>
      <c r="FMA12" s="84"/>
      <c r="FMB12" s="84"/>
      <c r="FMN12" s="84"/>
      <c r="FMO12" s="84"/>
      <c r="FNA12" s="84"/>
      <c r="FNB12" s="84"/>
      <c r="FNN12" s="84"/>
      <c r="FNO12" s="84"/>
      <c r="FOA12" s="84"/>
      <c r="FOB12" s="84"/>
      <c r="FON12" s="84"/>
      <c r="FOO12" s="84"/>
      <c r="FPA12" s="84"/>
      <c r="FPB12" s="84"/>
      <c r="FPN12" s="84"/>
      <c r="FPO12" s="84"/>
      <c r="FQA12" s="84"/>
      <c r="FQB12" s="84"/>
      <c r="FQN12" s="84"/>
      <c r="FQO12" s="84"/>
      <c r="FRA12" s="84"/>
      <c r="FRB12" s="84"/>
      <c r="FRN12" s="84"/>
      <c r="FRO12" s="84"/>
      <c r="FSA12" s="84"/>
      <c r="FSB12" s="84"/>
      <c r="FSN12" s="84"/>
      <c r="FSO12" s="84"/>
      <c r="FTA12" s="84"/>
      <c r="FTB12" s="84"/>
      <c r="FTN12" s="84"/>
      <c r="FTO12" s="84"/>
      <c r="FUA12" s="84"/>
      <c r="FUB12" s="84"/>
      <c r="FUN12" s="84"/>
      <c r="FUO12" s="84"/>
      <c r="FVA12" s="84"/>
      <c r="FVB12" s="84"/>
      <c r="FVN12" s="84"/>
      <c r="FVO12" s="84"/>
      <c r="FWA12" s="84"/>
      <c r="FWB12" s="84"/>
      <c r="FWN12" s="84"/>
      <c r="FWO12" s="84"/>
      <c r="FXA12" s="84"/>
      <c r="FXB12" s="84"/>
      <c r="FXN12" s="84"/>
      <c r="FXO12" s="84"/>
      <c r="FYA12" s="84"/>
      <c r="FYB12" s="84"/>
      <c r="FYN12" s="84"/>
      <c r="FYO12" s="84"/>
      <c r="FZA12" s="84"/>
      <c r="FZB12" s="84"/>
      <c r="FZN12" s="84"/>
      <c r="FZO12" s="84"/>
      <c r="GAA12" s="84"/>
      <c r="GAB12" s="84"/>
      <c r="GAN12" s="84"/>
      <c r="GAO12" s="84"/>
      <c r="GBA12" s="84"/>
      <c r="GBB12" s="84"/>
      <c r="GBN12" s="84"/>
      <c r="GBO12" s="84"/>
      <c r="GCA12" s="84"/>
      <c r="GCB12" s="84"/>
      <c r="GCN12" s="84"/>
      <c r="GCO12" s="84"/>
      <c r="GDA12" s="84"/>
      <c r="GDB12" s="84"/>
      <c r="GDN12" s="84"/>
      <c r="GDO12" s="84"/>
      <c r="GEA12" s="84"/>
      <c r="GEB12" s="84"/>
      <c r="GEN12" s="84"/>
      <c r="GEO12" s="84"/>
      <c r="GFA12" s="84"/>
      <c r="GFB12" s="84"/>
      <c r="GFN12" s="84"/>
      <c r="GFO12" s="84"/>
      <c r="GGA12" s="84"/>
      <c r="GGB12" s="84"/>
      <c r="GGN12" s="84"/>
      <c r="GGO12" s="84"/>
      <c r="GHA12" s="84"/>
      <c r="GHB12" s="84"/>
      <c r="GHN12" s="84"/>
      <c r="GHO12" s="84"/>
      <c r="GIA12" s="84"/>
      <c r="GIB12" s="84"/>
      <c r="GIN12" s="84"/>
      <c r="GIO12" s="84"/>
      <c r="GJA12" s="84"/>
      <c r="GJB12" s="84"/>
      <c r="GJN12" s="84"/>
      <c r="GJO12" s="84"/>
      <c r="GKA12" s="84"/>
      <c r="GKB12" s="84"/>
      <c r="GKN12" s="84"/>
      <c r="GKO12" s="84"/>
      <c r="GLA12" s="84"/>
      <c r="GLB12" s="84"/>
      <c r="GLN12" s="84"/>
      <c r="GLO12" s="84"/>
      <c r="GMA12" s="84"/>
      <c r="GMB12" s="84"/>
      <c r="GMN12" s="84"/>
      <c r="GMO12" s="84"/>
      <c r="GNA12" s="84"/>
      <c r="GNB12" s="84"/>
      <c r="GNN12" s="84"/>
      <c r="GNO12" s="84"/>
      <c r="GOA12" s="84"/>
      <c r="GOB12" s="84"/>
      <c r="GON12" s="84"/>
      <c r="GOO12" s="84"/>
      <c r="GPA12" s="84"/>
      <c r="GPB12" s="84"/>
      <c r="GPN12" s="84"/>
      <c r="GPO12" s="84"/>
      <c r="GQA12" s="84"/>
      <c r="GQB12" s="84"/>
      <c r="GQN12" s="84"/>
      <c r="GQO12" s="84"/>
      <c r="GRA12" s="84"/>
      <c r="GRB12" s="84"/>
      <c r="GRN12" s="84"/>
      <c r="GRO12" s="84"/>
      <c r="GSA12" s="84"/>
      <c r="GSB12" s="84"/>
      <c r="GSN12" s="84"/>
      <c r="GSO12" s="84"/>
      <c r="GTA12" s="84"/>
      <c r="GTB12" s="84"/>
      <c r="GTN12" s="84"/>
      <c r="GTO12" s="84"/>
      <c r="GUA12" s="84"/>
      <c r="GUB12" s="84"/>
      <c r="GUN12" s="84"/>
      <c r="GUO12" s="84"/>
      <c r="GVA12" s="84"/>
      <c r="GVB12" s="84"/>
      <c r="GVN12" s="84"/>
      <c r="GVO12" s="84"/>
      <c r="GWA12" s="84"/>
      <c r="GWB12" s="84"/>
      <c r="GWN12" s="84"/>
      <c r="GWO12" s="84"/>
      <c r="GXA12" s="84"/>
      <c r="GXB12" s="84"/>
      <c r="GXN12" s="84"/>
      <c r="GXO12" s="84"/>
      <c r="GYA12" s="84"/>
      <c r="GYB12" s="84"/>
      <c r="GYN12" s="84"/>
      <c r="GYO12" s="84"/>
      <c r="GZA12" s="84"/>
      <c r="GZB12" s="84"/>
      <c r="GZN12" s="84"/>
      <c r="GZO12" s="84"/>
      <c r="HAA12" s="84"/>
      <c r="HAB12" s="84"/>
      <c r="HAN12" s="84"/>
      <c r="HAO12" s="84"/>
      <c r="HBA12" s="84"/>
      <c r="HBB12" s="84"/>
      <c r="HBN12" s="84"/>
      <c r="HBO12" s="84"/>
      <c r="HCA12" s="84"/>
      <c r="HCB12" s="84"/>
      <c r="HCN12" s="84"/>
      <c r="HCO12" s="84"/>
      <c r="HDA12" s="84"/>
      <c r="HDB12" s="84"/>
      <c r="HDN12" s="84"/>
      <c r="HDO12" s="84"/>
      <c r="HEA12" s="84"/>
      <c r="HEB12" s="84"/>
      <c r="HEN12" s="84"/>
      <c r="HEO12" s="84"/>
      <c r="HFA12" s="84"/>
      <c r="HFB12" s="84"/>
      <c r="HFN12" s="84"/>
      <c r="HFO12" s="84"/>
      <c r="HGA12" s="84"/>
      <c r="HGB12" s="84"/>
      <c r="HGN12" s="84"/>
      <c r="HGO12" s="84"/>
      <c r="HHA12" s="84"/>
      <c r="HHB12" s="84"/>
      <c r="HHN12" s="84"/>
      <c r="HHO12" s="84"/>
      <c r="HIA12" s="84"/>
      <c r="HIB12" s="84"/>
      <c r="HIN12" s="84"/>
      <c r="HIO12" s="84"/>
      <c r="HJA12" s="84"/>
      <c r="HJB12" s="84"/>
      <c r="HJN12" s="84"/>
      <c r="HJO12" s="84"/>
      <c r="HKA12" s="84"/>
      <c r="HKB12" s="84"/>
      <c r="HKN12" s="84"/>
      <c r="HKO12" s="84"/>
      <c r="HLA12" s="84"/>
      <c r="HLB12" s="84"/>
      <c r="HLN12" s="84"/>
      <c r="HLO12" s="84"/>
      <c r="HMA12" s="84"/>
      <c r="HMB12" s="84"/>
      <c r="HMN12" s="84"/>
      <c r="HMO12" s="84"/>
      <c r="HNA12" s="84"/>
      <c r="HNB12" s="84"/>
      <c r="HNN12" s="84"/>
      <c r="HNO12" s="84"/>
      <c r="HOA12" s="84"/>
      <c r="HOB12" s="84"/>
      <c r="HON12" s="84"/>
      <c r="HOO12" s="84"/>
      <c r="HPA12" s="84"/>
      <c r="HPB12" s="84"/>
      <c r="HPN12" s="84"/>
      <c r="HPO12" s="84"/>
      <c r="HQA12" s="84"/>
      <c r="HQB12" s="84"/>
      <c r="HQN12" s="84"/>
      <c r="HQO12" s="84"/>
      <c r="HRA12" s="84"/>
      <c r="HRB12" s="84"/>
      <c r="HRN12" s="84"/>
      <c r="HRO12" s="84"/>
      <c r="HSA12" s="84"/>
      <c r="HSB12" s="84"/>
      <c r="HSN12" s="84"/>
      <c r="HSO12" s="84"/>
      <c r="HTA12" s="84"/>
      <c r="HTB12" s="84"/>
      <c r="HTN12" s="84"/>
      <c r="HTO12" s="84"/>
      <c r="HUA12" s="84"/>
      <c r="HUB12" s="84"/>
      <c r="HUN12" s="84"/>
      <c r="HUO12" s="84"/>
      <c r="HVA12" s="84"/>
      <c r="HVB12" s="84"/>
      <c r="HVN12" s="84"/>
      <c r="HVO12" s="84"/>
      <c r="HWA12" s="84"/>
      <c r="HWB12" s="84"/>
      <c r="HWN12" s="84"/>
      <c r="HWO12" s="84"/>
      <c r="HXA12" s="84"/>
      <c r="HXB12" s="84"/>
      <c r="HXN12" s="84"/>
      <c r="HXO12" s="84"/>
      <c r="HYA12" s="84"/>
      <c r="HYB12" s="84"/>
      <c r="HYN12" s="84"/>
      <c r="HYO12" s="84"/>
      <c r="HZA12" s="84"/>
      <c r="HZB12" s="84"/>
      <c r="HZN12" s="84"/>
      <c r="HZO12" s="84"/>
      <c r="IAA12" s="84"/>
      <c r="IAB12" s="84"/>
      <c r="IAN12" s="84"/>
      <c r="IAO12" s="84"/>
      <c r="IBA12" s="84"/>
      <c r="IBB12" s="84"/>
      <c r="IBN12" s="84"/>
      <c r="IBO12" s="84"/>
      <c r="ICA12" s="84"/>
      <c r="ICB12" s="84"/>
      <c r="ICN12" s="84"/>
      <c r="ICO12" s="84"/>
      <c r="IDA12" s="84"/>
      <c r="IDB12" s="84"/>
      <c r="IDN12" s="84"/>
      <c r="IDO12" s="84"/>
      <c r="IEA12" s="84"/>
      <c r="IEB12" s="84"/>
      <c r="IEN12" s="84"/>
      <c r="IEO12" s="84"/>
      <c r="IFA12" s="84"/>
      <c r="IFB12" s="84"/>
      <c r="IFN12" s="84"/>
      <c r="IFO12" s="84"/>
      <c r="IGA12" s="84"/>
      <c r="IGB12" s="84"/>
      <c r="IGN12" s="84"/>
      <c r="IGO12" s="84"/>
      <c r="IHA12" s="84"/>
      <c r="IHB12" s="84"/>
      <c r="IHN12" s="84"/>
      <c r="IHO12" s="84"/>
      <c r="IIA12" s="84"/>
      <c r="IIB12" s="84"/>
      <c r="IIN12" s="84"/>
      <c r="IIO12" s="84"/>
      <c r="IJA12" s="84"/>
      <c r="IJB12" s="84"/>
      <c r="IJN12" s="84"/>
      <c r="IJO12" s="84"/>
      <c r="IKA12" s="84"/>
      <c r="IKB12" s="84"/>
      <c r="IKN12" s="84"/>
      <c r="IKO12" s="84"/>
      <c r="ILA12" s="84"/>
      <c r="ILB12" s="84"/>
      <c r="ILN12" s="84"/>
      <c r="ILO12" s="84"/>
      <c r="IMA12" s="84"/>
      <c r="IMB12" s="84"/>
      <c r="IMN12" s="84"/>
      <c r="IMO12" s="84"/>
      <c r="INA12" s="84"/>
      <c r="INB12" s="84"/>
      <c r="INN12" s="84"/>
      <c r="INO12" s="84"/>
      <c r="IOA12" s="84"/>
      <c r="IOB12" s="84"/>
      <c r="ION12" s="84"/>
      <c r="IOO12" s="84"/>
      <c r="IPA12" s="84"/>
      <c r="IPB12" s="84"/>
      <c r="IPN12" s="84"/>
      <c r="IPO12" s="84"/>
      <c r="IQA12" s="84"/>
      <c r="IQB12" s="84"/>
      <c r="IQN12" s="84"/>
      <c r="IQO12" s="84"/>
      <c r="IRA12" s="84"/>
      <c r="IRB12" s="84"/>
      <c r="IRN12" s="84"/>
      <c r="IRO12" s="84"/>
      <c r="ISA12" s="84"/>
      <c r="ISB12" s="84"/>
      <c r="ISN12" s="84"/>
      <c r="ISO12" s="84"/>
      <c r="ITA12" s="84"/>
      <c r="ITB12" s="84"/>
      <c r="ITN12" s="84"/>
      <c r="ITO12" s="84"/>
      <c r="IUA12" s="84"/>
      <c r="IUB12" s="84"/>
      <c r="IUN12" s="84"/>
      <c r="IUO12" s="84"/>
      <c r="IVA12" s="84"/>
      <c r="IVB12" s="84"/>
      <c r="IVN12" s="84"/>
      <c r="IVO12" s="84"/>
      <c r="IWA12" s="84"/>
      <c r="IWB12" s="84"/>
      <c r="IWN12" s="84"/>
      <c r="IWO12" s="84"/>
      <c r="IXA12" s="84"/>
      <c r="IXB12" s="84"/>
      <c r="IXN12" s="84"/>
      <c r="IXO12" s="84"/>
      <c r="IYA12" s="84"/>
      <c r="IYB12" s="84"/>
      <c r="IYN12" s="84"/>
      <c r="IYO12" s="84"/>
      <c r="IZA12" s="84"/>
      <c r="IZB12" s="84"/>
      <c r="IZN12" s="84"/>
      <c r="IZO12" s="84"/>
      <c r="JAA12" s="84"/>
      <c r="JAB12" s="84"/>
      <c r="JAN12" s="84"/>
      <c r="JAO12" s="84"/>
      <c r="JBA12" s="84"/>
      <c r="JBB12" s="84"/>
      <c r="JBN12" s="84"/>
      <c r="JBO12" s="84"/>
      <c r="JCA12" s="84"/>
      <c r="JCB12" s="84"/>
      <c r="JCN12" s="84"/>
      <c r="JCO12" s="84"/>
      <c r="JDA12" s="84"/>
      <c r="JDB12" s="84"/>
      <c r="JDN12" s="84"/>
      <c r="JDO12" s="84"/>
      <c r="JEA12" s="84"/>
      <c r="JEB12" s="84"/>
      <c r="JEN12" s="84"/>
      <c r="JEO12" s="84"/>
      <c r="JFA12" s="84"/>
      <c r="JFB12" s="84"/>
      <c r="JFN12" s="84"/>
      <c r="JFO12" s="84"/>
      <c r="JGA12" s="84"/>
      <c r="JGB12" s="84"/>
      <c r="JGN12" s="84"/>
      <c r="JGO12" s="84"/>
      <c r="JHA12" s="84"/>
      <c r="JHB12" s="84"/>
      <c r="JHN12" s="84"/>
      <c r="JHO12" s="84"/>
      <c r="JIA12" s="84"/>
      <c r="JIB12" s="84"/>
      <c r="JIN12" s="84"/>
      <c r="JIO12" s="84"/>
      <c r="JJA12" s="84"/>
      <c r="JJB12" s="84"/>
      <c r="JJN12" s="84"/>
      <c r="JJO12" s="84"/>
      <c r="JKA12" s="84"/>
      <c r="JKB12" s="84"/>
      <c r="JKN12" s="84"/>
      <c r="JKO12" s="84"/>
      <c r="JLA12" s="84"/>
      <c r="JLB12" s="84"/>
      <c r="JLN12" s="84"/>
      <c r="JLO12" s="84"/>
      <c r="JMA12" s="84"/>
      <c r="JMB12" s="84"/>
      <c r="JMN12" s="84"/>
      <c r="JMO12" s="84"/>
      <c r="JNA12" s="84"/>
      <c r="JNB12" s="84"/>
      <c r="JNN12" s="84"/>
      <c r="JNO12" s="84"/>
      <c r="JOA12" s="84"/>
      <c r="JOB12" s="84"/>
      <c r="JON12" s="84"/>
      <c r="JOO12" s="84"/>
      <c r="JPA12" s="84"/>
      <c r="JPB12" s="84"/>
      <c r="JPN12" s="84"/>
      <c r="JPO12" s="84"/>
      <c r="JQA12" s="84"/>
      <c r="JQB12" s="84"/>
      <c r="JQN12" s="84"/>
      <c r="JQO12" s="84"/>
      <c r="JRA12" s="84"/>
      <c r="JRB12" s="84"/>
      <c r="JRN12" s="84"/>
      <c r="JRO12" s="84"/>
      <c r="JSA12" s="84"/>
      <c r="JSB12" s="84"/>
      <c r="JSN12" s="84"/>
      <c r="JSO12" s="84"/>
      <c r="JTA12" s="84"/>
      <c r="JTB12" s="84"/>
      <c r="JTN12" s="84"/>
      <c r="JTO12" s="84"/>
      <c r="JUA12" s="84"/>
      <c r="JUB12" s="84"/>
      <c r="JUN12" s="84"/>
      <c r="JUO12" s="84"/>
      <c r="JVA12" s="84"/>
      <c r="JVB12" s="84"/>
      <c r="JVN12" s="84"/>
      <c r="JVO12" s="84"/>
      <c r="JWA12" s="84"/>
      <c r="JWB12" s="84"/>
      <c r="JWN12" s="84"/>
      <c r="JWO12" s="84"/>
      <c r="JXA12" s="84"/>
      <c r="JXB12" s="84"/>
      <c r="JXN12" s="84"/>
      <c r="JXO12" s="84"/>
      <c r="JYA12" s="84"/>
      <c r="JYB12" s="84"/>
      <c r="JYN12" s="84"/>
      <c r="JYO12" s="84"/>
      <c r="JZA12" s="84"/>
      <c r="JZB12" s="84"/>
      <c r="JZN12" s="84"/>
      <c r="JZO12" s="84"/>
      <c r="KAA12" s="84"/>
      <c r="KAB12" s="84"/>
      <c r="KAN12" s="84"/>
      <c r="KAO12" s="84"/>
      <c r="KBA12" s="84"/>
      <c r="KBB12" s="84"/>
      <c r="KBN12" s="84"/>
      <c r="KBO12" s="84"/>
      <c r="KCA12" s="84"/>
      <c r="KCB12" s="84"/>
      <c r="KCN12" s="84"/>
      <c r="KCO12" s="84"/>
      <c r="KDA12" s="84"/>
      <c r="KDB12" s="84"/>
      <c r="KDN12" s="84"/>
      <c r="KDO12" s="84"/>
      <c r="KEA12" s="84"/>
      <c r="KEB12" s="84"/>
      <c r="KEN12" s="84"/>
      <c r="KEO12" s="84"/>
      <c r="KFA12" s="84"/>
      <c r="KFB12" s="84"/>
      <c r="KFN12" s="84"/>
      <c r="KFO12" s="84"/>
      <c r="KGA12" s="84"/>
      <c r="KGB12" s="84"/>
      <c r="KGN12" s="84"/>
      <c r="KGO12" s="84"/>
      <c r="KHA12" s="84"/>
      <c r="KHB12" s="84"/>
      <c r="KHN12" s="84"/>
      <c r="KHO12" s="84"/>
      <c r="KIA12" s="84"/>
      <c r="KIB12" s="84"/>
      <c r="KIN12" s="84"/>
      <c r="KIO12" s="84"/>
      <c r="KJA12" s="84"/>
      <c r="KJB12" s="84"/>
      <c r="KJN12" s="84"/>
      <c r="KJO12" s="84"/>
      <c r="KKA12" s="84"/>
      <c r="KKB12" s="84"/>
      <c r="KKN12" s="84"/>
      <c r="KKO12" s="84"/>
      <c r="KLA12" s="84"/>
      <c r="KLB12" s="84"/>
      <c r="KLN12" s="84"/>
      <c r="KLO12" s="84"/>
      <c r="KMA12" s="84"/>
      <c r="KMB12" s="84"/>
      <c r="KMN12" s="84"/>
      <c r="KMO12" s="84"/>
      <c r="KNA12" s="84"/>
      <c r="KNB12" s="84"/>
      <c r="KNN12" s="84"/>
      <c r="KNO12" s="84"/>
      <c r="KOA12" s="84"/>
      <c r="KOB12" s="84"/>
      <c r="KON12" s="84"/>
      <c r="KOO12" s="84"/>
      <c r="KPA12" s="84"/>
      <c r="KPB12" s="84"/>
      <c r="KPN12" s="84"/>
      <c r="KPO12" s="84"/>
      <c r="KQA12" s="84"/>
      <c r="KQB12" s="84"/>
      <c r="KQN12" s="84"/>
      <c r="KQO12" s="84"/>
      <c r="KRA12" s="84"/>
      <c r="KRB12" s="84"/>
      <c r="KRN12" s="84"/>
      <c r="KRO12" s="84"/>
      <c r="KSA12" s="84"/>
      <c r="KSB12" s="84"/>
      <c r="KSN12" s="84"/>
      <c r="KSO12" s="84"/>
      <c r="KTA12" s="84"/>
      <c r="KTB12" s="84"/>
      <c r="KTN12" s="84"/>
      <c r="KTO12" s="84"/>
      <c r="KUA12" s="84"/>
      <c r="KUB12" s="84"/>
      <c r="KUN12" s="84"/>
      <c r="KUO12" s="84"/>
      <c r="KVA12" s="84"/>
      <c r="KVB12" s="84"/>
      <c r="KVN12" s="84"/>
      <c r="KVO12" s="84"/>
      <c r="KWA12" s="84"/>
      <c r="KWB12" s="84"/>
      <c r="KWN12" s="84"/>
      <c r="KWO12" s="84"/>
      <c r="KXA12" s="84"/>
      <c r="KXB12" s="84"/>
      <c r="KXN12" s="84"/>
      <c r="KXO12" s="84"/>
      <c r="KYA12" s="84"/>
      <c r="KYB12" s="84"/>
      <c r="KYN12" s="84"/>
      <c r="KYO12" s="84"/>
      <c r="KZA12" s="84"/>
      <c r="KZB12" s="84"/>
      <c r="KZN12" s="84"/>
      <c r="KZO12" s="84"/>
      <c r="LAA12" s="84"/>
      <c r="LAB12" s="84"/>
      <c r="LAN12" s="84"/>
      <c r="LAO12" s="84"/>
      <c r="LBA12" s="84"/>
      <c r="LBB12" s="84"/>
      <c r="LBN12" s="84"/>
      <c r="LBO12" s="84"/>
      <c r="LCA12" s="84"/>
      <c r="LCB12" s="84"/>
      <c r="LCN12" s="84"/>
      <c r="LCO12" s="84"/>
      <c r="LDA12" s="84"/>
      <c r="LDB12" s="84"/>
      <c r="LDN12" s="84"/>
      <c r="LDO12" s="84"/>
      <c r="LEA12" s="84"/>
      <c r="LEB12" s="84"/>
      <c r="LEN12" s="84"/>
      <c r="LEO12" s="84"/>
      <c r="LFA12" s="84"/>
      <c r="LFB12" s="84"/>
      <c r="LFN12" s="84"/>
      <c r="LFO12" s="84"/>
      <c r="LGA12" s="84"/>
      <c r="LGB12" s="84"/>
      <c r="LGN12" s="84"/>
      <c r="LGO12" s="84"/>
      <c r="LHA12" s="84"/>
      <c r="LHB12" s="84"/>
      <c r="LHN12" s="84"/>
      <c r="LHO12" s="84"/>
      <c r="LIA12" s="84"/>
      <c r="LIB12" s="84"/>
      <c r="LIN12" s="84"/>
      <c r="LIO12" s="84"/>
      <c r="LJA12" s="84"/>
      <c r="LJB12" s="84"/>
      <c r="LJN12" s="84"/>
      <c r="LJO12" s="84"/>
      <c r="LKA12" s="84"/>
      <c r="LKB12" s="84"/>
      <c r="LKN12" s="84"/>
      <c r="LKO12" s="84"/>
      <c r="LLA12" s="84"/>
      <c r="LLB12" s="84"/>
      <c r="LLN12" s="84"/>
      <c r="LLO12" s="84"/>
      <c r="LMA12" s="84"/>
      <c r="LMB12" s="84"/>
      <c r="LMN12" s="84"/>
      <c r="LMO12" s="84"/>
      <c r="LNA12" s="84"/>
      <c r="LNB12" s="84"/>
      <c r="LNN12" s="84"/>
      <c r="LNO12" s="84"/>
      <c r="LOA12" s="84"/>
      <c r="LOB12" s="84"/>
      <c r="LON12" s="84"/>
      <c r="LOO12" s="84"/>
      <c r="LPA12" s="84"/>
      <c r="LPB12" s="84"/>
      <c r="LPN12" s="84"/>
      <c r="LPO12" s="84"/>
      <c r="LQA12" s="84"/>
      <c r="LQB12" s="84"/>
      <c r="LQN12" s="84"/>
      <c r="LQO12" s="84"/>
      <c r="LRA12" s="84"/>
      <c r="LRB12" s="84"/>
      <c r="LRN12" s="84"/>
      <c r="LRO12" s="84"/>
      <c r="LSA12" s="84"/>
      <c r="LSB12" s="84"/>
      <c r="LSN12" s="84"/>
      <c r="LSO12" s="84"/>
      <c r="LTA12" s="84"/>
      <c r="LTB12" s="84"/>
      <c r="LTN12" s="84"/>
      <c r="LTO12" s="84"/>
      <c r="LUA12" s="84"/>
      <c r="LUB12" s="84"/>
      <c r="LUN12" s="84"/>
      <c r="LUO12" s="84"/>
      <c r="LVA12" s="84"/>
      <c r="LVB12" s="84"/>
      <c r="LVN12" s="84"/>
      <c r="LVO12" s="84"/>
      <c r="LWA12" s="84"/>
      <c r="LWB12" s="84"/>
      <c r="LWN12" s="84"/>
      <c r="LWO12" s="84"/>
      <c r="LXA12" s="84"/>
      <c r="LXB12" s="84"/>
      <c r="LXN12" s="84"/>
      <c r="LXO12" s="84"/>
      <c r="LYA12" s="84"/>
      <c r="LYB12" s="84"/>
      <c r="LYN12" s="84"/>
      <c r="LYO12" s="84"/>
      <c r="LZA12" s="84"/>
      <c r="LZB12" s="84"/>
      <c r="LZN12" s="84"/>
      <c r="LZO12" s="84"/>
      <c r="MAA12" s="84"/>
      <c r="MAB12" s="84"/>
      <c r="MAN12" s="84"/>
      <c r="MAO12" s="84"/>
      <c r="MBA12" s="84"/>
      <c r="MBB12" s="84"/>
      <c r="MBN12" s="84"/>
      <c r="MBO12" s="84"/>
      <c r="MCA12" s="84"/>
      <c r="MCB12" s="84"/>
      <c r="MCN12" s="84"/>
      <c r="MCO12" s="84"/>
      <c r="MDA12" s="84"/>
      <c r="MDB12" s="84"/>
      <c r="MDN12" s="84"/>
      <c r="MDO12" s="84"/>
      <c r="MEA12" s="84"/>
      <c r="MEB12" s="84"/>
      <c r="MEN12" s="84"/>
      <c r="MEO12" s="84"/>
      <c r="MFA12" s="84"/>
      <c r="MFB12" s="84"/>
      <c r="MFN12" s="84"/>
      <c r="MFO12" s="84"/>
      <c r="MGA12" s="84"/>
      <c r="MGB12" s="84"/>
      <c r="MGN12" s="84"/>
      <c r="MGO12" s="84"/>
      <c r="MHA12" s="84"/>
      <c r="MHB12" s="84"/>
      <c r="MHN12" s="84"/>
      <c r="MHO12" s="84"/>
      <c r="MIA12" s="84"/>
      <c r="MIB12" s="84"/>
      <c r="MIN12" s="84"/>
      <c r="MIO12" s="84"/>
      <c r="MJA12" s="84"/>
      <c r="MJB12" s="84"/>
      <c r="MJN12" s="84"/>
      <c r="MJO12" s="84"/>
      <c r="MKA12" s="84"/>
      <c r="MKB12" s="84"/>
      <c r="MKN12" s="84"/>
      <c r="MKO12" s="84"/>
      <c r="MLA12" s="84"/>
      <c r="MLB12" s="84"/>
      <c r="MLN12" s="84"/>
      <c r="MLO12" s="84"/>
      <c r="MMA12" s="84"/>
      <c r="MMB12" s="84"/>
      <c r="MMN12" s="84"/>
      <c r="MMO12" s="84"/>
      <c r="MNA12" s="84"/>
      <c r="MNB12" s="84"/>
      <c r="MNN12" s="84"/>
      <c r="MNO12" s="84"/>
      <c r="MOA12" s="84"/>
      <c r="MOB12" s="84"/>
      <c r="MON12" s="84"/>
      <c r="MOO12" s="84"/>
      <c r="MPA12" s="84"/>
      <c r="MPB12" s="84"/>
      <c r="MPN12" s="84"/>
      <c r="MPO12" s="84"/>
      <c r="MQA12" s="84"/>
      <c r="MQB12" s="84"/>
      <c r="MQN12" s="84"/>
      <c r="MQO12" s="84"/>
      <c r="MRA12" s="84"/>
      <c r="MRB12" s="84"/>
      <c r="MRN12" s="84"/>
      <c r="MRO12" s="84"/>
      <c r="MSA12" s="84"/>
      <c r="MSB12" s="84"/>
      <c r="MSN12" s="84"/>
      <c r="MSO12" s="84"/>
      <c r="MTA12" s="84"/>
      <c r="MTB12" s="84"/>
      <c r="MTN12" s="84"/>
      <c r="MTO12" s="84"/>
      <c r="MUA12" s="84"/>
      <c r="MUB12" s="84"/>
      <c r="MUN12" s="84"/>
      <c r="MUO12" s="84"/>
      <c r="MVA12" s="84"/>
      <c r="MVB12" s="84"/>
      <c r="MVN12" s="84"/>
      <c r="MVO12" s="84"/>
      <c r="MWA12" s="84"/>
      <c r="MWB12" s="84"/>
      <c r="MWN12" s="84"/>
      <c r="MWO12" s="84"/>
      <c r="MXA12" s="84"/>
      <c r="MXB12" s="84"/>
      <c r="MXN12" s="84"/>
      <c r="MXO12" s="84"/>
      <c r="MYA12" s="84"/>
      <c r="MYB12" s="84"/>
      <c r="MYN12" s="84"/>
      <c r="MYO12" s="84"/>
      <c r="MZA12" s="84"/>
      <c r="MZB12" s="84"/>
      <c r="MZN12" s="84"/>
      <c r="MZO12" s="84"/>
      <c r="NAA12" s="84"/>
      <c r="NAB12" s="84"/>
      <c r="NAN12" s="84"/>
      <c r="NAO12" s="84"/>
      <c r="NBA12" s="84"/>
      <c r="NBB12" s="84"/>
      <c r="NBN12" s="84"/>
      <c r="NBO12" s="84"/>
      <c r="NCA12" s="84"/>
      <c r="NCB12" s="84"/>
      <c r="NCN12" s="84"/>
      <c r="NCO12" s="84"/>
      <c r="NDA12" s="84"/>
      <c r="NDB12" s="84"/>
      <c r="NDN12" s="84"/>
      <c r="NDO12" s="84"/>
      <c r="NEA12" s="84"/>
      <c r="NEB12" s="84"/>
      <c r="NEN12" s="84"/>
      <c r="NEO12" s="84"/>
      <c r="NFA12" s="84"/>
      <c r="NFB12" s="84"/>
      <c r="NFN12" s="84"/>
      <c r="NFO12" s="84"/>
      <c r="NGA12" s="84"/>
      <c r="NGB12" s="84"/>
      <c r="NGN12" s="84"/>
      <c r="NGO12" s="84"/>
      <c r="NHA12" s="84"/>
      <c r="NHB12" s="84"/>
      <c r="NHN12" s="84"/>
      <c r="NHO12" s="84"/>
      <c r="NIA12" s="84"/>
      <c r="NIB12" s="84"/>
      <c r="NIN12" s="84"/>
      <c r="NIO12" s="84"/>
      <c r="NJA12" s="84"/>
      <c r="NJB12" s="84"/>
      <c r="NJN12" s="84"/>
      <c r="NJO12" s="84"/>
      <c r="NKA12" s="84"/>
      <c r="NKB12" s="84"/>
      <c r="NKN12" s="84"/>
      <c r="NKO12" s="84"/>
      <c r="NLA12" s="84"/>
      <c r="NLB12" s="84"/>
      <c r="NLN12" s="84"/>
      <c r="NLO12" s="84"/>
      <c r="NMA12" s="84"/>
      <c r="NMB12" s="84"/>
      <c r="NMN12" s="84"/>
      <c r="NMO12" s="84"/>
      <c r="NNA12" s="84"/>
      <c r="NNB12" s="84"/>
      <c r="NNN12" s="84"/>
      <c r="NNO12" s="84"/>
      <c r="NOA12" s="84"/>
      <c r="NOB12" s="84"/>
      <c r="NON12" s="84"/>
      <c r="NOO12" s="84"/>
      <c r="NPA12" s="84"/>
      <c r="NPB12" s="84"/>
      <c r="NPN12" s="84"/>
      <c r="NPO12" s="84"/>
      <c r="NQA12" s="84"/>
      <c r="NQB12" s="84"/>
      <c r="NQN12" s="84"/>
      <c r="NQO12" s="84"/>
      <c r="NRA12" s="84"/>
      <c r="NRB12" s="84"/>
      <c r="NRN12" s="84"/>
      <c r="NRO12" s="84"/>
      <c r="NSA12" s="84"/>
      <c r="NSB12" s="84"/>
      <c r="NSN12" s="84"/>
      <c r="NSO12" s="84"/>
      <c r="NTA12" s="84"/>
      <c r="NTB12" s="84"/>
      <c r="NTN12" s="84"/>
      <c r="NTO12" s="84"/>
      <c r="NUA12" s="84"/>
      <c r="NUB12" s="84"/>
      <c r="NUN12" s="84"/>
      <c r="NUO12" s="84"/>
      <c r="NVA12" s="84"/>
      <c r="NVB12" s="84"/>
      <c r="NVN12" s="84"/>
      <c r="NVO12" s="84"/>
      <c r="NWA12" s="84"/>
      <c r="NWB12" s="84"/>
      <c r="NWN12" s="84"/>
      <c r="NWO12" s="84"/>
      <c r="NXA12" s="84"/>
      <c r="NXB12" s="84"/>
      <c r="NXN12" s="84"/>
      <c r="NXO12" s="84"/>
      <c r="NYA12" s="84"/>
      <c r="NYB12" s="84"/>
      <c r="NYN12" s="84"/>
      <c r="NYO12" s="84"/>
      <c r="NZA12" s="84"/>
      <c r="NZB12" s="84"/>
      <c r="NZN12" s="84"/>
      <c r="NZO12" s="84"/>
      <c r="OAA12" s="84"/>
      <c r="OAB12" s="84"/>
      <c r="OAN12" s="84"/>
      <c r="OAO12" s="84"/>
      <c r="OBA12" s="84"/>
      <c r="OBB12" s="84"/>
      <c r="OBN12" s="84"/>
      <c r="OBO12" s="84"/>
      <c r="OCA12" s="84"/>
      <c r="OCB12" s="84"/>
      <c r="OCN12" s="84"/>
      <c r="OCO12" s="84"/>
      <c r="ODA12" s="84"/>
      <c r="ODB12" s="84"/>
      <c r="ODN12" s="84"/>
      <c r="ODO12" s="84"/>
      <c r="OEA12" s="84"/>
      <c r="OEB12" s="84"/>
      <c r="OEN12" s="84"/>
      <c r="OEO12" s="84"/>
      <c r="OFA12" s="84"/>
      <c r="OFB12" s="84"/>
      <c r="OFN12" s="84"/>
      <c r="OFO12" s="84"/>
      <c r="OGA12" s="84"/>
      <c r="OGB12" s="84"/>
      <c r="OGN12" s="84"/>
      <c r="OGO12" s="84"/>
      <c r="OHA12" s="84"/>
      <c r="OHB12" s="84"/>
      <c r="OHN12" s="84"/>
      <c r="OHO12" s="84"/>
      <c r="OIA12" s="84"/>
      <c r="OIB12" s="84"/>
      <c r="OIN12" s="84"/>
      <c r="OIO12" s="84"/>
      <c r="OJA12" s="84"/>
      <c r="OJB12" s="84"/>
      <c r="OJN12" s="84"/>
      <c r="OJO12" s="84"/>
      <c r="OKA12" s="84"/>
      <c r="OKB12" s="84"/>
      <c r="OKN12" s="84"/>
      <c r="OKO12" s="84"/>
      <c r="OLA12" s="84"/>
      <c r="OLB12" s="84"/>
      <c r="OLN12" s="84"/>
      <c r="OLO12" s="84"/>
      <c r="OMA12" s="84"/>
      <c r="OMB12" s="84"/>
      <c r="OMN12" s="84"/>
      <c r="OMO12" s="84"/>
      <c r="ONA12" s="84"/>
      <c r="ONB12" s="84"/>
      <c r="ONN12" s="84"/>
      <c r="ONO12" s="84"/>
      <c r="OOA12" s="84"/>
      <c r="OOB12" s="84"/>
      <c r="OON12" s="84"/>
      <c r="OOO12" s="84"/>
      <c r="OPA12" s="84"/>
      <c r="OPB12" s="84"/>
      <c r="OPN12" s="84"/>
      <c r="OPO12" s="84"/>
      <c r="OQA12" s="84"/>
      <c r="OQB12" s="84"/>
      <c r="OQN12" s="84"/>
      <c r="OQO12" s="84"/>
      <c r="ORA12" s="84"/>
      <c r="ORB12" s="84"/>
      <c r="ORN12" s="84"/>
      <c r="ORO12" s="84"/>
      <c r="OSA12" s="84"/>
      <c r="OSB12" s="84"/>
      <c r="OSN12" s="84"/>
      <c r="OSO12" s="84"/>
      <c r="OTA12" s="84"/>
      <c r="OTB12" s="84"/>
      <c r="OTN12" s="84"/>
      <c r="OTO12" s="84"/>
      <c r="OUA12" s="84"/>
      <c r="OUB12" s="84"/>
      <c r="OUN12" s="84"/>
      <c r="OUO12" s="84"/>
      <c r="OVA12" s="84"/>
      <c r="OVB12" s="84"/>
      <c r="OVN12" s="84"/>
      <c r="OVO12" s="84"/>
      <c r="OWA12" s="84"/>
      <c r="OWB12" s="84"/>
      <c r="OWN12" s="84"/>
      <c r="OWO12" s="84"/>
      <c r="OXA12" s="84"/>
      <c r="OXB12" s="84"/>
      <c r="OXN12" s="84"/>
      <c r="OXO12" s="84"/>
      <c r="OYA12" s="84"/>
      <c r="OYB12" s="84"/>
      <c r="OYN12" s="84"/>
      <c r="OYO12" s="84"/>
      <c r="OZA12" s="84"/>
      <c r="OZB12" s="84"/>
      <c r="OZN12" s="84"/>
      <c r="OZO12" s="84"/>
      <c r="PAA12" s="84"/>
      <c r="PAB12" s="84"/>
      <c r="PAN12" s="84"/>
      <c r="PAO12" s="84"/>
      <c r="PBA12" s="84"/>
      <c r="PBB12" s="84"/>
      <c r="PBN12" s="84"/>
      <c r="PBO12" s="84"/>
      <c r="PCA12" s="84"/>
      <c r="PCB12" s="84"/>
      <c r="PCN12" s="84"/>
      <c r="PCO12" s="84"/>
      <c r="PDA12" s="84"/>
      <c r="PDB12" s="84"/>
      <c r="PDN12" s="84"/>
      <c r="PDO12" s="84"/>
      <c r="PEA12" s="84"/>
      <c r="PEB12" s="84"/>
      <c r="PEN12" s="84"/>
      <c r="PEO12" s="84"/>
      <c r="PFA12" s="84"/>
      <c r="PFB12" s="84"/>
      <c r="PFN12" s="84"/>
      <c r="PFO12" s="84"/>
      <c r="PGA12" s="84"/>
      <c r="PGB12" s="84"/>
      <c r="PGN12" s="84"/>
      <c r="PGO12" s="84"/>
      <c r="PHA12" s="84"/>
      <c r="PHB12" s="84"/>
      <c r="PHN12" s="84"/>
      <c r="PHO12" s="84"/>
      <c r="PIA12" s="84"/>
      <c r="PIB12" s="84"/>
      <c r="PIN12" s="84"/>
      <c r="PIO12" s="84"/>
      <c r="PJA12" s="84"/>
      <c r="PJB12" s="84"/>
      <c r="PJN12" s="84"/>
      <c r="PJO12" s="84"/>
      <c r="PKA12" s="84"/>
      <c r="PKB12" s="84"/>
      <c r="PKN12" s="84"/>
      <c r="PKO12" s="84"/>
      <c r="PLA12" s="84"/>
      <c r="PLB12" s="84"/>
      <c r="PLN12" s="84"/>
      <c r="PLO12" s="84"/>
      <c r="PMA12" s="84"/>
      <c r="PMB12" s="84"/>
      <c r="PMN12" s="84"/>
      <c r="PMO12" s="84"/>
      <c r="PNA12" s="84"/>
      <c r="PNB12" s="84"/>
      <c r="PNN12" s="84"/>
      <c r="PNO12" s="84"/>
      <c r="POA12" s="84"/>
      <c r="POB12" s="84"/>
      <c r="PON12" s="84"/>
      <c r="POO12" s="84"/>
      <c r="PPA12" s="84"/>
      <c r="PPB12" s="84"/>
      <c r="PPN12" s="84"/>
      <c r="PPO12" s="84"/>
      <c r="PQA12" s="84"/>
      <c r="PQB12" s="84"/>
      <c r="PQN12" s="84"/>
      <c r="PQO12" s="84"/>
      <c r="PRA12" s="84"/>
      <c r="PRB12" s="84"/>
      <c r="PRN12" s="84"/>
      <c r="PRO12" s="84"/>
      <c r="PSA12" s="84"/>
      <c r="PSB12" s="84"/>
      <c r="PSN12" s="84"/>
      <c r="PSO12" s="84"/>
      <c r="PTA12" s="84"/>
      <c r="PTB12" s="84"/>
      <c r="PTN12" s="84"/>
      <c r="PTO12" s="84"/>
      <c r="PUA12" s="84"/>
      <c r="PUB12" s="84"/>
      <c r="PUN12" s="84"/>
      <c r="PUO12" s="84"/>
      <c r="PVA12" s="84"/>
      <c r="PVB12" s="84"/>
      <c r="PVN12" s="84"/>
      <c r="PVO12" s="84"/>
      <c r="PWA12" s="84"/>
      <c r="PWB12" s="84"/>
      <c r="PWN12" s="84"/>
      <c r="PWO12" s="84"/>
      <c r="PXA12" s="84"/>
      <c r="PXB12" s="84"/>
      <c r="PXN12" s="84"/>
      <c r="PXO12" s="84"/>
      <c r="PYA12" s="84"/>
      <c r="PYB12" s="84"/>
      <c r="PYN12" s="84"/>
      <c r="PYO12" s="84"/>
      <c r="PZA12" s="84"/>
      <c r="PZB12" s="84"/>
      <c r="PZN12" s="84"/>
      <c r="PZO12" s="84"/>
      <c r="QAA12" s="84"/>
      <c r="QAB12" s="84"/>
      <c r="QAN12" s="84"/>
      <c r="QAO12" s="84"/>
      <c r="QBA12" s="84"/>
      <c r="QBB12" s="84"/>
      <c r="QBN12" s="84"/>
      <c r="QBO12" s="84"/>
      <c r="QCA12" s="84"/>
      <c r="QCB12" s="84"/>
      <c r="QCN12" s="84"/>
      <c r="QCO12" s="84"/>
      <c r="QDA12" s="84"/>
      <c r="QDB12" s="84"/>
      <c r="QDN12" s="84"/>
      <c r="QDO12" s="84"/>
      <c r="QEA12" s="84"/>
      <c r="QEB12" s="84"/>
      <c r="QEN12" s="84"/>
      <c r="QEO12" s="84"/>
      <c r="QFA12" s="84"/>
      <c r="QFB12" s="84"/>
      <c r="QFN12" s="84"/>
      <c r="QFO12" s="84"/>
      <c r="QGA12" s="84"/>
      <c r="QGB12" s="84"/>
      <c r="QGN12" s="84"/>
      <c r="QGO12" s="84"/>
      <c r="QHA12" s="84"/>
      <c r="QHB12" s="84"/>
      <c r="QHN12" s="84"/>
      <c r="QHO12" s="84"/>
      <c r="QIA12" s="84"/>
      <c r="QIB12" s="84"/>
      <c r="QIN12" s="84"/>
      <c r="QIO12" s="84"/>
      <c r="QJA12" s="84"/>
      <c r="QJB12" s="84"/>
      <c r="QJN12" s="84"/>
      <c r="QJO12" s="84"/>
      <c r="QKA12" s="84"/>
      <c r="QKB12" s="84"/>
      <c r="QKN12" s="84"/>
      <c r="QKO12" s="84"/>
      <c r="QLA12" s="84"/>
      <c r="QLB12" s="84"/>
      <c r="QLN12" s="84"/>
      <c r="QLO12" s="84"/>
      <c r="QMA12" s="84"/>
      <c r="QMB12" s="84"/>
      <c r="QMN12" s="84"/>
      <c r="QMO12" s="84"/>
      <c r="QNA12" s="84"/>
      <c r="QNB12" s="84"/>
      <c r="QNN12" s="84"/>
      <c r="QNO12" s="84"/>
      <c r="QOA12" s="84"/>
      <c r="QOB12" s="84"/>
      <c r="QON12" s="84"/>
      <c r="QOO12" s="84"/>
      <c r="QPA12" s="84"/>
      <c r="QPB12" s="84"/>
      <c r="QPN12" s="84"/>
      <c r="QPO12" s="84"/>
      <c r="QQA12" s="84"/>
      <c r="QQB12" s="84"/>
      <c r="QQN12" s="84"/>
      <c r="QQO12" s="84"/>
      <c r="QRA12" s="84"/>
      <c r="QRB12" s="84"/>
      <c r="QRN12" s="84"/>
      <c r="QRO12" s="84"/>
      <c r="QSA12" s="84"/>
      <c r="QSB12" s="84"/>
      <c r="QSN12" s="84"/>
      <c r="QSO12" s="84"/>
      <c r="QTA12" s="84"/>
      <c r="QTB12" s="84"/>
      <c r="QTN12" s="84"/>
      <c r="QTO12" s="84"/>
      <c r="QUA12" s="84"/>
      <c r="QUB12" s="84"/>
      <c r="QUN12" s="84"/>
      <c r="QUO12" s="84"/>
      <c r="QVA12" s="84"/>
      <c r="QVB12" s="84"/>
      <c r="QVN12" s="84"/>
      <c r="QVO12" s="84"/>
      <c r="QWA12" s="84"/>
      <c r="QWB12" s="84"/>
      <c r="QWN12" s="84"/>
      <c r="QWO12" s="84"/>
      <c r="QXA12" s="84"/>
      <c r="QXB12" s="84"/>
      <c r="QXN12" s="84"/>
      <c r="QXO12" s="84"/>
      <c r="QYA12" s="84"/>
      <c r="QYB12" s="84"/>
      <c r="QYN12" s="84"/>
      <c r="QYO12" s="84"/>
      <c r="QZA12" s="84"/>
      <c r="QZB12" s="84"/>
      <c r="QZN12" s="84"/>
      <c r="QZO12" s="84"/>
      <c r="RAA12" s="84"/>
      <c r="RAB12" s="84"/>
      <c r="RAN12" s="84"/>
      <c r="RAO12" s="84"/>
      <c r="RBA12" s="84"/>
      <c r="RBB12" s="84"/>
      <c r="RBN12" s="84"/>
      <c r="RBO12" s="84"/>
      <c r="RCA12" s="84"/>
      <c r="RCB12" s="84"/>
      <c r="RCN12" s="84"/>
      <c r="RCO12" s="84"/>
      <c r="RDA12" s="84"/>
      <c r="RDB12" s="84"/>
      <c r="RDN12" s="84"/>
      <c r="RDO12" s="84"/>
      <c r="REA12" s="84"/>
      <c r="REB12" s="84"/>
      <c r="REN12" s="84"/>
      <c r="REO12" s="84"/>
      <c r="RFA12" s="84"/>
      <c r="RFB12" s="84"/>
      <c r="RFN12" s="84"/>
      <c r="RFO12" s="84"/>
      <c r="RGA12" s="84"/>
      <c r="RGB12" s="84"/>
      <c r="RGN12" s="84"/>
      <c r="RGO12" s="84"/>
      <c r="RHA12" s="84"/>
      <c r="RHB12" s="84"/>
      <c r="RHN12" s="84"/>
      <c r="RHO12" s="84"/>
      <c r="RIA12" s="84"/>
      <c r="RIB12" s="84"/>
      <c r="RIN12" s="84"/>
      <c r="RIO12" s="84"/>
      <c r="RJA12" s="84"/>
      <c r="RJB12" s="84"/>
      <c r="RJN12" s="84"/>
      <c r="RJO12" s="84"/>
      <c r="RKA12" s="84"/>
      <c r="RKB12" s="84"/>
      <c r="RKN12" s="84"/>
      <c r="RKO12" s="84"/>
      <c r="RLA12" s="84"/>
      <c r="RLB12" s="84"/>
      <c r="RLN12" s="84"/>
      <c r="RLO12" s="84"/>
      <c r="RMA12" s="84"/>
      <c r="RMB12" s="84"/>
      <c r="RMN12" s="84"/>
      <c r="RMO12" s="84"/>
      <c r="RNA12" s="84"/>
      <c r="RNB12" s="84"/>
      <c r="RNN12" s="84"/>
      <c r="RNO12" s="84"/>
      <c r="ROA12" s="84"/>
      <c r="ROB12" s="84"/>
      <c r="RON12" s="84"/>
      <c r="ROO12" s="84"/>
      <c r="RPA12" s="84"/>
      <c r="RPB12" s="84"/>
      <c r="RPN12" s="84"/>
      <c r="RPO12" s="84"/>
      <c r="RQA12" s="84"/>
      <c r="RQB12" s="84"/>
      <c r="RQN12" s="84"/>
      <c r="RQO12" s="84"/>
      <c r="RRA12" s="84"/>
      <c r="RRB12" s="84"/>
      <c r="RRN12" s="84"/>
      <c r="RRO12" s="84"/>
      <c r="RSA12" s="84"/>
      <c r="RSB12" s="84"/>
      <c r="RSN12" s="84"/>
      <c r="RSO12" s="84"/>
      <c r="RTA12" s="84"/>
      <c r="RTB12" s="84"/>
      <c r="RTN12" s="84"/>
      <c r="RTO12" s="84"/>
      <c r="RUA12" s="84"/>
      <c r="RUB12" s="84"/>
      <c r="RUN12" s="84"/>
      <c r="RUO12" s="84"/>
      <c r="RVA12" s="84"/>
      <c r="RVB12" s="84"/>
      <c r="RVN12" s="84"/>
      <c r="RVO12" s="84"/>
      <c r="RWA12" s="84"/>
      <c r="RWB12" s="84"/>
      <c r="RWN12" s="84"/>
      <c r="RWO12" s="84"/>
      <c r="RXA12" s="84"/>
      <c r="RXB12" s="84"/>
      <c r="RXN12" s="84"/>
      <c r="RXO12" s="84"/>
      <c r="RYA12" s="84"/>
      <c r="RYB12" s="84"/>
      <c r="RYN12" s="84"/>
      <c r="RYO12" s="84"/>
      <c r="RZA12" s="84"/>
      <c r="RZB12" s="84"/>
      <c r="RZN12" s="84"/>
      <c r="RZO12" s="84"/>
      <c r="SAA12" s="84"/>
      <c r="SAB12" s="84"/>
      <c r="SAN12" s="84"/>
      <c r="SAO12" s="84"/>
      <c r="SBA12" s="84"/>
      <c r="SBB12" s="84"/>
      <c r="SBN12" s="84"/>
      <c r="SBO12" s="84"/>
      <c r="SCA12" s="84"/>
      <c r="SCB12" s="84"/>
      <c r="SCN12" s="84"/>
      <c r="SCO12" s="84"/>
      <c r="SDA12" s="84"/>
      <c r="SDB12" s="84"/>
      <c r="SDN12" s="84"/>
      <c r="SDO12" s="84"/>
      <c r="SEA12" s="84"/>
      <c r="SEB12" s="84"/>
      <c r="SEN12" s="84"/>
      <c r="SEO12" s="84"/>
      <c r="SFA12" s="84"/>
      <c r="SFB12" s="84"/>
      <c r="SFN12" s="84"/>
      <c r="SFO12" s="84"/>
      <c r="SGA12" s="84"/>
      <c r="SGB12" s="84"/>
      <c r="SGN12" s="84"/>
      <c r="SGO12" s="84"/>
      <c r="SHA12" s="84"/>
      <c r="SHB12" s="84"/>
      <c r="SHN12" s="84"/>
      <c r="SHO12" s="84"/>
      <c r="SIA12" s="84"/>
      <c r="SIB12" s="84"/>
      <c r="SIN12" s="84"/>
      <c r="SIO12" s="84"/>
      <c r="SJA12" s="84"/>
      <c r="SJB12" s="84"/>
      <c r="SJN12" s="84"/>
      <c r="SJO12" s="84"/>
      <c r="SKA12" s="84"/>
      <c r="SKB12" s="84"/>
      <c r="SKN12" s="84"/>
      <c r="SKO12" s="84"/>
      <c r="SLA12" s="84"/>
      <c r="SLB12" s="84"/>
      <c r="SLN12" s="84"/>
      <c r="SLO12" s="84"/>
      <c r="SMA12" s="84"/>
      <c r="SMB12" s="84"/>
      <c r="SMN12" s="84"/>
      <c r="SMO12" s="84"/>
      <c r="SNA12" s="84"/>
      <c r="SNB12" s="84"/>
      <c r="SNN12" s="84"/>
      <c r="SNO12" s="84"/>
      <c r="SOA12" s="84"/>
      <c r="SOB12" s="84"/>
      <c r="SON12" s="84"/>
      <c r="SOO12" s="84"/>
      <c r="SPA12" s="84"/>
      <c r="SPB12" s="84"/>
      <c r="SPN12" s="84"/>
      <c r="SPO12" s="84"/>
      <c r="SQA12" s="84"/>
      <c r="SQB12" s="84"/>
      <c r="SQN12" s="84"/>
      <c r="SQO12" s="84"/>
      <c r="SRA12" s="84"/>
      <c r="SRB12" s="84"/>
      <c r="SRN12" s="84"/>
      <c r="SRO12" s="84"/>
      <c r="SSA12" s="84"/>
      <c r="SSB12" s="84"/>
      <c r="SSN12" s="84"/>
      <c r="SSO12" s="84"/>
      <c r="STA12" s="84"/>
      <c r="STB12" s="84"/>
      <c r="STN12" s="84"/>
      <c r="STO12" s="84"/>
      <c r="SUA12" s="84"/>
      <c r="SUB12" s="84"/>
      <c r="SUN12" s="84"/>
      <c r="SUO12" s="84"/>
      <c r="SVA12" s="84"/>
      <c r="SVB12" s="84"/>
      <c r="SVN12" s="84"/>
      <c r="SVO12" s="84"/>
      <c r="SWA12" s="84"/>
      <c r="SWB12" s="84"/>
      <c r="SWN12" s="84"/>
      <c r="SWO12" s="84"/>
      <c r="SXA12" s="84"/>
      <c r="SXB12" s="84"/>
      <c r="SXN12" s="84"/>
      <c r="SXO12" s="84"/>
      <c r="SYA12" s="84"/>
      <c r="SYB12" s="84"/>
      <c r="SYN12" s="84"/>
      <c r="SYO12" s="84"/>
      <c r="SZA12" s="84"/>
      <c r="SZB12" s="84"/>
      <c r="SZN12" s="84"/>
      <c r="SZO12" s="84"/>
      <c r="TAA12" s="84"/>
      <c r="TAB12" s="84"/>
      <c r="TAN12" s="84"/>
      <c r="TAO12" s="84"/>
      <c r="TBA12" s="84"/>
      <c r="TBB12" s="84"/>
      <c r="TBN12" s="84"/>
      <c r="TBO12" s="84"/>
      <c r="TCA12" s="84"/>
      <c r="TCB12" s="84"/>
      <c r="TCN12" s="84"/>
      <c r="TCO12" s="84"/>
      <c r="TDA12" s="84"/>
      <c r="TDB12" s="84"/>
      <c r="TDN12" s="84"/>
      <c r="TDO12" s="84"/>
      <c r="TEA12" s="84"/>
      <c r="TEB12" s="84"/>
      <c r="TEN12" s="84"/>
      <c r="TEO12" s="84"/>
      <c r="TFA12" s="84"/>
      <c r="TFB12" s="84"/>
      <c r="TFN12" s="84"/>
      <c r="TFO12" s="84"/>
      <c r="TGA12" s="84"/>
      <c r="TGB12" s="84"/>
      <c r="TGN12" s="84"/>
      <c r="TGO12" s="84"/>
      <c r="THA12" s="84"/>
      <c r="THB12" s="84"/>
      <c r="THN12" s="84"/>
      <c r="THO12" s="84"/>
      <c r="TIA12" s="84"/>
      <c r="TIB12" s="84"/>
      <c r="TIN12" s="84"/>
      <c r="TIO12" s="84"/>
      <c r="TJA12" s="84"/>
      <c r="TJB12" s="84"/>
      <c r="TJN12" s="84"/>
      <c r="TJO12" s="84"/>
      <c r="TKA12" s="84"/>
      <c r="TKB12" s="84"/>
      <c r="TKN12" s="84"/>
      <c r="TKO12" s="84"/>
      <c r="TLA12" s="84"/>
      <c r="TLB12" s="84"/>
      <c r="TLN12" s="84"/>
      <c r="TLO12" s="84"/>
      <c r="TMA12" s="84"/>
      <c r="TMB12" s="84"/>
      <c r="TMN12" s="84"/>
      <c r="TMO12" s="84"/>
      <c r="TNA12" s="84"/>
      <c r="TNB12" s="84"/>
      <c r="TNN12" s="84"/>
      <c r="TNO12" s="84"/>
      <c r="TOA12" s="84"/>
      <c r="TOB12" s="84"/>
      <c r="TON12" s="84"/>
      <c r="TOO12" s="84"/>
      <c r="TPA12" s="84"/>
      <c r="TPB12" s="84"/>
      <c r="TPN12" s="84"/>
      <c r="TPO12" s="84"/>
      <c r="TQA12" s="84"/>
      <c r="TQB12" s="84"/>
      <c r="TQN12" s="84"/>
      <c r="TQO12" s="84"/>
      <c r="TRA12" s="84"/>
      <c r="TRB12" s="84"/>
      <c r="TRN12" s="84"/>
      <c r="TRO12" s="84"/>
      <c r="TSA12" s="84"/>
      <c r="TSB12" s="84"/>
      <c r="TSN12" s="84"/>
      <c r="TSO12" s="84"/>
      <c r="TTA12" s="84"/>
      <c r="TTB12" s="84"/>
      <c r="TTN12" s="84"/>
      <c r="TTO12" s="84"/>
      <c r="TUA12" s="84"/>
      <c r="TUB12" s="84"/>
      <c r="TUN12" s="84"/>
      <c r="TUO12" s="84"/>
      <c r="TVA12" s="84"/>
      <c r="TVB12" s="84"/>
      <c r="TVN12" s="84"/>
      <c r="TVO12" s="84"/>
      <c r="TWA12" s="84"/>
      <c r="TWB12" s="84"/>
      <c r="TWN12" s="84"/>
      <c r="TWO12" s="84"/>
      <c r="TXA12" s="84"/>
      <c r="TXB12" s="84"/>
      <c r="TXN12" s="84"/>
      <c r="TXO12" s="84"/>
      <c r="TYA12" s="84"/>
      <c r="TYB12" s="84"/>
      <c r="TYN12" s="84"/>
      <c r="TYO12" s="84"/>
      <c r="TZA12" s="84"/>
      <c r="TZB12" s="84"/>
      <c r="TZN12" s="84"/>
      <c r="TZO12" s="84"/>
      <c r="UAA12" s="84"/>
      <c r="UAB12" s="84"/>
      <c r="UAN12" s="84"/>
      <c r="UAO12" s="84"/>
      <c r="UBA12" s="84"/>
      <c r="UBB12" s="84"/>
      <c r="UBN12" s="84"/>
      <c r="UBO12" s="84"/>
      <c r="UCA12" s="84"/>
      <c r="UCB12" s="84"/>
      <c r="UCN12" s="84"/>
      <c r="UCO12" s="84"/>
      <c r="UDA12" s="84"/>
      <c r="UDB12" s="84"/>
      <c r="UDN12" s="84"/>
      <c r="UDO12" s="84"/>
      <c r="UEA12" s="84"/>
      <c r="UEB12" s="84"/>
      <c r="UEN12" s="84"/>
      <c r="UEO12" s="84"/>
      <c r="UFA12" s="84"/>
      <c r="UFB12" s="84"/>
      <c r="UFN12" s="84"/>
      <c r="UFO12" s="84"/>
      <c r="UGA12" s="84"/>
      <c r="UGB12" s="84"/>
      <c r="UGN12" s="84"/>
      <c r="UGO12" s="84"/>
      <c r="UHA12" s="84"/>
      <c r="UHB12" s="84"/>
      <c r="UHN12" s="84"/>
      <c r="UHO12" s="84"/>
      <c r="UIA12" s="84"/>
      <c r="UIB12" s="84"/>
      <c r="UIN12" s="84"/>
      <c r="UIO12" s="84"/>
      <c r="UJA12" s="84"/>
      <c r="UJB12" s="84"/>
      <c r="UJN12" s="84"/>
      <c r="UJO12" s="84"/>
      <c r="UKA12" s="84"/>
      <c r="UKB12" s="84"/>
      <c r="UKN12" s="84"/>
      <c r="UKO12" s="84"/>
      <c r="ULA12" s="84"/>
      <c r="ULB12" s="84"/>
      <c r="ULN12" s="84"/>
      <c r="ULO12" s="84"/>
      <c r="UMA12" s="84"/>
      <c r="UMB12" s="84"/>
      <c r="UMN12" s="84"/>
      <c r="UMO12" s="84"/>
      <c r="UNA12" s="84"/>
      <c r="UNB12" s="84"/>
      <c r="UNN12" s="84"/>
      <c r="UNO12" s="84"/>
      <c r="UOA12" s="84"/>
      <c r="UOB12" s="84"/>
      <c r="UON12" s="84"/>
      <c r="UOO12" s="84"/>
      <c r="UPA12" s="84"/>
      <c r="UPB12" s="84"/>
      <c r="UPN12" s="84"/>
      <c r="UPO12" s="84"/>
      <c r="UQA12" s="84"/>
      <c r="UQB12" s="84"/>
      <c r="UQN12" s="84"/>
      <c r="UQO12" s="84"/>
      <c r="URA12" s="84"/>
      <c r="URB12" s="84"/>
      <c r="URN12" s="84"/>
      <c r="URO12" s="84"/>
      <c r="USA12" s="84"/>
      <c r="USB12" s="84"/>
      <c r="USN12" s="84"/>
      <c r="USO12" s="84"/>
      <c r="UTA12" s="84"/>
      <c r="UTB12" s="84"/>
      <c r="UTN12" s="84"/>
      <c r="UTO12" s="84"/>
      <c r="UUA12" s="84"/>
      <c r="UUB12" s="84"/>
      <c r="UUN12" s="84"/>
      <c r="UUO12" s="84"/>
      <c r="UVA12" s="84"/>
      <c r="UVB12" s="84"/>
      <c r="UVN12" s="84"/>
      <c r="UVO12" s="84"/>
      <c r="UWA12" s="84"/>
      <c r="UWB12" s="84"/>
      <c r="UWN12" s="84"/>
      <c r="UWO12" s="84"/>
      <c r="UXA12" s="84"/>
      <c r="UXB12" s="84"/>
      <c r="UXN12" s="84"/>
      <c r="UXO12" s="84"/>
      <c r="UYA12" s="84"/>
      <c r="UYB12" s="84"/>
      <c r="UYN12" s="84"/>
      <c r="UYO12" s="84"/>
      <c r="UZA12" s="84"/>
      <c r="UZB12" s="84"/>
      <c r="UZN12" s="84"/>
      <c r="UZO12" s="84"/>
      <c r="VAA12" s="84"/>
      <c r="VAB12" s="84"/>
      <c r="VAN12" s="84"/>
      <c r="VAO12" s="84"/>
      <c r="VBA12" s="84"/>
      <c r="VBB12" s="84"/>
      <c r="VBN12" s="84"/>
      <c r="VBO12" s="84"/>
      <c r="VCA12" s="84"/>
      <c r="VCB12" s="84"/>
      <c r="VCN12" s="84"/>
      <c r="VCO12" s="84"/>
      <c r="VDA12" s="84"/>
      <c r="VDB12" s="84"/>
      <c r="VDN12" s="84"/>
      <c r="VDO12" s="84"/>
      <c r="VEA12" s="84"/>
      <c r="VEB12" s="84"/>
      <c r="VEN12" s="84"/>
      <c r="VEO12" s="84"/>
      <c r="VFA12" s="84"/>
      <c r="VFB12" s="84"/>
      <c r="VFN12" s="84"/>
      <c r="VFO12" s="84"/>
      <c r="VGA12" s="84"/>
      <c r="VGB12" s="84"/>
      <c r="VGN12" s="84"/>
      <c r="VGO12" s="84"/>
      <c r="VHA12" s="84"/>
      <c r="VHB12" s="84"/>
      <c r="VHN12" s="84"/>
      <c r="VHO12" s="84"/>
      <c r="VIA12" s="84"/>
      <c r="VIB12" s="84"/>
      <c r="VIN12" s="84"/>
      <c r="VIO12" s="84"/>
      <c r="VJA12" s="84"/>
      <c r="VJB12" s="84"/>
      <c r="VJN12" s="84"/>
      <c r="VJO12" s="84"/>
      <c r="VKA12" s="84"/>
      <c r="VKB12" s="84"/>
      <c r="VKN12" s="84"/>
      <c r="VKO12" s="84"/>
      <c r="VLA12" s="84"/>
      <c r="VLB12" s="84"/>
      <c r="VLN12" s="84"/>
      <c r="VLO12" s="84"/>
      <c r="VMA12" s="84"/>
      <c r="VMB12" s="84"/>
      <c r="VMN12" s="84"/>
      <c r="VMO12" s="84"/>
      <c r="VNA12" s="84"/>
      <c r="VNB12" s="84"/>
      <c r="VNN12" s="84"/>
      <c r="VNO12" s="84"/>
      <c r="VOA12" s="84"/>
      <c r="VOB12" s="84"/>
      <c r="VON12" s="84"/>
      <c r="VOO12" s="84"/>
      <c r="VPA12" s="84"/>
      <c r="VPB12" s="84"/>
      <c r="VPN12" s="84"/>
      <c r="VPO12" s="84"/>
      <c r="VQA12" s="84"/>
      <c r="VQB12" s="84"/>
      <c r="VQN12" s="84"/>
      <c r="VQO12" s="84"/>
      <c r="VRA12" s="84"/>
      <c r="VRB12" s="84"/>
      <c r="VRN12" s="84"/>
      <c r="VRO12" s="84"/>
      <c r="VSA12" s="84"/>
      <c r="VSB12" s="84"/>
      <c r="VSN12" s="84"/>
      <c r="VSO12" s="84"/>
      <c r="VTA12" s="84"/>
      <c r="VTB12" s="84"/>
      <c r="VTN12" s="84"/>
      <c r="VTO12" s="84"/>
      <c r="VUA12" s="84"/>
      <c r="VUB12" s="84"/>
      <c r="VUN12" s="84"/>
      <c r="VUO12" s="84"/>
      <c r="VVA12" s="84"/>
      <c r="VVB12" s="84"/>
      <c r="VVN12" s="84"/>
      <c r="VVO12" s="84"/>
      <c r="VWA12" s="84"/>
      <c r="VWB12" s="84"/>
      <c r="VWN12" s="84"/>
      <c r="VWO12" s="84"/>
      <c r="VXA12" s="84"/>
      <c r="VXB12" s="84"/>
      <c r="VXN12" s="84"/>
      <c r="VXO12" s="84"/>
      <c r="VYA12" s="84"/>
      <c r="VYB12" s="84"/>
      <c r="VYN12" s="84"/>
      <c r="VYO12" s="84"/>
      <c r="VZA12" s="84"/>
      <c r="VZB12" s="84"/>
      <c r="VZN12" s="84"/>
      <c r="VZO12" s="84"/>
      <c r="WAA12" s="84"/>
      <c r="WAB12" s="84"/>
      <c r="WAN12" s="84"/>
      <c r="WAO12" s="84"/>
      <c r="WBA12" s="84"/>
      <c r="WBB12" s="84"/>
      <c r="WBN12" s="84"/>
      <c r="WBO12" s="84"/>
      <c r="WCA12" s="84"/>
      <c r="WCB12" s="84"/>
      <c r="WCN12" s="84"/>
      <c r="WCO12" s="84"/>
      <c r="WDA12" s="84"/>
      <c r="WDB12" s="84"/>
      <c r="WDN12" s="84"/>
      <c r="WDO12" s="84"/>
      <c r="WEA12" s="84"/>
      <c r="WEB12" s="84"/>
      <c r="WEN12" s="84"/>
      <c r="WEO12" s="84"/>
      <c r="WFA12" s="84"/>
      <c r="WFB12" s="84"/>
      <c r="WFN12" s="84"/>
      <c r="WFO12" s="84"/>
      <c r="WGA12" s="84"/>
      <c r="WGB12" s="84"/>
      <c r="WGN12" s="84"/>
      <c r="WGO12" s="84"/>
      <c r="WHA12" s="84"/>
      <c r="WHB12" s="84"/>
      <c r="WHN12" s="84"/>
      <c r="WHO12" s="84"/>
      <c r="WIA12" s="84"/>
      <c r="WIB12" s="84"/>
      <c r="WIN12" s="84"/>
      <c r="WIO12" s="84"/>
      <c r="WJA12" s="84"/>
      <c r="WJB12" s="84"/>
      <c r="WJN12" s="84"/>
      <c r="WJO12" s="84"/>
      <c r="WKA12" s="84"/>
      <c r="WKB12" s="84"/>
      <c r="WKN12" s="84"/>
      <c r="WKO12" s="84"/>
      <c r="WLA12" s="84"/>
      <c r="WLB12" s="84"/>
      <c r="WLN12" s="84"/>
      <c r="WLO12" s="84"/>
      <c r="WMA12" s="84"/>
      <c r="WMB12" s="84"/>
      <c r="WMN12" s="84"/>
      <c r="WMO12" s="84"/>
      <c r="WNA12" s="84"/>
      <c r="WNB12" s="84"/>
      <c r="WNN12" s="84"/>
      <c r="WNO12" s="84"/>
      <c r="WOA12" s="84"/>
      <c r="WOB12" s="84"/>
      <c r="WON12" s="84"/>
      <c r="WOO12" s="84"/>
      <c r="WPA12" s="84"/>
      <c r="WPB12" s="84"/>
      <c r="WPN12" s="84"/>
      <c r="WPO12" s="84"/>
      <c r="WQA12" s="84"/>
      <c r="WQB12" s="84"/>
      <c r="WQN12" s="84"/>
      <c r="WQO12" s="84"/>
      <c r="WRA12" s="84"/>
      <c r="WRB12" s="84"/>
      <c r="WRN12" s="84"/>
      <c r="WRO12" s="84"/>
      <c r="WSA12" s="84"/>
      <c r="WSB12" s="84"/>
      <c r="WSN12" s="84"/>
      <c r="WSO12" s="84"/>
      <c r="WTA12" s="84"/>
      <c r="WTB12" s="84"/>
      <c r="WTN12" s="84"/>
      <c r="WTO12" s="84"/>
      <c r="WUA12" s="84"/>
      <c r="WUB12" s="84"/>
      <c r="WUN12" s="84"/>
      <c r="WUO12" s="84"/>
      <c r="WVA12" s="84"/>
      <c r="WVB12" s="84"/>
      <c r="WVN12" s="84"/>
      <c r="WVO12" s="84"/>
      <c r="WWA12" s="84"/>
      <c r="WWB12" s="84"/>
      <c r="WWN12" s="84"/>
      <c r="WWO12" s="84"/>
      <c r="WXA12" s="84"/>
      <c r="WXB12" s="84"/>
      <c r="WXN12" s="84"/>
      <c r="WXO12" s="84"/>
      <c r="WYA12" s="84"/>
      <c r="WYB12" s="84"/>
      <c r="WYN12" s="84"/>
      <c r="WYO12" s="84"/>
      <c r="WZA12" s="84"/>
      <c r="WZB12" s="84"/>
      <c r="WZN12" s="84"/>
      <c r="WZO12" s="84"/>
      <c r="XAA12" s="84"/>
      <c r="XAB12" s="84"/>
      <c r="XAN12" s="84"/>
      <c r="XAO12" s="84"/>
      <c r="XBA12" s="84"/>
      <c r="XBB12" s="84"/>
      <c r="XBN12" s="84"/>
      <c r="XBO12" s="84"/>
      <c r="XCA12" s="84"/>
      <c r="XCB12" s="84"/>
      <c r="XCN12" s="84"/>
      <c r="XCO12" s="84"/>
      <c r="XDA12" s="84"/>
      <c r="XDB12" s="84"/>
      <c r="XDN12" s="84"/>
      <c r="XDO12" s="84"/>
      <c r="XEA12" s="84"/>
      <c r="XEB12" s="84"/>
      <c r="XEN12" s="84"/>
      <c r="XEO12" s="84"/>
      <c r="XFA12" s="84"/>
      <c r="XFB12" s="84"/>
    </row>
    <row r="13" spans="1:1016 1028:2043 2055:3070 3082:5111 5123:6138 6150:7165 7177:8192 8204:9206 9218:10233 10245:11260 11272:12287 12299:13301 13313:14328 14340:15355 15367:16382" s="109" customFormat="1" x14ac:dyDescent="0.2">
      <c r="A13" s="84" t="s">
        <v>28</v>
      </c>
      <c r="B13" s="84"/>
      <c r="C13" s="179">
        <f>B.SHEET!D18</f>
        <v>5765</v>
      </c>
      <c r="D13" s="179">
        <f>B.SHEET!E18</f>
        <v>5489</v>
      </c>
      <c r="E13" s="179">
        <f>B.SHEET!F18</f>
        <v>5229</v>
      </c>
      <c r="F13" s="179">
        <f>B.SHEET!G18</f>
        <v>4924</v>
      </c>
      <c r="G13" s="179">
        <f>$F$13</f>
        <v>4924</v>
      </c>
      <c r="H13" s="179">
        <f t="shared" ref="H13:M13" si="3">$F$13</f>
        <v>4924</v>
      </c>
      <c r="I13" s="179">
        <f t="shared" si="3"/>
        <v>4924</v>
      </c>
      <c r="J13" s="179">
        <f t="shared" si="3"/>
        <v>4924</v>
      </c>
      <c r="K13" s="179">
        <f t="shared" si="3"/>
        <v>4924</v>
      </c>
      <c r="L13" s="179">
        <f t="shared" si="3"/>
        <v>4924</v>
      </c>
      <c r="M13" s="179">
        <f t="shared" si="3"/>
        <v>4924</v>
      </c>
      <c r="N13" s="84"/>
      <c r="O13" s="84"/>
      <c r="AA13" s="84"/>
      <c r="AB13" s="84"/>
      <c r="AN13" s="84"/>
      <c r="AO13" s="84"/>
      <c r="BA13" s="84"/>
      <c r="BB13" s="84"/>
      <c r="BN13" s="84"/>
      <c r="BO13" s="84"/>
      <c r="CA13" s="84"/>
      <c r="CB13" s="84"/>
      <c r="CN13" s="84"/>
      <c r="CO13" s="84"/>
      <c r="DA13" s="84"/>
      <c r="DB13" s="84"/>
      <c r="DN13" s="84"/>
      <c r="DO13" s="84"/>
      <c r="EA13" s="84"/>
      <c r="EB13" s="84"/>
      <c r="EN13" s="84"/>
      <c r="EO13" s="84"/>
      <c r="FA13" s="84"/>
      <c r="FB13" s="84"/>
      <c r="FN13" s="84"/>
      <c r="FO13" s="84"/>
      <c r="GA13" s="84"/>
      <c r="GB13" s="84"/>
      <c r="GN13" s="84"/>
      <c r="GO13" s="84"/>
      <c r="HA13" s="84"/>
      <c r="HB13" s="84"/>
      <c r="HN13" s="84"/>
      <c r="HO13" s="84"/>
      <c r="IA13" s="84"/>
      <c r="IB13" s="84"/>
      <c r="IN13" s="84"/>
      <c r="IO13" s="84"/>
      <c r="JA13" s="84"/>
      <c r="JB13" s="84"/>
      <c r="JN13" s="84"/>
      <c r="JO13" s="84"/>
      <c r="KA13" s="84"/>
      <c r="KB13" s="84"/>
      <c r="KN13" s="84"/>
      <c r="KO13" s="84"/>
      <c r="LA13" s="84"/>
      <c r="LB13" s="84"/>
      <c r="LN13" s="84"/>
      <c r="LO13" s="84"/>
      <c r="MA13" s="84"/>
      <c r="MB13" s="84"/>
      <c r="MN13" s="84"/>
      <c r="MO13" s="84"/>
      <c r="NA13" s="84"/>
      <c r="NB13" s="84"/>
      <c r="NN13" s="84"/>
      <c r="NO13" s="84"/>
      <c r="OA13" s="84"/>
      <c r="OB13" s="84"/>
      <c r="ON13" s="84"/>
      <c r="OO13" s="84"/>
      <c r="PA13" s="84"/>
      <c r="PB13" s="84"/>
      <c r="PN13" s="84"/>
      <c r="PO13" s="84"/>
      <c r="QA13" s="84"/>
      <c r="QB13" s="84"/>
      <c r="QN13" s="84"/>
      <c r="QO13" s="84"/>
      <c r="RA13" s="84"/>
      <c r="RB13" s="84"/>
      <c r="RN13" s="84"/>
      <c r="RO13" s="84"/>
      <c r="SA13" s="84"/>
      <c r="SB13" s="84"/>
      <c r="SN13" s="84"/>
      <c r="SO13" s="84"/>
      <c r="TA13" s="84"/>
      <c r="TB13" s="84"/>
      <c r="TN13" s="84"/>
      <c r="TO13" s="84"/>
      <c r="UA13" s="84"/>
      <c r="UB13" s="84"/>
      <c r="UN13" s="84"/>
      <c r="UO13" s="84"/>
      <c r="VA13" s="84"/>
      <c r="VB13" s="84"/>
      <c r="VN13" s="84"/>
      <c r="VO13" s="84"/>
      <c r="WA13" s="84"/>
      <c r="WB13" s="84"/>
      <c r="WN13" s="84"/>
      <c r="WO13" s="84"/>
      <c r="XA13" s="84"/>
      <c r="XB13" s="84"/>
      <c r="XN13" s="84"/>
      <c r="XO13" s="84"/>
      <c r="YA13" s="84"/>
      <c r="YB13" s="84"/>
      <c r="YN13" s="84"/>
      <c r="YO13" s="84"/>
      <c r="ZA13" s="84"/>
      <c r="ZB13" s="84"/>
      <c r="ZN13" s="84"/>
      <c r="ZO13" s="84"/>
      <c r="AAA13" s="84"/>
      <c r="AAB13" s="84"/>
      <c r="AAN13" s="84"/>
      <c r="AAO13" s="84"/>
      <c r="ABA13" s="84"/>
      <c r="ABB13" s="84"/>
      <c r="ABN13" s="84"/>
      <c r="ABO13" s="84"/>
      <c r="ACA13" s="84"/>
      <c r="ACB13" s="84"/>
      <c r="ACN13" s="84"/>
      <c r="ACO13" s="84"/>
      <c r="ADA13" s="84"/>
      <c r="ADB13" s="84"/>
      <c r="ADN13" s="84"/>
      <c r="ADO13" s="84"/>
      <c r="AEA13" s="84"/>
      <c r="AEB13" s="84"/>
      <c r="AEN13" s="84"/>
      <c r="AEO13" s="84"/>
      <c r="AFA13" s="84"/>
      <c r="AFB13" s="84"/>
      <c r="AFN13" s="84"/>
      <c r="AFO13" s="84"/>
      <c r="AGA13" s="84"/>
      <c r="AGB13" s="84"/>
      <c r="AGN13" s="84"/>
      <c r="AGO13" s="84"/>
      <c r="AHA13" s="84"/>
      <c r="AHB13" s="84"/>
      <c r="AHN13" s="84"/>
      <c r="AHO13" s="84"/>
      <c r="AIA13" s="84"/>
      <c r="AIB13" s="84"/>
      <c r="AIN13" s="84"/>
      <c r="AIO13" s="84"/>
      <c r="AJA13" s="84"/>
      <c r="AJB13" s="84"/>
      <c r="AJN13" s="84"/>
      <c r="AJO13" s="84"/>
      <c r="AKA13" s="84"/>
      <c r="AKB13" s="84"/>
      <c r="AKN13" s="84"/>
      <c r="AKO13" s="84"/>
      <c r="ALA13" s="84"/>
      <c r="ALB13" s="84"/>
      <c r="ALN13" s="84"/>
      <c r="ALO13" s="84"/>
      <c r="AMA13" s="84"/>
      <c r="AMB13" s="84"/>
      <c r="AMN13" s="84"/>
      <c r="AMO13" s="84"/>
      <c r="ANA13" s="84"/>
      <c r="ANB13" s="84"/>
      <c r="ANN13" s="84"/>
      <c r="ANO13" s="84"/>
      <c r="AOA13" s="84"/>
      <c r="AOB13" s="84"/>
      <c r="AON13" s="84"/>
      <c r="AOO13" s="84"/>
      <c r="APA13" s="84"/>
      <c r="APB13" s="84"/>
      <c r="APN13" s="84"/>
      <c r="APO13" s="84"/>
      <c r="AQA13" s="84"/>
      <c r="AQB13" s="84"/>
      <c r="AQN13" s="84"/>
      <c r="AQO13" s="84"/>
      <c r="ARA13" s="84"/>
      <c r="ARB13" s="84"/>
      <c r="ARN13" s="84"/>
      <c r="ARO13" s="84"/>
      <c r="ASA13" s="84"/>
      <c r="ASB13" s="84"/>
      <c r="ASN13" s="84"/>
      <c r="ASO13" s="84"/>
      <c r="ATA13" s="84"/>
      <c r="ATB13" s="84"/>
      <c r="ATN13" s="84"/>
      <c r="ATO13" s="84"/>
      <c r="AUA13" s="84"/>
      <c r="AUB13" s="84"/>
      <c r="AUN13" s="84"/>
      <c r="AUO13" s="84"/>
      <c r="AVA13" s="84"/>
      <c r="AVB13" s="84"/>
      <c r="AVN13" s="84"/>
      <c r="AVO13" s="84"/>
      <c r="AWA13" s="84"/>
      <c r="AWB13" s="84"/>
      <c r="AWN13" s="84"/>
      <c r="AWO13" s="84"/>
      <c r="AXA13" s="84"/>
      <c r="AXB13" s="84"/>
      <c r="AXN13" s="84"/>
      <c r="AXO13" s="84"/>
      <c r="AYA13" s="84"/>
      <c r="AYB13" s="84"/>
      <c r="AYN13" s="84"/>
      <c r="AYO13" s="84"/>
      <c r="AZA13" s="84"/>
      <c r="AZB13" s="84"/>
      <c r="AZN13" s="84"/>
      <c r="AZO13" s="84"/>
      <c r="BAA13" s="84"/>
      <c r="BAB13" s="84"/>
      <c r="BAN13" s="84"/>
      <c r="BAO13" s="84"/>
      <c r="BBA13" s="84"/>
      <c r="BBB13" s="84"/>
      <c r="BBN13" s="84"/>
      <c r="BBO13" s="84"/>
      <c r="BCA13" s="84"/>
      <c r="BCB13" s="84"/>
      <c r="BCN13" s="84"/>
      <c r="BCO13" s="84"/>
      <c r="BDA13" s="84"/>
      <c r="BDB13" s="84"/>
      <c r="BDN13" s="84"/>
      <c r="BDO13" s="84"/>
      <c r="BEA13" s="84"/>
      <c r="BEB13" s="84"/>
      <c r="BEN13" s="84"/>
      <c r="BEO13" s="84"/>
      <c r="BFA13" s="84"/>
      <c r="BFB13" s="84"/>
      <c r="BFN13" s="84"/>
      <c r="BFO13" s="84"/>
      <c r="BGA13" s="84"/>
      <c r="BGB13" s="84"/>
      <c r="BGN13" s="84"/>
      <c r="BGO13" s="84"/>
      <c r="BHA13" s="84"/>
      <c r="BHB13" s="84"/>
      <c r="BHN13" s="84"/>
      <c r="BHO13" s="84"/>
      <c r="BIA13" s="84"/>
      <c r="BIB13" s="84"/>
      <c r="BIN13" s="84"/>
      <c r="BIO13" s="84"/>
      <c r="BJA13" s="84"/>
      <c r="BJB13" s="84"/>
      <c r="BJN13" s="84"/>
      <c r="BJO13" s="84"/>
      <c r="BKA13" s="84"/>
      <c r="BKB13" s="84"/>
      <c r="BKN13" s="84"/>
      <c r="BKO13" s="84"/>
      <c r="BLA13" s="84"/>
      <c r="BLB13" s="84"/>
      <c r="BLN13" s="84"/>
      <c r="BLO13" s="84"/>
      <c r="BMA13" s="84"/>
      <c r="BMB13" s="84"/>
      <c r="BMN13" s="84"/>
      <c r="BMO13" s="84"/>
      <c r="BNA13" s="84"/>
      <c r="BNB13" s="84"/>
      <c r="BNN13" s="84"/>
      <c r="BNO13" s="84"/>
      <c r="BOA13" s="84"/>
      <c r="BOB13" s="84"/>
      <c r="BON13" s="84"/>
      <c r="BOO13" s="84"/>
      <c r="BPA13" s="84"/>
      <c r="BPB13" s="84"/>
      <c r="BPN13" s="84"/>
      <c r="BPO13" s="84"/>
      <c r="BQA13" s="84"/>
      <c r="BQB13" s="84"/>
      <c r="BQN13" s="84"/>
      <c r="BQO13" s="84"/>
      <c r="BRA13" s="84"/>
      <c r="BRB13" s="84"/>
      <c r="BRN13" s="84"/>
      <c r="BRO13" s="84"/>
      <c r="BSA13" s="84"/>
      <c r="BSB13" s="84"/>
      <c r="BSN13" s="84"/>
      <c r="BSO13" s="84"/>
      <c r="BTA13" s="84"/>
      <c r="BTB13" s="84"/>
      <c r="BTN13" s="84"/>
      <c r="BTO13" s="84"/>
      <c r="BUA13" s="84"/>
      <c r="BUB13" s="84"/>
      <c r="BUN13" s="84"/>
      <c r="BUO13" s="84"/>
      <c r="BVA13" s="84"/>
      <c r="BVB13" s="84"/>
      <c r="BVN13" s="84"/>
      <c r="BVO13" s="84"/>
      <c r="BWA13" s="84"/>
      <c r="BWB13" s="84"/>
      <c r="BWN13" s="84"/>
      <c r="BWO13" s="84"/>
      <c r="BXA13" s="84"/>
      <c r="BXB13" s="84"/>
      <c r="BXN13" s="84"/>
      <c r="BXO13" s="84"/>
      <c r="BYA13" s="84"/>
      <c r="BYB13" s="84"/>
      <c r="BYN13" s="84"/>
      <c r="BYO13" s="84"/>
      <c r="BZA13" s="84"/>
      <c r="BZB13" s="84"/>
      <c r="BZN13" s="84"/>
      <c r="BZO13" s="84"/>
      <c r="CAA13" s="84"/>
      <c r="CAB13" s="84"/>
      <c r="CAN13" s="84"/>
      <c r="CAO13" s="84"/>
      <c r="CBA13" s="84"/>
      <c r="CBB13" s="84"/>
      <c r="CBN13" s="84"/>
      <c r="CBO13" s="84"/>
      <c r="CCA13" s="84"/>
      <c r="CCB13" s="84"/>
      <c r="CCN13" s="84"/>
      <c r="CCO13" s="84"/>
      <c r="CDA13" s="84"/>
      <c r="CDB13" s="84"/>
      <c r="CDN13" s="84"/>
      <c r="CDO13" s="84"/>
      <c r="CEA13" s="84"/>
      <c r="CEB13" s="84"/>
      <c r="CEN13" s="84"/>
      <c r="CEO13" s="84"/>
      <c r="CFA13" s="84"/>
      <c r="CFB13" s="84"/>
      <c r="CFN13" s="84"/>
      <c r="CFO13" s="84"/>
      <c r="CGA13" s="84"/>
      <c r="CGB13" s="84"/>
      <c r="CGN13" s="84"/>
      <c r="CGO13" s="84"/>
      <c r="CHA13" s="84"/>
      <c r="CHB13" s="84"/>
      <c r="CHN13" s="84"/>
      <c r="CHO13" s="84"/>
      <c r="CIA13" s="84"/>
      <c r="CIB13" s="84"/>
      <c r="CIN13" s="84"/>
      <c r="CIO13" s="84"/>
      <c r="CJA13" s="84"/>
      <c r="CJB13" s="84"/>
      <c r="CJN13" s="84"/>
      <c r="CJO13" s="84"/>
      <c r="CKA13" s="84"/>
      <c r="CKB13" s="84"/>
      <c r="CKN13" s="84"/>
      <c r="CKO13" s="84"/>
      <c r="CLA13" s="84"/>
      <c r="CLB13" s="84"/>
      <c r="CLN13" s="84"/>
      <c r="CLO13" s="84"/>
      <c r="CMA13" s="84"/>
      <c r="CMB13" s="84"/>
      <c r="CMN13" s="84"/>
      <c r="CMO13" s="84"/>
      <c r="CNA13" s="84"/>
      <c r="CNB13" s="84"/>
      <c r="CNN13" s="84"/>
      <c r="CNO13" s="84"/>
      <c r="COA13" s="84"/>
      <c r="COB13" s="84"/>
      <c r="CON13" s="84"/>
      <c r="COO13" s="84"/>
      <c r="CPA13" s="84"/>
      <c r="CPB13" s="84"/>
      <c r="CPN13" s="84"/>
      <c r="CPO13" s="84"/>
      <c r="CQA13" s="84"/>
      <c r="CQB13" s="84"/>
      <c r="CQN13" s="84"/>
      <c r="CQO13" s="84"/>
      <c r="CRA13" s="84"/>
      <c r="CRB13" s="84"/>
      <c r="CRN13" s="84"/>
      <c r="CRO13" s="84"/>
      <c r="CSA13" s="84"/>
      <c r="CSB13" s="84"/>
      <c r="CSN13" s="84"/>
      <c r="CSO13" s="84"/>
      <c r="CTA13" s="84"/>
      <c r="CTB13" s="84"/>
      <c r="CTN13" s="84"/>
      <c r="CTO13" s="84"/>
      <c r="CUA13" s="84"/>
      <c r="CUB13" s="84"/>
      <c r="CUN13" s="84"/>
      <c r="CUO13" s="84"/>
      <c r="CVA13" s="84"/>
      <c r="CVB13" s="84"/>
      <c r="CVN13" s="84"/>
      <c r="CVO13" s="84"/>
      <c r="CWA13" s="84"/>
      <c r="CWB13" s="84"/>
      <c r="CWN13" s="84"/>
      <c r="CWO13" s="84"/>
      <c r="CXA13" s="84"/>
      <c r="CXB13" s="84"/>
      <c r="CXN13" s="84"/>
      <c r="CXO13" s="84"/>
      <c r="CYA13" s="84"/>
      <c r="CYB13" s="84"/>
      <c r="CYN13" s="84"/>
      <c r="CYO13" s="84"/>
      <c r="CZA13" s="84"/>
      <c r="CZB13" s="84"/>
      <c r="CZN13" s="84"/>
      <c r="CZO13" s="84"/>
      <c r="DAA13" s="84"/>
      <c r="DAB13" s="84"/>
      <c r="DAN13" s="84"/>
      <c r="DAO13" s="84"/>
      <c r="DBA13" s="84"/>
      <c r="DBB13" s="84"/>
      <c r="DBN13" s="84"/>
      <c r="DBO13" s="84"/>
      <c r="DCA13" s="84"/>
      <c r="DCB13" s="84"/>
      <c r="DCN13" s="84"/>
      <c r="DCO13" s="84"/>
      <c r="DDA13" s="84"/>
      <c r="DDB13" s="84"/>
      <c r="DDN13" s="84"/>
      <c r="DDO13" s="84"/>
      <c r="DEA13" s="84"/>
      <c r="DEB13" s="84"/>
      <c r="DEN13" s="84"/>
      <c r="DEO13" s="84"/>
      <c r="DFA13" s="84"/>
      <c r="DFB13" s="84"/>
      <c r="DFN13" s="84"/>
      <c r="DFO13" s="84"/>
      <c r="DGA13" s="84"/>
      <c r="DGB13" s="84"/>
      <c r="DGN13" s="84"/>
      <c r="DGO13" s="84"/>
      <c r="DHA13" s="84"/>
      <c r="DHB13" s="84"/>
      <c r="DHN13" s="84"/>
      <c r="DHO13" s="84"/>
      <c r="DIA13" s="84"/>
      <c r="DIB13" s="84"/>
      <c r="DIN13" s="84"/>
      <c r="DIO13" s="84"/>
      <c r="DJA13" s="84"/>
      <c r="DJB13" s="84"/>
      <c r="DJN13" s="84"/>
      <c r="DJO13" s="84"/>
      <c r="DKA13" s="84"/>
      <c r="DKB13" s="84"/>
      <c r="DKN13" s="84"/>
      <c r="DKO13" s="84"/>
      <c r="DLA13" s="84"/>
      <c r="DLB13" s="84"/>
      <c r="DLN13" s="84"/>
      <c r="DLO13" s="84"/>
      <c r="DMA13" s="84"/>
      <c r="DMB13" s="84"/>
      <c r="DMN13" s="84"/>
      <c r="DMO13" s="84"/>
      <c r="DNA13" s="84"/>
      <c r="DNB13" s="84"/>
      <c r="DNN13" s="84"/>
      <c r="DNO13" s="84"/>
      <c r="DOA13" s="84"/>
      <c r="DOB13" s="84"/>
      <c r="DON13" s="84"/>
      <c r="DOO13" s="84"/>
      <c r="DPA13" s="84"/>
      <c r="DPB13" s="84"/>
      <c r="DPN13" s="84"/>
      <c r="DPO13" s="84"/>
      <c r="DQA13" s="84"/>
      <c r="DQB13" s="84"/>
      <c r="DQN13" s="84"/>
      <c r="DQO13" s="84"/>
      <c r="DRA13" s="84"/>
      <c r="DRB13" s="84"/>
      <c r="DRN13" s="84"/>
      <c r="DRO13" s="84"/>
      <c r="DSA13" s="84"/>
      <c r="DSB13" s="84"/>
      <c r="DSN13" s="84"/>
      <c r="DSO13" s="84"/>
      <c r="DTA13" s="84"/>
      <c r="DTB13" s="84"/>
      <c r="DTN13" s="84"/>
      <c r="DTO13" s="84"/>
      <c r="DUA13" s="84"/>
      <c r="DUB13" s="84"/>
      <c r="DUN13" s="84"/>
      <c r="DUO13" s="84"/>
      <c r="DVA13" s="84"/>
      <c r="DVB13" s="84"/>
      <c r="DVN13" s="84"/>
      <c r="DVO13" s="84"/>
      <c r="DWA13" s="84"/>
      <c r="DWB13" s="84"/>
      <c r="DWN13" s="84"/>
      <c r="DWO13" s="84"/>
      <c r="DXA13" s="84"/>
      <c r="DXB13" s="84"/>
      <c r="DXN13" s="84"/>
      <c r="DXO13" s="84"/>
      <c r="DYA13" s="84"/>
      <c r="DYB13" s="84"/>
      <c r="DYN13" s="84"/>
      <c r="DYO13" s="84"/>
      <c r="DZA13" s="84"/>
      <c r="DZB13" s="84"/>
      <c r="DZN13" s="84"/>
      <c r="DZO13" s="84"/>
      <c r="EAA13" s="84"/>
      <c r="EAB13" s="84"/>
      <c r="EAN13" s="84"/>
      <c r="EAO13" s="84"/>
      <c r="EBA13" s="84"/>
      <c r="EBB13" s="84"/>
      <c r="EBN13" s="84"/>
      <c r="EBO13" s="84"/>
      <c r="ECA13" s="84"/>
      <c r="ECB13" s="84"/>
      <c r="ECN13" s="84"/>
      <c r="ECO13" s="84"/>
      <c r="EDA13" s="84"/>
      <c r="EDB13" s="84"/>
      <c r="EDN13" s="84"/>
      <c r="EDO13" s="84"/>
      <c r="EEA13" s="84"/>
      <c r="EEB13" s="84"/>
      <c r="EEN13" s="84"/>
      <c r="EEO13" s="84"/>
      <c r="EFA13" s="84"/>
      <c r="EFB13" s="84"/>
      <c r="EFN13" s="84"/>
      <c r="EFO13" s="84"/>
      <c r="EGA13" s="84"/>
      <c r="EGB13" s="84"/>
      <c r="EGN13" s="84"/>
      <c r="EGO13" s="84"/>
      <c r="EHA13" s="84"/>
      <c r="EHB13" s="84"/>
      <c r="EHN13" s="84"/>
      <c r="EHO13" s="84"/>
      <c r="EIA13" s="84"/>
      <c r="EIB13" s="84"/>
      <c r="EIN13" s="84"/>
      <c r="EIO13" s="84"/>
      <c r="EJA13" s="84"/>
      <c r="EJB13" s="84"/>
      <c r="EJN13" s="84"/>
      <c r="EJO13" s="84"/>
      <c r="EKA13" s="84"/>
      <c r="EKB13" s="84"/>
      <c r="EKN13" s="84"/>
      <c r="EKO13" s="84"/>
      <c r="ELA13" s="84"/>
      <c r="ELB13" s="84"/>
      <c r="ELN13" s="84"/>
      <c r="ELO13" s="84"/>
      <c r="EMA13" s="84"/>
      <c r="EMB13" s="84"/>
      <c r="EMN13" s="84"/>
      <c r="EMO13" s="84"/>
      <c r="ENA13" s="84"/>
      <c r="ENB13" s="84"/>
      <c r="ENN13" s="84"/>
      <c r="ENO13" s="84"/>
      <c r="EOA13" s="84"/>
      <c r="EOB13" s="84"/>
      <c r="EON13" s="84"/>
      <c r="EOO13" s="84"/>
      <c r="EPA13" s="84"/>
      <c r="EPB13" s="84"/>
      <c r="EPN13" s="84"/>
      <c r="EPO13" s="84"/>
      <c r="EQA13" s="84"/>
      <c r="EQB13" s="84"/>
      <c r="EQN13" s="84"/>
      <c r="EQO13" s="84"/>
      <c r="ERA13" s="84"/>
      <c r="ERB13" s="84"/>
      <c r="ERN13" s="84"/>
      <c r="ERO13" s="84"/>
      <c r="ESA13" s="84"/>
      <c r="ESB13" s="84"/>
      <c r="ESN13" s="84"/>
      <c r="ESO13" s="84"/>
      <c r="ETA13" s="84"/>
      <c r="ETB13" s="84"/>
      <c r="ETN13" s="84"/>
      <c r="ETO13" s="84"/>
      <c r="EUA13" s="84"/>
      <c r="EUB13" s="84"/>
      <c r="EUN13" s="84"/>
      <c r="EUO13" s="84"/>
      <c r="EVA13" s="84"/>
      <c r="EVB13" s="84"/>
      <c r="EVN13" s="84"/>
      <c r="EVO13" s="84"/>
      <c r="EWA13" s="84"/>
      <c r="EWB13" s="84"/>
      <c r="EWN13" s="84"/>
      <c r="EWO13" s="84"/>
      <c r="EXA13" s="84"/>
      <c r="EXB13" s="84"/>
      <c r="EXN13" s="84"/>
      <c r="EXO13" s="84"/>
      <c r="EYA13" s="84"/>
      <c r="EYB13" s="84"/>
      <c r="EYN13" s="84"/>
      <c r="EYO13" s="84"/>
      <c r="EZA13" s="84"/>
      <c r="EZB13" s="84"/>
      <c r="EZN13" s="84"/>
      <c r="EZO13" s="84"/>
      <c r="FAA13" s="84"/>
      <c r="FAB13" s="84"/>
      <c r="FAN13" s="84"/>
      <c r="FAO13" s="84"/>
      <c r="FBA13" s="84"/>
      <c r="FBB13" s="84"/>
      <c r="FBN13" s="84"/>
      <c r="FBO13" s="84"/>
      <c r="FCA13" s="84"/>
      <c r="FCB13" s="84"/>
      <c r="FCN13" s="84"/>
      <c r="FCO13" s="84"/>
      <c r="FDA13" s="84"/>
      <c r="FDB13" s="84"/>
      <c r="FDN13" s="84"/>
      <c r="FDO13" s="84"/>
      <c r="FEA13" s="84"/>
      <c r="FEB13" s="84"/>
      <c r="FEN13" s="84"/>
      <c r="FEO13" s="84"/>
      <c r="FFA13" s="84"/>
      <c r="FFB13" s="84"/>
      <c r="FFN13" s="84"/>
      <c r="FFO13" s="84"/>
      <c r="FGA13" s="84"/>
      <c r="FGB13" s="84"/>
      <c r="FGN13" s="84"/>
      <c r="FGO13" s="84"/>
      <c r="FHA13" s="84"/>
      <c r="FHB13" s="84"/>
      <c r="FHN13" s="84"/>
      <c r="FHO13" s="84"/>
      <c r="FIA13" s="84"/>
      <c r="FIB13" s="84"/>
      <c r="FIN13" s="84"/>
      <c r="FIO13" s="84"/>
      <c r="FJA13" s="84"/>
      <c r="FJB13" s="84"/>
      <c r="FJN13" s="84"/>
      <c r="FJO13" s="84"/>
      <c r="FKA13" s="84"/>
      <c r="FKB13" s="84"/>
      <c r="FKN13" s="84"/>
      <c r="FKO13" s="84"/>
      <c r="FLA13" s="84"/>
      <c r="FLB13" s="84"/>
      <c r="FLN13" s="84"/>
      <c r="FLO13" s="84"/>
      <c r="FMA13" s="84"/>
      <c r="FMB13" s="84"/>
      <c r="FMN13" s="84"/>
      <c r="FMO13" s="84"/>
      <c r="FNA13" s="84"/>
      <c r="FNB13" s="84"/>
      <c r="FNN13" s="84"/>
      <c r="FNO13" s="84"/>
      <c r="FOA13" s="84"/>
      <c r="FOB13" s="84"/>
      <c r="FON13" s="84"/>
      <c r="FOO13" s="84"/>
      <c r="FPA13" s="84"/>
      <c r="FPB13" s="84"/>
      <c r="FPN13" s="84"/>
      <c r="FPO13" s="84"/>
      <c r="FQA13" s="84"/>
      <c r="FQB13" s="84"/>
      <c r="FQN13" s="84"/>
      <c r="FQO13" s="84"/>
      <c r="FRA13" s="84"/>
      <c r="FRB13" s="84"/>
      <c r="FRN13" s="84"/>
      <c r="FRO13" s="84"/>
      <c r="FSA13" s="84"/>
      <c r="FSB13" s="84"/>
      <c r="FSN13" s="84"/>
      <c r="FSO13" s="84"/>
      <c r="FTA13" s="84"/>
      <c r="FTB13" s="84"/>
      <c r="FTN13" s="84"/>
      <c r="FTO13" s="84"/>
      <c r="FUA13" s="84"/>
      <c r="FUB13" s="84"/>
      <c r="FUN13" s="84"/>
      <c r="FUO13" s="84"/>
      <c r="FVA13" s="84"/>
      <c r="FVB13" s="84"/>
      <c r="FVN13" s="84"/>
      <c r="FVO13" s="84"/>
      <c r="FWA13" s="84"/>
      <c r="FWB13" s="84"/>
      <c r="FWN13" s="84"/>
      <c r="FWO13" s="84"/>
      <c r="FXA13" s="84"/>
      <c r="FXB13" s="84"/>
      <c r="FXN13" s="84"/>
      <c r="FXO13" s="84"/>
      <c r="FYA13" s="84"/>
      <c r="FYB13" s="84"/>
      <c r="FYN13" s="84"/>
      <c r="FYO13" s="84"/>
      <c r="FZA13" s="84"/>
      <c r="FZB13" s="84"/>
      <c r="FZN13" s="84"/>
      <c r="FZO13" s="84"/>
      <c r="GAA13" s="84"/>
      <c r="GAB13" s="84"/>
      <c r="GAN13" s="84"/>
      <c r="GAO13" s="84"/>
      <c r="GBA13" s="84"/>
      <c r="GBB13" s="84"/>
      <c r="GBN13" s="84"/>
      <c r="GBO13" s="84"/>
      <c r="GCA13" s="84"/>
      <c r="GCB13" s="84"/>
      <c r="GCN13" s="84"/>
      <c r="GCO13" s="84"/>
      <c r="GDA13" s="84"/>
      <c r="GDB13" s="84"/>
      <c r="GDN13" s="84"/>
      <c r="GDO13" s="84"/>
      <c r="GEA13" s="84"/>
      <c r="GEB13" s="84"/>
      <c r="GEN13" s="84"/>
      <c r="GEO13" s="84"/>
      <c r="GFA13" s="84"/>
      <c r="GFB13" s="84"/>
      <c r="GFN13" s="84"/>
      <c r="GFO13" s="84"/>
      <c r="GGA13" s="84"/>
      <c r="GGB13" s="84"/>
      <c r="GGN13" s="84"/>
      <c r="GGO13" s="84"/>
      <c r="GHA13" s="84"/>
      <c r="GHB13" s="84"/>
      <c r="GHN13" s="84"/>
      <c r="GHO13" s="84"/>
      <c r="GIA13" s="84"/>
      <c r="GIB13" s="84"/>
      <c r="GIN13" s="84"/>
      <c r="GIO13" s="84"/>
      <c r="GJA13" s="84"/>
      <c r="GJB13" s="84"/>
      <c r="GJN13" s="84"/>
      <c r="GJO13" s="84"/>
      <c r="GKA13" s="84"/>
      <c r="GKB13" s="84"/>
      <c r="GKN13" s="84"/>
      <c r="GKO13" s="84"/>
      <c r="GLA13" s="84"/>
      <c r="GLB13" s="84"/>
      <c r="GLN13" s="84"/>
      <c r="GLO13" s="84"/>
      <c r="GMA13" s="84"/>
      <c r="GMB13" s="84"/>
      <c r="GMN13" s="84"/>
      <c r="GMO13" s="84"/>
      <c r="GNA13" s="84"/>
      <c r="GNB13" s="84"/>
      <c r="GNN13" s="84"/>
      <c r="GNO13" s="84"/>
      <c r="GOA13" s="84"/>
      <c r="GOB13" s="84"/>
      <c r="GON13" s="84"/>
      <c r="GOO13" s="84"/>
      <c r="GPA13" s="84"/>
      <c r="GPB13" s="84"/>
      <c r="GPN13" s="84"/>
      <c r="GPO13" s="84"/>
      <c r="GQA13" s="84"/>
      <c r="GQB13" s="84"/>
      <c r="GQN13" s="84"/>
      <c r="GQO13" s="84"/>
      <c r="GRA13" s="84"/>
      <c r="GRB13" s="84"/>
      <c r="GRN13" s="84"/>
      <c r="GRO13" s="84"/>
      <c r="GSA13" s="84"/>
      <c r="GSB13" s="84"/>
      <c r="GSN13" s="84"/>
      <c r="GSO13" s="84"/>
      <c r="GTA13" s="84"/>
      <c r="GTB13" s="84"/>
      <c r="GTN13" s="84"/>
      <c r="GTO13" s="84"/>
      <c r="GUA13" s="84"/>
      <c r="GUB13" s="84"/>
      <c r="GUN13" s="84"/>
      <c r="GUO13" s="84"/>
      <c r="GVA13" s="84"/>
      <c r="GVB13" s="84"/>
      <c r="GVN13" s="84"/>
      <c r="GVO13" s="84"/>
      <c r="GWA13" s="84"/>
      <c r="GWB13" s="84"/>
      <c r="GWN13" s="84"/>
      <c r="GWO13" s="84"/>
      <c r="GXA13" s="84"/>
      <c r="GXB13" s="84"/>
      <c r="GXN13" s="84"/>
      <c r="GXO13" s="84"/>
      <c r="GYA13" s="84"/>
      <c r="GYB13" s="84"/>
      <c r="GYN13" s="84"/>
      <c r="GYO13" s="84"/>
      <c r="GZA13" s="84"/>
      <c r="GZB13" s="84"/>
      <c r="GZN13" s="84"/>
      <c r="GZO13" s="84"/>
      <c r="HAA13" s="84"/>
      <c r="HAB13" s="84"/>
      <c r="HAN13" s="84"/>
      <c r="HAO13" s="84"/>
      <c r="HBA13" s="84"/>
      <c r="HBB13" s="84"/>
      <c r="HBN13" s="84"/>
      <c r="HBO13" s="84"/>
      <c r="HCA13" s="84"/>
      <c r="HCB13" s="84"/>
      <c r="HCN13" s="84"/>
      <c r="HCO13" s="84"/>
      <c r="HDA13" s="84"/>
      <c r="HDB13" s="84"/>
      <c r="HDN13" s="84"/>
      <c r="HDO13" s="84"/>
      <c r="HEA13" s="84"/>
      <c r="HEB13" s="84"/>
      <c r="HEN13" s="84"/>
      <c r="HEO13" s="84"/>
      <c r="HFA13" s="84"/>
      <c r="HFB13" s="84"/>
      <c r="HFN13" s="84"/>
      <c r="HFO13" s="84"/>
      <c r="HGA13" s="84"/>
      <c r="HGB13" s="84"/>
      <c r="HGN13" s="84"/>
      <c r="HGO13" s="84"/>
      <c r="HHA13" s="84"/>
      <c r="HHB13" s="84"/>
      <c r="HHN13" s="84"/>
      <c r="HHO13" s="84"/>
      <c r="HIA13" s="84"/>
      <c r="HIB13" s="84"/>
      <c r="HIN13" s="84"/>
      <c r="HIO13" s="84"/>
      <c r="HJA13" s="84"/>
      <c r="HJB13" s="84"/>
      <c r="HJN13" s="84"/>
      <c r="HJO13" s="84"/>
      <c r="HKA13" s="84"/>
      <c r="HKB13" s="84"/>
      <c r="HKN13" s="84"/>
      <c r="HKO13" s="84"/>
      <c r="HLA13" s="84"/>
      <c r="HLB13" s="84"/>
      <c r="HLN13" s="84"/>
      <c r="HLO13" s="84"/>
      <c r="HMA13" s="84"/>
      <c r="HMB13" s="84"/>
      <c r="HMN13" s="84"/>
      <c r="HMO13" s="84"/>
      <c r="HNA13" s="84"/>
      <c r="HNB13" s="84"/>
      <c r="HNN13" s="84"/>
      <c r="HNO13" s="84"/>
      <c r="HOA13" s="84"/>
      <c r="HOB13" s="84"/>
      <c r="HON13" s="84"/>
      <c r="HOO13" s="84"/>
      <c r="HPA13" s="84"/>
      <c r="HPB13" s="84"/>
      <c r="HPN13" s="84"/>
      <c r="HPO13" s="84"/>
      <c r="HQA13" s="84"/>
      <c r="HQB13" s="84"/>
      <c r="HQN13" s="84"/>
      <c r="HQO13" s="84"/>
      <c r="HRA13" s="84"/>
      <c r="HRB13" s="84"/>
      <c r="HRN13" s="84"/>
      <c r="HRO13" s="84"/>
      <c r="HSA13" s="84"/>
      <c r="HSB13" s="84"/>
      <c r="HSN13" s="84"/>
      <c r="HSO13" s="84"/>
      <c r="HTA13" s="84"/>
      <c r="HTB13" s="84"/>
      <c r="HTN13" s="84"/>
      <c r="HTO13" s="84"/>
      <c r="HUA13" s="84"/>
      <c r="HUB13" s="84"/>
      <c r="HUN13" s="84"/>
      <c r="HUO13" s="84"/>
      <c r="HVA13" s="84"/>
      <c r="HVB13" s="84"/>
      <c r="HVN13" s="84"/>
      <c r="HVO13" s="84"/>
      <c r="HWA13" s="84"/>
      <c r="HWB13" s="84"/>
      <c r="HWN13" s="84"/>
      <c r="HWO13" s="84"/>
      <c r="HXA13" s="84"/>
      <c r="HXB13" s="84"/>
      <c r="HXN13" s="84"/>
      <c r="HXO13" s="84"/>
      <c r="HYA13" s="84"/>
      <c r="HYB13" s="84"/>
      <c r="HYN13" s="84"/>
      <c r="HYO13" s="84"/>
      <c r="HZA13" s="84"/>
      <c r="HZB13" s="84"/>
      <c r="HZN13" s="84"/>
      <c r="HZO13" s="84"/>
      <c r="IAA13" s="84"/>
      <c r="IAB13" s="84"/>
      <c r="IAN13" s="84"/>
      <c r="IAO13" s="84"/>
      <c r="IBA13" s="84"/>
      <c r="IBB13" s="84"/>
      <c r="IBN13" s="84"/>
      <c r="IBO13" s="84"/>
      <c r="ICA13" s="84"/>
      <c r="ICB13" s="84"/>
      <c r="ICN13" s="84"/>
      <c r="ICO13" s="84"/>
      <c r="IDA13" s="84"/>
      <c r="IDB13" s="84"/>
      <c r="IDN13" s="84"/>
      <c r="IDO13" s="84"/>
      <c r="IEA13" s="84"/>
      <c r="IEB13" s="84"/>
      <c r="IEN13" s="84"/>
      <c r="IEO13" s="84"/>
      <c r="IFA13" s="84"/>
      <c r="IFB13" s="84"/>
      <c r="IFN13" s="84"/>
      <c r="IFO13" s="84"/>
      <c r="IGA13" s="84"/>
      <c r="IGB13" s="84"/>
      <c r="IGN13" s="84"/>
      <c r="IGO13" s="84"/>
      <c r="IHA13" s="84"/>
      <c r="IHB13" s="84"/>
      <c r="IHN13" s="84"/>
      <c r="IHO13" s="84"/>
      <c r="IIA13" s="84"/>
      <c r="IIB13" s="84"/>
      <c r="IIN13" s="84"/>
      <c r="IIO13" s="84"/>
      <c r="IJA13" s="84"/>
      <c r="IJB13" s="84"/>
      <c r="IJN13" s="84"/>
      <c r="IJO13" s="84"/>
      <c r="IKA13" s="84"/>
      <c r="IKB13" s="84"/>
      <c r="IKN13" s="84"/>
      <c r="IKO13" s="84"/>
      <c r="ILA13" s="84"/>
      <c r="ILB13" s="84"/>
      <c r="ILN13" s="84"/>
      <c r="ILO13" s="84"/>
      <c r="IMA13" s="84"/>
      <c r="IMB13" s="84"/>
      <c r="IMN13" s="84"/>
      <c r="IMO13" s="84"/>
      <c r="INA13" s="84"/>
      <c r="INB13" s="84"/>
      <c r="INN13" s="84"/>
      <c r="INO13" s="84"/>
      <c r="IOA13" s="84"/>
      <c r="IOB13" s="84"/>
      <c r="ION13" s="84"/>
      <c r="IOO13" s="84"/>
      <c r="IPA13" s="84"/>
      <c r="IPB13" s="84"/>
      <c r="IPN13" s="84"/>
      <c r="IPO13" s="84"/>
      <c r="IQA13" s="84"/>
      <c r="IQB13" s="84"/>
      <c r="IQN13" s="84"/>
      <c r="IQO13" s="84"/>
      <c r="IRA13" s="84"/>
      <c r="IRB13" s="84"/>
      <c r="IRN13" s="84"/>
      <c r="IRO13" s="84"/>
      <c r="ISA13" s="84"/>
      <c r="ISB13" s="84"/>
      <c r="ISN13" s="84"/>
      <c r="ISO13" s="84"/>
      <c r="ITA13" s="84"/>
      <c r="ITB13" s="84"/>
      <c r="ITN13" s="84"/>
      <c r="ITO13" s="84"/>
      <c r="IUA13" s="84"/>
      <c r="IUB13" s="84"/>
      <c r="IUN13" s="84"/>
      <c r="IUO13" s="84"/>
      <c r="IVA13" s="84"/>
      <c r="IVB13" s="84"/>
      <c r="IVN13" s="84"/>
      <c r="IVO13" s="84"/>
      <c r="IWA13" s="84"/>
      <c r="IWB13" s="84"/>
      <c r="IWN13" s="84"/>
      <c r="IWO13" s="84"/>
      <c r="IXA13" s="84"/>
      <c r="IXB13" s="84"/>
      <c r="IXN13" s="84"/>
      <c r="IXO13" s="84"/>
      <c r="IYA13" s="84"/>
      <c r="IYB13" s="84"/>
      <c r="IYN13" s="84"/>
      <c r="IYO13" s="84"/>
      <c r="IZA13" s="84"/>
      <c r="IZB13" s="84"/>
      <c r="IZN13" s="84"/>
      <c r="IZO13" s="84"/>
      <c r="JAA13" s="84"/>
      <c r="JAB13" s="84"/>
      <c r="JAN13" s="84"/>
      <c r="JAO13" s="84"/>
      <c r="JBA13" s="84"/>
      <c r="JBB13" s="84"/>
      <c r="JBN13" s="84"/>
      <c r="JBO13" s="84"/>
      <c r="JCA13" s="84"/>
      <c r="JCB13" s="84"/>
      <c r="JCN13" s="84"/>
      <c r="JCO13" s="84"/>
      <c r="JDA13" s="84"/>
      <c r="JDB13" s="84"/>
      <c r="JDN13" s="84"/>
      <c r="JDO13" s="84"/>
      <c r="JEA13" s="84"/>
      <c r="JEB13" s="84"/>
      <c r="JEN13" s="84"/>
      <c r="JEO13" s="84"/>
      <c r="JFA13" s="84"/>
      <c r="JFB13" s="84"/>
      <c r="JFN13" s="84"/>
      <c r="JFO13" s="84"/>
      <c r="JGA13" s="84"/>
      <c r="JGB13" s="84"/>
      <c r="JGN13" s="84"/>
      <c r="JGO13" s="84"/>
      <c r="JHA13" s="84"/>
      <c r="JHB13" s="84"/>
      <c r="JHN13" s="84"/>
      <c r="JHO13" s="84"/>
      <c r="JIA13" s="84"/>
      <c r="JIB13" s="84"/>
      <c r="JIN13" s="84"/>
      <c r="JIO13" s="84"/>
      <c r="JJA13" s="84"/>
      <c r="JJB13" s="84"/>
      <c r="JJN13" s="84"/>
      <c r="JJO13" s="84"/>
      <c r="JKA13" s="84"/>
      <c r="JKB13" s="84"/>
      <c r="JKN13" s="84"/>
      <c r="JKO13" s="84"/>
      <c r="JLA13" s="84"/>
      <c r="JLB13" s="84"/>
      <c r="JLN13" s="84"/>
      <c r="JLO13" s="84"/>
      <c r="JMA13" s="84"/>
      <c r="JMB13" s="84"/>
      <c r="JMN13" s="84"/>
      <c r="JMO13" s="84"/>
      <c r="JNA13" s="84"/>
      <c r="JNB13" s="84"/>
      <c r="JNN13" s="84"/>
      <c r="JNO13" s="84"/>
      <c r="JOA13" s="84"/>
      <c r="JOB13" s="84"/>
      <c r="JON13" s="84"/>
      <c r="JOO13" s="84"/>
      <c r="JPA13" s="84"/>
      <c r="JPB13" s="84"/>
      <c r="JPN13" s="84"/>
      <c r="JPO13" s="84"/>
      <c r="JQA13" s="84"/>
      <c r="JQB13" s="84"/>
      <c r="JQN13" s="84"/>
      <c r="JQO13" s="84"/>
      <c r="JRA13" s="84"/>
      <c r="JRB13" s="84"/>
      <c r="JRN13" s="84"/>
      <c r="JRO13" s="84"/>
      <c r="JSA13" s="84"/>
      <c r="JSB13" s="84"/>
      <c r="JSN13" s="84"/>
      <c r="JSO13" s="84"/>
      <c r="JTA13" s="84"/>
      <c r="JTB13" s="84"/>
      <c r="JTN13" s="84"/>
      <c r="JTO13" s="84"/>
      <c r="JUA13" s="84"/>
      <c r="JUB13" s="84"/>
      <c r="JUN13" s="84"/>
      <c r="JUO13" s="84"/>
      <c r="JVA13" s="84"/>
      <c r="JVB13" s="84"/>
      <c r="JVN13" s="84"/>
      <c r="JVO13" s="84"/>
      <c r="JWA13" s="84"/>
      <c r="JWB13" s="84"/>
      <c r="JWN13" s="84"/>
      <c r="JWO13" s="84"/>
      <c r="JXA13" s="84"/>
      <c r="JXB13" s="84"/>
      <c r="JXN13" s="84"/>
      <c r="JXO13" s="84"/>
      <c r="JYA13" s="84"/>
      <c r="JYB13" s="84"/>
      <c r="JYN13" s="84"/>
      <c r="JYO13" s="84"/>
      <c r="JZA13" s="84"/>
      <c r="JZB13" s="84"/>
      <c r="JZN13" s="84"/>
      <c r="JZO13" s="84"/>
      <c r="KAA13" s="84"/>
      <c r="KAB13" s="84"/>
      <c r="KAN13" s="84"/>
      <c r="KAO13" s="84"/>
      <c r="KBA13" s="84"/>
      <c r="KBB13" s="84"/>
      <c r="KBN13" s="84"/>
      <c r="KBO13" s="84"/>
      <c r="KCA13" s="84"/>
      <c r="KCB13" s="84"/>
      <c r="KCN13" s="84"/>
      <c r="KCO13" s="84"/>
      <c r="KDA13" s="84"/>
      <c r="KDB13" s="84"/>
      <c r="KDN13" s="84"/>
      <c r="KDO13" s="84"/>
      <c r="KEA13" s="84"/>
      <c r="KEB13" s="84"/>
      <c r="KEN13" s="84"/>
      <c r="KEO13" s="84"/>
      <c r="KFA13" s="84"/>
      <c r="KFB13" s="84"/>
      <c r="KFN13" s="84"/>
      <c r="KFO13" s="84"/>
      <c r="KGA13" s="84"/>
      <c r="KGB13" s="84"/>
      <c r="KGN13" s="84"/>
      <c r="KGO13" s="84"/>
      <c r="KHA13" s="84"/>
      <c r="KHB13" s="84"/>
      <c r="KHN13" s="84"/>
      <c r="KHO13" s="84"/>
      <c r="KIA13" s="84"/>
      <c r="KIB13" s="84"/>
      <c r="KIN13" s="84"/>
      <c r="KIO13" s="84"/>
      <c r="KJA13" s="84"/>
      <c r="KJB13" s="84"/>
      <c r="KJN13" s="84"/>
      <c r="KJO13" s="84"/>
      <c r="KKA13" s="84"/>
      <c r="KKB13" s="84"/>
      <c r="KKN13" s="84"/>
      <c r="KKO13" s="84"/>
      <c r="KLA13" s="84"/>
      <c r="KLB13" s="84"/>
      <c r="KLN13" s="84"/>
      <c r="KLO13" s="84"/>
      <c r="KMA13" s="84"/>
      <c r="KMB13" s="84"/>
      <c r="KMN13" s="84"/>
      <c r="KMO13" s="84"/>
      <c r="KNA13" s="84"/>
      <c r="KNB13" s="84"/>
      <c r="KNN13" s="84"/>
      <c r="KNO13" s="84"/>
      <c r="KOA13" s="84"/>
      <c r="KOB13" s="84"/>
      <c r="KON13" s="84"/>
      <c r="KOO13" s="84"/>
      <c r="KPA13" s="84"/>
      <c r="KPB13" s="84"/>
      <c r="KPN13" s="84"/>
      <c r="KPO13" s="84"/>
      <c r="KQA13" s="84"/>
      <c r="KQB13" s="84"/>
      <c r="KQN13" s="84"/>
      <c r="KQO13" s="84"/>
      <c r="KRA13" s="84"/>
      <c r="KRB13" s="84"/>
      <c r="KRN13" s="84"/>
      <c r="KRO13" s="84"/>
      <c r="KSA13" s="84"/>
      <c r="KSB13" s="84"/>
      <c r="KSN13" s="84"/>
      <c r="KSO13" s="84"/>
      <c r="KTA13" s="84"/>
      <c r="KTB13" s="84"/>
      <c r="KTN13" s="84"/>
      <c r="KTO13" s="84"/>
      <c r="KUA13" s="84"/>
      <c r="KUB13" s="84"/>
      <c r="KUN13" s="84"/>
      <c r="KUO13" s="84"/>
      <c r="KVA13" s="84"/>
      <c r="KVB13" s="84"/>
      <c r="KVN13" s="84"/>
      <c r="KVO13" s="84"/>
      <c r="KWA13" s="84"/>
      <c r="KWB13" s="84"/>
      <c r="KWN13" s="84"/>
      <c r="KWO13" s="84"/>
      <c r="KXA13" s="84"/>
      <c r="KXB13" s="84"/>
      <c r="KXN13" s="84"/>
      <c r="KXO13" s="84"/>
      <c r="KYA13" s="84"/>
      <c r="KYB13" s="84"/>
      <c r="KYN13" s="84"/>
      <c r="KYO13" s="84"/>
      <c r="KZA13" s="84"/>
      <c r="KZB13" s="84"/>
      <c r="KZN13" s="84"/>
      <c r="KZO13" s="84"/>
      <c r="LAA13" s="84"/>
      <c r="LAB13" s="84"/>
      <c r="LAN13" s="84"/>
      <c r="LAO13" s="84"/>
      <c r="LBA13" s="84"/>
      <c r="LBB13" s="84"/>
      <c r="LBN13" s="84"/>
      <c r="LBO13" s="84"/>
      <c r="LCA13" s="84"/>
      <c r="LCB13" s="84"/>
      <c r="LCN13" s="84"/>
      <c r="LCO13" s="84"/>
      <c r="LDA13" s="84"/>
      <c r="LDB13" s="84"/>
      <c r="LDN13" s="84"/>
      <c r="LDO13" s="84"/>
      <c r="LEA13" s="84"/>
      <c r="LEB13" s="84"/>
      <c r="LEN13" s="84"/>
      <c r="LEO13" s="84"/>
      <c r="LFA13" s="84"/>
      <c r="LFB13" s="84"/>
      <c r="LFN13" s="84"/>
      <c r="LFO13" s="84"/>
      <c r="LGA13" s="84"/>
      <c r="LGB13" s="84"/>
      <c r="LGN13" s="84"/>
      <c r="LGO13" s="84"/>
      <c r="LHA13" s="84"/>
      <c r="LHB13" s="84"/>
      <c r="LHN13" s="84"/>
      <c r="LHO13" s="84"/>
      <c r="LIA13" s="84"/>
      <c r="LIB13" s="84"/>
      <c r="LIN13" s="84"/>
      <c r="LIO13" s="84"/>
      <c r="LJA13" s="84"/>
      <c r="LJB13" s="84"/>
      <c r="LJN13" s="84"/>
      <c r="LJO13" s="84"/>
      <c r="LKA13" s="84"/>
      <c r="LKB13" s="84"/>
      <c r="LKN13" s="84"/>
      <c r="LKO13" s="84"/>
      <c r="LLA13" s="84"/>
      <c r="LLB13" s="84"/>
      <c r="LLN13" s="84"/>
      <c r="LLO13" s="84"/>
      <c r="LMA13" s="84"/>
      <c r="LMB13" s="84"/>
      <c r="LMN13" s="84"/>
      <c r="LMO13" s="84"/>
      <c r="LNA13" s="84"/>
      <c r="LNB13" s="84"/>
      <c r="LNN13" s="84"/>
      <c r="LNO13" s="84"/>
      <c r="LOA13" s="84"/>
      <c r="LOB13" s="84"/>
      <c r="LON13" s="84"/>
      <c r="LOO13" s="84"/>
      <c r="LPA13" s="84"/>
      <c r="LPB13" s="84"/>
      <c r="LPN13" s="84"/>
      <c r="LPO13" s="84"/>
      <c r="LQA13" s="84"/>
      <c r="LQB13" s="84"/>
      <c r="LQN13" s="84"/>
      <c r="LQO13" s="84"/>
      <c r="LRA13" s="84"/>
      <c r="LRB13" s="84"/>
      <c r="LRN13" s="84"/>
      <c r="LRO13" s="84"/>
      <c r="LSA13" s="84"/>
      <c r="LSB13" s="84"/>
      <c r="LSN13" s="84"/>
      <c r="LSO13" s="84"/>
      <c r="LTA13" s="84"/>
      <c r="LTB13" s="84"/>
      <c r="LTN13" s="84"/>
      <c r="LTO13" s="84"/>
      <c r="LUA13" s="84"/>
      <c r="LUB13" s="84"/>
      <c r="LUN13" s="84"/>
      <c r="LUO13" s="84"/>
      <c r="LVA13" s="84"/>
      <c r="LVB13" s="84"/>
      <c r="LVN13" s="84"/>
      <c r="LVO13" s="84"/>
      <c r="LWA13" s="84"/>
      <c r="LWB13" s="84"/>
      <c r="LWN13" s="84"/>
      <c r="LWO13" s="84"/>
      <c r="LXA13" s="84"/>
      <c r="LXB13" s="84"/>
      <c r="LXN13" s="84"/>
      <c r="LXO13" s="84"/>
      <c r="LYA13" s="84"/>
      <c r="LYB13" s="84"/>
      <c r="LYN13" s="84"/>
      <c r="LYO13" s="84"/>
      <c r="LZA13" s="84"/>
      <c r="LZB13" s="84"/>
      <c r="LZN13" s="84"/>
      <c r="LZO13" s="84"/>
      <c r="MAA13" s="84"/>
      <c r="MAB13" s="84"/>
      <c r="MAN13" s="84"/>
      <c r="MAO13" s="84"/>
      <c r="MBA13" s="84"/>
      <c r="MBB13" s="84"/>
      <c r="MBN13" s="84"/>
      <c r="MBO13" s="84"/>
      <c r="MCA13" s="84"/>
      <c r="MCB13" s="84"/>
      <c r="MCN13" s="84"/>
      <c r="MCO13" s="84"/>
      <c r="MDA13" s="84"/>
      <c r="MDB13" s="84"/>
      <c r="MDN13" s="84"/>
      <c r="MDO13" s="84"/>
      <c r="MEA13" s="84"/>
      <c r="MEB13" s="84"/>
      <c r="MEN13" s="84"/>
      <c r="MEO13" s="84"/>
      <c r="MFA13" s="84"/>
      <c r="MFB13" s="84"/>
      <c r="MFN13" s="84"/>
      <c r="MFO13" s="84"/>
      <c r="MGA13" s="84"/>
      <c r="MGB13" s="84"/>
      <c r="MGN13" s="84"/>
      <c r="MGO13" s="84"/>
      <c r="MHA13" s="84"/>
      <c r="MHB13" s="84"/>
      <c r="MHN13" s="84"/>
      <c r="MHO13" s="84"/>
      <c r="MIA13" s="84"/>
      <c r="MIB13" s="84"/>
      <c r="MIN13" s="84"/>
      <c r="MIO13" s="84"/>
      <c r="MJA13" s="84"/>
      <c r="MJB13" s="84"/>
      <c r="MJN13" s="84"/>
      <c r="MJO13" s="84"/>
      <c r="MKA13" s="84"/>
      <c r="MKB13" s="84"/>
      <c r="MKN13" s="84"/>
      <c r="MKO13" s="84"/>
      <c r="MLA13" s="84"/>
      <c r="MLB13" s="84"/>
      <c r="MLN13" s="84"/>
      <c r="MLO13" s="84"/>
      <c r="MMA13" s="84"/>
      <c r="MMB13" s="84"/>
      <c r="MMN13" s="84"/>
      <c r="MMO13" s="84"/>
      <c r="MNA13" s="84"/>
      <c r="MNB13" s="84"/>
      <c r="MNN13" s="84"/>
      <c r="MNO13" s="84"/>
      <c r="MOA13" s="84"/>
      <c r="MOB13" s="84"/>
      <c r="MON13" s="84"/>
      <c r="MOO13" s="84"/>
      <c r="MPA13" s="84"/>
      <c r="MPB13" s="84"/>
      <c r="MPN13" s="84"/>
      <c r="MPO13" s="84"/>
      <c r="MQA13" s="84"/>
      <c r="MQB13" s="84"/>
      <c r="MQN13" s="84"/>
      <c r="MQO13" s="84"/>
      <c r="MRA13" s="84"/>
      <c r="MRB13" s="84"/>
      <c r="MRN13" s="84"/>
      <c r="MRO13" s="84"/>
      <c r="MSA13" s="84"/>
      <c r="MSB13" s="84"/>
      <c r="MSN13" s="84"/>
      <c r="MSO13" s="84"/>
      <c r="MTA13" s="84"/>
      <c r="MTB13" s="84"/>
      <c r="MTN13" s="84"/>
      <c r="MTO13" s="84"/>
      <c r="MUA13" s="84"/>
      <c r="MUB13" s="84"/>
      <c r="MUN13" s="84"/>
      <c r="MUO13" s="84"/>
      <c r="MVA13" s="84"/>
      <c r="MVB13" s="84"/>
      <c r="MVN13" s="84"/>
      <c r="MVO13" s="84"/>
      <c r="MWA13" s="84"/>
      <c r="MWB13" s="84"/>
      <c r="MWN13" s="84"/>
      <c r="MWO13" s="84"/>
      <c r="MXA13" s="84"/>
      <c r="MXB13" s="84"/>
      <c r="MXN13" s="84"/>
      <c r="MXO13" s="84"/>
      <c r="MYA13" s="84"/>
      <c r="MYB13" s="84"/>
      <c r="MYN13" s="84"/>
      <c r="MYO13" s="84"/>
      <c r="MZA13" s="84"/>
      <c r="MZB13" s="84"/>
      <c r="MZN13" s="84"/>
      <c r="MZO13" s="84"/>
      <c r="NAA13" s="84"/>
      <c r="NAB13" s="84"/>
      <c r="NAN13" s="84"/>
      <c r="NAO13" s="84"/>
      <c r="NBA13" s="84"/>
      <c r="NBB13" s="84"/>
      <c r="NBN13" s="84"/>
      <c r="NBO13" s="84"/>
      <c r="NCA13" s="84"/>
      <c r="NCB13" s="84"/>
      <c r="NCN13" s="84"/>
      <c r="NCO13" s="84"/>
      <c r="NDA13" s="84"/>
      <c r="NDB13" s="84"/>
      <c r="NDN13" s="84"/>
      <c r="NDO13" s="84"/>
      <c r="NEA13" s="84"/>
      <c r="NEB13" s="84"/>
      <c r="NEN13" s="84"/>
      <c r="NEO13" s="84"/>
      <c r="NFA13" s="84"/>
      <c r="NFB13" s="84"/>
      <c r="NFN13" s="84"/>
      <c r="NFO13" s="84"/>
      <c r="NGA13" s="84"/>
      <c r="NGB13" s="84"/>
      <c r="NGN13" s="84"/>
      <c r="NGO13" s="84"/>
      <c r="NHA13" s="84"/>
      <c r="NHB13" s="84"/>
      <c r="NHN13" s="84"/>
      <c r="NHO13" s="84"/>
      <c r="NIA13" s="84"/>
      <c r="NIB13" s="84"/>
      <c r="NIN13" s="84"/>
      <c r="NIO13" s="84"/>
      <c r="NJA13" s="84"/>
      <c r="NJB13" s="84"/>
      <c r="NJN13" s="84"/>
      <c r="NJO13" s="84"/>
      <c r="NKA13" s="84"/>
      <c r="NKB13" s="84"/>
      <c r="NKN13" s="84"/>
      <c r="NKO13" s="84"/>
      <c r="NLA13" s="84"/>
      <c r="NLB13" s="84"/>
      <c r="NLN13" s="84"/>
      <c r="NLO13" s="84"/>
      <c r="NMA13" s="84"/>
      <c r="NMB13" s="84"/>
      <c r="NMN13" s="84"/>
      <c r="NMO13" s="84"/>
      <c r="NNA13" s="84"/>
      <c r="NNB13" s="84"/>
      <c r="NNN13" s="84"/>
      <c r="NNO13" s="84"/>
      <c r="NOA13" s="84"/>
      <c r="NOB13" s="84"/>
      <c r="NON13" s="84"/>
      <c r="NOO13" s="84"/>
      <c r="NPA13" s="84"/>
      <c r="NPB13" s="84"/>
      <c r="NPN13" s="84"/>
      <c r="NPO13" s="84"/>
      <c r="NQA13" s="84"/>
      <c r="NQB13" s="84"/>
      <c r="NQN13" s="84"/>
      <c r="NQO13" s="84"/>
      <c r="NRA13" s="84"/>
      <c r="NRB13" s="84"/>
      <c r="NRN13" s="84"/>
      <c r="NRO13" s="84"/>
      <c r="NSA13" s="84"/>
      <c r="NSB13" s="84"/>
      <c r="NSN13" s="84"/>
      <c r="NSO13" s="84"/>
      <c r="NTA13" s="84"/>
      <c r="NTB13" s="84"/>
      <c r="NTN13" s="84"/>
      <c r="NTO13" s="84"/>
      <c r="NUA13" s="84"/>
      <c r="NUB13" s="84"/>
      <c r="NUN13" s="84"/>
      <c r="NUO13" s="84"/>
      <c r="NVA13" s="84"/>
      <c r="NVB13" s="84"/>
      <c r="NVN13" s="84"/>
      <c r="NVO13" s="84"/>
      <c r="NWA13" s="84"/>
      <c r="NWB13" s="84"/>
      <c r="NWN13" s="84"/>
      <c r="NWO13" s="84"/>
      <c r="NXA13" s="84"/>
      <c r="NXB13" s="84"/>
      <c r="NXN13" s="84"/>
      <c r="NXO13" s="84"/>
      <c r="NYA13" s="84"/>
      <c r="NYB13" s="84"/>
      <c r="NYN13" s="84"/>
      <c r="NYO13" s="84"/>
      <c r="NZA13" s="84"/>
      <c r="NZB13" s="84"/>
      <c r="NZN13" s="84"/>
      <c r="NZO13" s="84"/>
      <c r="OAA13" s="84"/>
      <c r="OAB13" s="84"/>
      <c r="OAN13" s="84"/>
      <c r="OAO13" s="84"/>
      <c r="OBA13" s="84"/>
      <c r="OBB13" s="84"/>
      <c r="OBN13" s="84"/>
      <c r="OBO13" s="84"/>
      <c r="OCA13" s="84"/>
      <c r="OCB13" s="84"/>
      <c r="OCN13" s="84"/>
      <c r="OCO13" s="84"/>
      <c r="ODA13" s="84"/>
      <c r="ODB13" s="84"/>
      <c r="ODN13" s="84"/>
      <c r="ODO13" s="84"/>
      <c r="OEA13" s="84"/>
      <c r="OEB13" s="84"/>
      <c r="OEN13" s="84"/>
      <c r="OEO13" s="84"/>
      <c r="OFA13" s="84"/>
      <c r="OFB13" s="84"/>
      <c r="OFN13" s="84"/>
      <c r="OFO13" s="84"/>
      <c r="OGA13" s="84"/>
      <c r="OGB13" s="84"/>
      <c r="OGN13" s="84"/>
      <c r="OGO13" s="84"/>
      <c r="OHA13" s="84"/>
      <c r="OHB13" s="84"/>
      <c r="OHN13" s="84"/>
      <c r="OHO13" s="84"/>
      <c r="OIA13" s="84"/>
      <c r="OIB13" s="84"/>
      <c r="OIN13" s="84"/>
      <c r="OIO13" s="84"/>
      <c r="OJA13" s="84"/>
      <c r="OJB13" s="84"/>
      <c r="OJN13" s="84"/>
      <c r="OJO13" s="84"/>
      <c r="OKA13" s="84"/>
      <c r="OKB13" s="84"/>
      <c r="OKN13" s="84"/>
      <c r="OKO13" s="84"/>
      <c r="OLA13" s="84"/>
      <c r="OLB13" s="84"/>
      <c r="OLN13" s="84"/>
      <c r="OLO13" s="84"/>
      <c r="OMA13" s="84"/>
      <c r="OMB13" s="84"/>
      <c r="OMN13" s="84"/>
      <c r="OMO13" s="84"/>
      <c r="ONA13" s="84"/>
      <c r="ONB13" s="84"/>
      <c r="ONN13" s="84"/>
      <c r="ONO13" s="84"/>
      <c r="OOA13" s="84"/>
      <c r="OOB13" s="84"/>
      <c r="OON13" s="84"/>
      <c r="OOO13" s="84"/>
      <c r="OPA13" s="84"/>
      <c r="OPB13" s="84"/>
      <c r="OPN13" s="84"/>
      <c r="OPO13" s="84"/>
      <c r="OQA13" s="84"/>
      <c r="OQB13" s="84"/>
      <c r="OQN13" s="84"/>
      <c r="OQO13" s="84"/>
      <c r="ORA13" s="84"/>
      <c r="ORB13" s="84"/>
      <c r="ORN13" s="84"/>
      <c r="ORO13" s="84"/>
      <c r="OSA13" s="84"/>
      <c r="OSB13" s="84"/>
      <c r="OSN13" s="84"/>
      <c r="OSO13" s="84"/>
      <c r="OTA13" s="84"/>
      <c r="OTB13" s="84"/>
      <c r="OTN13" s="84"/>
      <c r="OTO13" s="84"/>
      <c r="OUA13" s="84"/>
      <c r="OUB13" s="84"/>
      <c r="OUN13" s="84"/>
      <c r="OUO13" s="84"/>
      <c r="OVA13" s="84"/>
      <c r="OVB13" s="84"/>
      <c r="OVN13" s="84"/>
      <c r="OVO13" s="84"/>
      <c r="OWA13" s="84"/>
      <c r="OWB13" s="84"/>
      <c r="OWN13" s="84"/>
      <c r="OWO13" s="84"/>
      <c r="OXA13" s="84"/>
      <c r="OXB13" s="84"/>
      <c r="OXN13" s="84"/>
      <c r="OXO13" s="84"/>
      <c r="OYA13" s="84"/>
      <c r="OYB13" s="84"/>
      <c r="OYN13" s="84"/>
      <c r="OYO13" s="84"/>
      <c r="OZA13" s="84"/>
      <c r="OZB13" s="84"/>
      <c r="OZN13" s="84"/>
      <c r="OZO13" s="84"/>
      <c r="PAA13" s="84"/>
      <c r="PAB13" s="84"/>
      <c r="PAN13" s="84"/>
      <c r="PAO13" s="84"/>
      <c r="PBA13" s="84"/>
      <c r="PBB13" s="84"/>
      <c r="PBN13" s="84"/>
      <c r="PBO13" s="84"/>
      <c r="PCA13" s="84"/>
      <c r="PCB13" s="84"/>
      <c r="PCN13" s="84"/>
      <c r="PCO13" s="84"/>
      <c r="PDA13" s="84"/>
      <c r="PDB13" s="84"/>
      <c r="PDN13" s="84"/>
      <c r="PDO13" s="84"/>
      <c r="PEA13" s="84"/>
      <c r="PEB13" s="84"/>
      <c r="PEN13" s="84"/>
      <c r="PEO13" s="84"/>
      <c r="PFA13" s="84"/>
      <c r="PFB13" s="84"/>
      <c r="PFN13" s="84"/>
      <c r="PFO13" s="84"/>
      <c r="PGA13" s="84"/>
      <c r="PGB13" s="84"/>
      <c r="PGN13" s="84"/>
      <c r="PGO13" s="84"/>
      <c r="PHA13" s="84"/>
      <c r="PHB13" s="84"/>
      <c r="PHN13" s="84"/>
      <c r="PHO13" s="84"/>
      <c r="PIA13" s="84"/>
      <c r="PIB13" s="84"/>
      <c r="PIN13" s="84"/>
      <c r="PIO13" s="84"/>
      <c r="PJA13" s="84"/>
      <c r="PJB13" s="84"/>
      <c r="PJN13" s="84"/>
      <c r="PJO13" s="84"/>
      <c r="PKA13" s="84"/>
      <c r="PKB13" s="84"/>
      <c r="PKN13" s="84"/>
      <c r="PKO13" s="84"/>
      <c r="PLA13" s="84"/>
      <c r="PLB13" s="84"/>
      <c r="PLN13" s="84"/>
      <c r="PLO13" s="84"/>
      <c r="PMA13" s="84"/>
      <c r="PMB13" s="84"/>
      <c r="PMN13" s="84"/>
      <c r="PMO13" s="84"/>
      <c r="PNA13" s="84"/>
      <c r="PNB13" s="84"/>
      <c r="PNN13" s="84"/>
      <c r="PNO13" s="84"/>
      <c r="POA13" s="84"/>
      <c r="POB13" s="84"/>
      <c r="PON13" s="84"/>
      <c r="POO13" s="84"/>
      <c r="PPA13" s="84"/>
      <c r="PPB13" s="84"/>
      <c r="PPN13" s="84"/>
      <c r="PPO13" s="84"/>
      <c r="PQA13" s="84"/>
      <c r="PQB13" s="84"/>
      <c r="PQN13" s="84"/>
      <c r="PQO13" s="84"/>
      <c r="PRA13" s="84"/>
      <c r="PRB13" s="84"/>
      <c r="PRN13" s="84"/>
      <c r="PRO13" s="84"/>
      <c r="PSA13" s="84"/>
      <c r="PSB13" s="84"/>
      <c r="PSN13" s="84"/>
      <c r="PSO13" s="84"/>
      <c r="PTA13" s="84"/>
      <c r="PTB13" s="84"/>
      <c r="PTN13" s="84"/>
      <c r="PTO13" s="84"/>
      <c r="PUA13" s="84"/>
      <c r="PUB13" s="84"/>
      <c r="PUN13" s="84"/>
      <c r="PUO13" s="84"/>
      <c r="PVA13" s="84"/>
      <c r="PVB13" s="84"/>
      <c r="PVN13" s="84"/>
      <c r="PVO13" s="84"/>
      <c r="PWA13" s="84"/>
      <c r="PWB13" s="84"/>
      <c r="PWN13" s="84"/>
      <c r="PWO13" s="84"/>
      <c r="PXA13" s="84"/>
      <c r="PXB13" s="84"/>
      <c r="PXN13" s="84"/>
      <c r="PXO13" s="84"/>
      <c r="PYA13" s="84"/>
      <c r="PYB13" s="84"/>
      <c r="PYN13" s="84"/>
      <c r="PYO13" s="84"/>
      <c r="PZA13" s="84"/>
      <c r="PZB13" s="84"/>
      <c r="PZN13" s="84"/>
      <c r="PZO13" s="84"/>
      <c r="QAA13" s="84"/>
      <c r="QAB13" s="84"/>
      <c r="QAN13" s="84"/>
      <c r="QAO13" s="84"/>
      <c r="QBA13" s="84"/>
      <c r="QBB13" s="84"/>
      <c r="QBN13" s="84"/>
      <c r="QBO13" s="84"/>
      <c r="QCA13" s="84"/>
      <c r="QCB13" s="84"/>
      <c r="QCN13" s="84"/>
      <c r="QCO13" s="84"/>
      <c r="QDA13" s="84"/>
      <c r="QDB13" s="84"/>
      <c r="QDN13" s="84"/>
      <c r="QDO13" s="84"/>
      <c r="QEA13" s="84"/>
      <c r="QEB13" s="84"/>
      <c r="QEN13" s="84"/>
      <c r="QEO13" s="84"/>
      <c r="QFA13" s="84"/>
      <c r="QFB13" s="84"/>
      <c r="QFN13" s="84"/>
      <c r="QFO13" s="84"/>
      <c r="QGA13" s="84"/>
      <c r="QGB13" s="84"/>
      <c r="QGN13" s="84"/>
      <c r="QGO13" s="84"/>
      <c r="QHA13" s="84"/>
      <c r="QHB13" s="84"/>
      <c r="QHN13" s="84"/>
      <c r="QHO13" s="84"/>
      <c r="QIA13" s="84"/>
      <c r="QIB13" s="84"/>
      <c r="QIN13" s="84"/>
      <c r="QIO13" s="84"/>
      <c r="QJA13" s="84"/>
      <c r="QJB13" s="84"/>
      <c r="QJN13" s="84"/>
      <c r="QJO13" s="84"/>
      <c r="QKA13" s="84"/>
      <c r="QKB13" s="84"/>
      <c r="QKN13" s="84"/>
      <c r="QKO13" s="84"/>
      <c r="QLA13" s="84"/>
      <c r="QLB13" s="84"/>
      <c r="QLN13" s="84"/>
      <c r="QLO13" s="84"/>
      <c r="QMA13" s="84"/>
      <c r="QMB13" s="84"/>
      <c r="QMN13" s="84"/>
      <c r="QMO13" s="84"/>
      <c r="QNA13" s="84"/>
      <c r="QNB13" s="84"/>
      <c r="QNN13" s="84"/>
      <c r="QNO13" s="84"/>
      <c r="QOA13" s="84"/>
      <c r="QOB13" s="84"/>
      <c r="QON13" s="84"/>
      <c r="QOO13" s="84"/>
      <c r="QPA13" s="84"/>
      <c r="QPB13" s="84"/>
      <c r="QPN13" s="84"/>
      <c r="QPO13" s="84"/>
      <c r="QQA13" s="84"/>
      <c r="QQB13" s="84"/>
      <c r="QQN13" s="84"/>
      <c r="QQO13" s="84"/>
      <c r="QRA13" s="84"/>
      <c r="QRB13" s="84"/>
      <c r="QRN13" s="84"/>
      <c r="QRO13" s="84"/>
      <c r="QSA13" s="84"/>
      <c r="QSB13" s="84"/>
      <c r="QSN13" s="84"/>
      <c r="QSO13" s="84"/>
      <c r="QTA13" s="84"/>
      <c r="QTB13" s="84"/>
      <c r="QTN13" s="84"/>
      <c r="QTO13" s="84"/>
      <c r="QUA13" s="84"/>
      <c r="QUB13" s="84"/>
      <c r="QUN13" s="84"/>
      <c r="QUO13" s="84"/>
      <c r="QVA13" s="84"/>
      <c r="QVB13" s="84"/>
      <c r="QVN13" s="84"/>
      <c r="QVO13" s="84"/>
      <c r="QWA13" s="84"/>
      <c r="QWB13" s="84"/>
      <c r="QWN13" s="84"/>
      <c r="QWO13" s="84"/>
      <c r="QXA13" s="84"/>
      <c r="QXB13" s="84"/>
      <c r="QXN13" s="84"/>
      <c r="QXO13" s="84"/>
      <c r="QYA13" s="84"/>
      <c r="QYB13" s="84"/>
      <c r="QYN13" s="84"/>
      <c r="QYO13" s="84"/>
      <c r="QZA13" s="84"/>
      <c r="QZB13" s="84"/>
      <c r="QZN13" s="84"/>
      <c r="QZO13" s="84"/>
      <c r="RAA13" s="84"/>
      <c r="RAB13" s="84"/>
      <c r="RAN13" s="84"/>
      <c r="RAO13" s="84"/>
      <c r="RBA13" s="84"/>
      <c r="RBB13" s="84"/>
      <c r="RBN13" s="84"/>
      <c r="RBO13" s="84"/>
      <c r="RCA13" s="84"/>
      <c r="RCB13" s="84"/>
      <c r="RCN13" s="84"/>
      <c r="RCO13" s="84"/>
      <c r="RDA13" s="84"/>
      <c r="RDB13" s="84"/>
      <c r="RDN13" s="84"/>
      <c r="RDO13" s="84"/>
      <c r="REA13" s="84"/>
      <c r="REB13" s="84"/>
      <c r="REN13" s="84"/>
      <c r="REO13" s="84"/>
      <c r="RFA13" s="84"/>
      <c r="RFB13" s="84"/>
      <c r="RFN13" s="84"/>
      <c r="RFO13" s="84"/>
      <c r="RGA13" s="84"/>
      <c r="RGB13" s="84"/>
      <c r="RGN13" s="84"/>
      <c r="RGO13" s="84"/>
      <c r="RHA13" s="84"/>
      <c r="RHB13" s="84"/>
      <c r="RHN13" s="84"/>
      <c r="RHO13" s="84"/>
      <c r="RIA13" s="84"/>
      <c r="RIB13" s="84"/>
      <c r="RIN13" s="84"/>
      <c r="RIO13" s="84"/>
      <c r="RJA13" s="84"/>
      <c r="RJB13" s="84"/>
      <c r="RJN13" s="84"/>
      <c r="RJO13" s="84"/>
      <c r="RKA13" s="84"/>
      <c r="RKB13" s="84"/>
      <c r="RKN13" s="84"/>
      <c r="RKO13" s="84"/>
      <c r="RLA13" s="84"/>
      <c r="RLB13" s="84"/>
      <c r="RLN13" s="84"/>
      <c r="RLO13" s="84"/>
      <c r="RMA13" s="84"/>
      <c r="RMB13" s="84"/>
      <c r="RMN13" s="84"/>
      <c r="RMO13" s="84"/>
      <c r="RNA13" s="84"/>
      <c r="RNB13" s="84"/>
      <c r="RNN13" s="84"/>
      <c r="RNO13" s="84"/>
      <c r="ROA13" s="84"/>
      <c r="ROB13" s="84"/>
      <c r="RON13" s="84"/>
      <c r="ROO13" s="84"/>
      <c r="RPA13" s="84"/>
      <c r="RPB13" s="84"/>
      <c r="RPN13" s="84"/>
      <c r="RPO13" s="84"/>
      <c r="RQA13" s="84"/>
      <c r="RQB13" s="84"/>
      <c r="RQN13" s="84"/>
      <c r="RQO13" s="84"/>
      <c r="RRA13" s="84"/>
      <c r="RRB13" s="84"/>
      <c r="RRN13" s="84"/>
      <c r="RRO13" s="84"/>
      <c r="RSA13" s="84"/>
      <c r="RSB13" s="84"/>
      <c r="RSN13" s="84"/>
      <c r="RSO13" s="84"/>
      <c r="RTA13" s="84"/>
      <c r="RTB13" s="84"/>
      <c r="RTN13" s="84"/>
      <c r="RTO13" s="84"/>
      <c r="RUA13" s="84"/>
      <c r="RUB13" s="84"/>
      <c r="RUN13" s="84"/>
      <c r="RUO13" s="84"/>
      <c r="RVA13" s="84"/>
      <c r="RVB13" s="84"/>
      <c r="RVN13" s="84"/>
      <c r="RVO13" s="84"/>
      <c r="RWA13" s="84"/>
      <c r="RWB13" s="84"/>
      <c r="RWN13" s="84"/>
      <c r="RWO13" s="84"/>
      <c r="RXA13" s="84"/>
      <c r="RXB13" s="84"/>
      <c r="RXN13" s="84"/>
      <c r="RXO13" s="84"/>
      <c r="RYA13" s="84"/>
      <c r="RYB13" s="84"/>
      <c r="RYN13" s="84"/>
      <c r="RYO13" s="84"/>
      <c r="RZA13" s="84"/>
      <c r="RZB13" s="84"/>
      <c r="RZN13" s="84"/>
      <c r="RZO13" s="84"/>
      <c r="SAA13" s="84"/>
      <c r="SAB13" s="84"/>
      <c r="SAN13" s="84"/>
      <c r="SAO13" s="84"/>
      <c r="SBA13" s="84"/>
      <c r="SBB13" s="84"/>
      <c r="SBN13" s="84"/>
      <c r="SBO13" s="84"/>
      <c r="SCA13" s="84"/>
      <c r="SCB13" s="84"/>
      <c r="SCN13" s="84"/>
      <c r="SCO13" s="84"/>
      <c r="SDA13" s="84"/>
      <c r="SDB13" s="84"/>
      <c r="SDN13" s="84"/>
      <c r="SDO13" s="84"/>
      <c r="SEA13" s="84"/>
      <c r="SEB13" s="84"/>
      <c r="SEN13" s="84"/>
      <c r="SEO13" s="84"/>
      <c r="SFA13" s="84"/>
      <c r="SFB13" s="84"/>
      <c r="SFN13" s="84"/>
      <c r="SFO13" s="84"/>
      <c r="SGA13" s="84"/>
      <c r="SGB13" s="84"/>
      <c r="SGN13" s="84"/>
      <c r="SGO13" s="84"/>
      <c r="SHA13" s="84"/>
      <c r="SHB13" s="84"/>
      <c r="SHN13" s="84"/>
      <c r="SHO13" s="84"/>
      <c r="SIA13" s="84"/>
      <c r="SIB13" s="84"/>
      <c r="SIN13" s="84"/>
      <c r="SIO13" s="84"/>
      <c r="SJA13" s="84"/>
      <c r="SJB13" s="84"/>
      <c r="SJN13" s="84"/>
      <c r="SJO13" s="84"/>
      <c r="SKA13" s="84"/>
      <c r="SKB13" s="84"/>
      <c r="SKN13" s="84"/>
      <c r="SKO13" s="84"/>
      <c r="SLA13" s="84"/>
      <c r="SLB13" s="84"/>
      <c r="SLN13" s="84"/>
      <c r="SLO13" s="84"/>
      <c r="SMA13" s="84"/>
      <c r="SMB13" s="84"/>
      <c r="SMN13" s="84"/>
      <c r="SMO13" s="84"/>
      <c r="SNA13" s="84"/>
      <c r="SNB13" s="84"/>
      <c r="SNN13" s="84"/>
      <c r="SNO13" s="84"/>
      <c r="SOA13" s="84"/>
      <c r="SOB13" s="84"/>
      <c r="SON13" s="84"/>
      <c r="SOO13" s="84"/>
      <c r="SPA13" s="84"/>
      <c r="SPB13" s="84"/>
      <c r="SPN13" s="84"/>
      <c r="SPO13" s="84"/>
      <c r="SQA13" s="84"/>
      <c r="SQB13" s="84"/>
      <c r="SQN13" s="84"/>
      <c r="SQO13" s="84"/>
      <c r="SRA13" s="84"/>
      <c r="SRB13" s="84"/>
      <c r="SRN13" s="84"/>
      <c r="SRO13" s="84"/>
      <c r="SSA13" s="84"/>
      <c r="SSB13" s="84"/>
      <c r="SSN13" s="84"/>
      <c r="SSO13" s="84"/>
      <c r="STA13" s="84"/>
      <c r="STB13" s="84"/>
      <c r="STN13" s="84"/>
      <c r="STO13" s="84"/>
      <c r="SUA13" s="84"/>
      <c r="SUB13" s="84"/>
      <c r="SUN13" s="84"/>
      <c r="SUO13" s="84"/>
      <c r="SVA13" s="84"/>
      <c r="SVB13" s="84"/>
      <c r="SVN13" s="84"/>
      <c r="SVO13" s="84"/>
      <c r="SWA13" s="84"/>
      <c r="SWB13" s="84"/>
      <c r="SWN13" s="84"/>
      <c r="SWO13" s="84"/>
      <c r="SXA13" s="84"/>
      <c r="SXB13" s="84"/>
      <c r="SXN13" s="84"/>
      <c r="SXO13" s="84"/>
      <c r="SYA13" s="84"/>
      <c r="SYB13" s="84"/>
      <c r="SYN13" s="84"/>
      <c r="SYO13" s="84"/>
      <c r="SZA13" s="84"/>
      <c r="SZB13" s="84"/>
      <c r="SZN13" s="84"/>
      <c r="SZO13" s="84"/>
      <c r="TAA13" s="84"/>
      <c r="TAB13" s="84"/>
      <c r="TAN13" s="84"/>
      <c r="TAO13" s="84"/>
      <c r="TBA13" s="84"/>
      <c r="TBB13" s="84"/>
      <c r="TBN13" s="84"/>
      <c r="TBO13" s="84"/>
      <c r="TCA13" s="84"/>
      <c r="TCB13" s="84"/>
      <c r="TCN13" s="84"/>
      <c r="TCO13" s="84"/>
      <c r="TDA13" s="84"/>
      <c r="TDB13" s="84"/>
      <c r="TDN13" s="84"/>
      <c r="TDO13" s="84"/>
      <c r="TEA13" s="84"/>
      <c r="TEB13" s="84"/>
      <c r="TEN13" s="84"/>
      <c r="TEO13" s="84"/>
      <c r="TFA13" s="84"/>
      <c r="TFB13" s="84"/>
      <c r="TFN13" s="84"/>
      <c r="TFO13" s="84"/>
      <c r="TGA13" s="84"/>
      <c r="TGB13" s="84"/>
      <c r="TGN13" s="84"/>
      <c r="TGO13" s="84"/>
      <c r="THA13" s="84"/>
      <c r="THB13" s="84"/>
      <c r="THN13" s="84"/>
      <c r="THO13" s="84"/>
      <c r="TIA13" s="84"/>
      <c r="TIB13" s="84"/>
      <c r="TIN13" s="84"/>
      <c r="TIO13" s="84"/>
      <c r="TJA13" s="84"/>
      <c r="TJB13" s="84"/>
      <c r="TJN13" s="84"/>
      <c r="TJO13" s="84"/>
      <c r="TKA13" s="84"/>
      <c r="TKB13" s="84"/>
      <c r="TKN13" s="84"/>
      <c r="TKO13" s="84"/>
      <c r="TLA13" s="84"/>
      <c r="TLB13" s="84"/>
      <c r="TLN13" s="84"/>
      <c r="TLO13" s="84"/>
      <c r="TMA13" s="84"/>
      <c r="TMB13" s="84"/>
      <c r="TMN13" s="84"/>
      <c r="TMO13" s="84"/>
      <c r="TNA13" s="84"/>
      <c r="TNB13" s="84"/>
      <c r="TNN13" s="84"/>
      <c r="TNO13" s="84"/>
      <c r="TOA13" s="84"/>
      <c r="TOB13" s="84"/>
      <c r="TON13" s="84"/>
      <c r="TOO13" s="84"/>
      <c r="TPA13" s="84"/>
      <c r="TPB13" s="84"/>
      <c r="TPN13" s="84"/>
      <c r="TPO13" s="84"/>
      <c r="TQA13" s="84"/>
      <c r="TQB13" s="84"/>
      <c r="TQN13" s="84"/>
      <c r="TQO13" s="84"/>
      <c r="TRA13" s="84"/>
      <c r="TRB13" s="84"/>
      <c r="TRN13" s="84"/>
      <c r="TRO13" s="84"/>
      <c r="TSA13" s="84"/>
      <c r="TSB13" s="84"/>
      <c r="TSN13" s="84"/>
      <c r="TSO13" s="84"/>
      <c r="TTA13" s="84"/>
      <c r="TTB13" s="84"/>
      <c r="TTN13" s="84"/>
      <c r="TTO13" s="84"/>
      <c r="TUA13" s="84"/>
      <c r="TUB13" s="84"/>
      <c r="TUN13" s="84"/>
      <c r="TUO13" s="84"/>
      <c r="TVA13" s="84"/>
      <c r="TVB13" s="84"/>
      <c r="TVN13" s="84"/>
      <c r="TVO13" s="84"/>
      <c r="TWA13" s="84"/>
      <c r="TWB13" s="84"/>
      <c r="TWN13" s="84"/>
      <c r="TWO13" s="84"/>
      <c r="TXA13" s="84"/>
      <c r="TXB13" s="84"/>
      <c r="TXN13" s="84"/>
      <c r="TXO13" s="84"/>
      <c r="TYA13" s="84"/>
      <c r="TYB13" s="84"/>
      <c r="TYN13" s="84"/>
      <c r="TYO13" s="84"/>
      <c r="TZA13" s="84"/>
      <c r="TZB13" s="84"/>
      <c r="TZN13" s="84"/>
      <c r="TZO13" s="84"/>
      <c r="UAA13" s="84"/>
      <c r="UAB13" s="84"/>
      <c r="UAN13" s="84"/>
      <c r="UAO13" s="84"/>
      <c r="UBA13" s="84"/>
      <c r="UBB13" s="84"/>
      <c r="UBN13" s="84"/>
      <c r="UBO13" s="84"/>
      <c r="UCA13" s="84"/>
      <c r="UCB13" s="84"/>
      <c r="UCN13" s="84"/>
      <c r="UCO13" s="84"/>
      <c r="UDA13" s="84"/>
      <c r="UDB13" s="84"/>
      <c r="UDN13" s="84"/>
      <c r="UDO13" s="84"/>
      <c r="UEA13" s="84"/>
      <c r="UEB13" s="84"/>
      <c r="UEN13" s="84"/>
      <c r="UEO13" s="84"/>
      <c r="UFA13" s="84"/>
      <c r="UFB13" s="84"/>
      <c r="UFN13" s="84"/>
      <c r="UFO13" s="84"/>
      <c r="UGA13" s="84"/>
      <c r="UGB13" s="84"/>
      <c r="UGN13" s="84"/>
      <c r="UGO13" s="84"/>
      <c r="UHA13" s="84"/>
      <c r="UHB13" s="84"/>
      <c r="UHN13" s="84"/>
      <c r="UHO13" s="84"/>
      <c r="UIA13" s="84"/>
      <c r="UIB13" s="84"/>
      <c r="UIN13" s="84"/>
      <c r="UIO13" s="84"/>
      <c r="UJA13" s="84"/>
      <c r="UJB13" s="84"/>
      <c r="UJN13" s="84"/>
      <c r="UJO13" s="84"/>
      <c r="UKA13" s="84"/>
      <c r="UKB13" s="84"/>
      <c r="UKN13" s="84"/>
      <c r="UKO13" s="84"/>
      <c r="ULA13" s="84"/>
      <c r="ULB13" s="84"/>
      <c r="ULN13" s="84"/>
      <c r="ULO13" s="84"/>
      <c r="UMA13" s="84"/>
      <c r="UMB13" s="84"/>
      <c r="UMN13" s="84"/>
      <c r="UMO13" s="84"/>
      <c r="UNA13" s="84"/>
      <c r="UNB13" s="84"/>
      <c r="UNN13" s="84"/>
      <c r="UNO13" s="84"/>
      <c r="UOA13" s="84"/>
      <c r="UOB13" s="84"/>
      <c r="UON13" s="84"/>
      <c r="UOO13" s="84"/>
      <c r="UPA13" s="84"/>
      <c r="UPB13" s="84"/>
      <c r="UPN13" s="84"/>
      <c r="UPO13" s="84"/>
      <c r="UQA13" s="84"/>
      <c r="UQB13" s="84"/>
      <c r="UQN13" s="84"/>
      <c r="UQO13" s="84"/>
      <c r="URA13" s="84"/>
      <c r="URB13" s="84"/>
      <c r="URN13" s="84"/>
      <c r="URO13" s="84"/>
      <c r="USA13" s="84"/>
      <c r="USB13" s="84"/>
      <c r="USN13" s="84"/>
      <c r="USO13" s="84"/>
      <c r="UTA13" s="84"/>
      <c r="UTB13" s="84"/>
      <c r="UTN13" s="84"/>
      <c r="UTO13" s="84"/>
      <c r="UUA13" s="84"/>
      <c r="UUB13" s="84"/>
      <c r="UUN13" s="84"/>
      <c r="UUO13" s="84"/>
      <c r="UVA13" s="84"/>
      <c r="UVB13" s="84"/>
      <c r="UVN13" s="84"/>
      <c r="UVO13" s="84"/>
      <c r="UWA13" s="84"/>
      <c r="UWB13" s="84"/>
      <c r="UWN13" s="84"/>
      <c r="UWO13" s="84"/>
      <c r="UXA13" s="84"/>
      <c r="UXB13" s="84"/>
      <c r="UXN13" s="84"/>
      <c r="UXO13" s="84"/>
      <c r="UYA13" s="84"/>
      <c r="UYB13" s="84"/>
      <c r="UYN13" s="84"/>
      <c r="UYO13" s="84"/>
      <c r="UZA13" s="84"/>
      <c r="UZB13" s="84"/>
      <c r="UZN13" s="84"/>
      <c r="UZO13" s="84"/>
      <c r="VAA13" s="84"/>
      <c r="VAB13" s="84"/>
      <c r="VAN13" s="84"/>
      <c r="VAO13" s="84"/>
      <c r="VBA13" s="84"/>
      <c r="VBB13" s="84"/>
      <c r="VBN13" s="84"/>
      <c r="VBO13" s="84"/>
      <c r="VCA13" s="84"/>
      <c r="VCB13" s="84"/>
      <c r="VCN13" s="84"/>
      <c r="VCO13" s="84"/>
      <c r="VDA13" s="84"/>
      <c r="VDB13" s="84"/>
      <c r="VDN13" s="84"/>
      <c r="VDO13" s="84"/>
      <c r="VEA13" s="84"/>
      <c r="VEB13" s="84"/>
      <c r="VEN13" s="84"/>
      <c r="VEO13" s="84"/>
      <c r="VFA13" s="84"/>
      <c r="VFB13" s="84"/>
      <c r="VFN13" s="84"/>
      <c r="VFO13" s="84"/>
      <c r="VGA13" s="84"/>
      <c r="VGB13" s="84"/>
      <c r="VGN13" s="84"/>
      <c r="VGO13" s="84"/>
      <c r="VHA13" s="84"/>
      <c r="VHB13" s="84"/>
      <c r="VHN13" s="84"/>
      <c r="VHO13" s="84"/>
      <c r="VIA13" s="84"/>
      <c r="VIB13" s="84"/>
      <c r="VIN13" s="84"/>
      <c r="VIO13" s="84"/>
      <c r="VJA13" s="84"/>
      <c r="VJB13" s="84"/>
      <c r="VJN13" s="84"/>
      <c r="VJO13" s="84"/>
      <c r="VKA13" s="84"/>
      <c r="VKB13" s="84"/>
      <c r="VKN13" s="84"/>
      <c r="VKO13" s="84"/>
      <c r="VLA13" s="84"/>
      <c r="VLB13" s="84"/>
      <c r="VLN13" s="84"/>
      <c r="VLO13" s="84"/>
      <c r="VMA13" s="84"/>
      <c r="VMB13" s="84"/>
      <c r="VMN13" s="84"/>
      <c r="VMO13" s="84"/>
      <c r="VNA13" s="84"/>
      <c r="VNB13" s="84"/>
      <c r="VNN13" s="84"/>
      <c r="VNO13" s="84"/>
      <c r="VOA13" s="84"/>
      <c r="VOB13" s="84"/>
      <c r="VON13" s="84"/>
      <c r="VOO13" s="84"/>
      <c r="VPA13" s="84"/>
      <c r="VPB13" s="84"/>
      <c r="VPN13" s="84"/>
      <c r="VPO13" s="84"/>
      <c r="VQA13" s="84"/>
      <c r="VQB13" s="84"/>
      <c r="VQN13" s="84"/>
      <c r="VQO13" s="84"/>
      <c r="VRA13" s="84"/>
      <c r="VRB13" s="84"/>
      <c r="VRN13" s="84"/>
      <c r="VRO13" s="84"/>
      <c r="VSA13" s="84"/>
      <c r="VSB13" s="84"/>
      <c r="VSN13" s="84"/>
      <c r="VSO13" s="84"/>
      <c r="VTA13" s="84"/>
      <c r="VTB13" s="84"/>
      <c r="VTN13" s="84"/>
      <c r="VTO13" s="84"/>
      <c r="VUA13" s="84"/>
      <c r="VUB13" s="84"/>
      <c r="VUN13" s="84"/>
      <c r="VUO13" s="84"/>
      <c r="VVA13" s="84"/>
      <c r="VVB13" s="84"/>
      <c r="VVN13" s="84"/>
      <c r="VVO13" s="84"/>
      <c r="VWA13" s="84"/>
      <c r="VWB13" s="84"/>
      <c r="VWN13" s="84"/>
      <c r="VWO13" s="84"/>
      <c r="VXA13" s="84"/>
      <c r="VXB13" s="84"/>
      <c r="VXN13" s="84"/>
      <c r="VXO13" s="84"/>
      <c r="VYA13" s="84"/>
      <c r="VYB13" s="84"/>
      <c r="VYN13" s="84"/>
      <c r="VYO13" s="84"/>
      <c r="VZA13" s="84"/>
      <c r="VZB13" s="84"/>
      <c r="VZN13" s="84"/>
      <c r="VZO13" s="84"/>
      <c r="WAA13" s="84"/>
      <c r="WAB13" s="84"/>
      <c r="WAN13" s="84"/>
      <c r="WAO13" s="84"/>
      <c r="WBA13" s="84"/>
      <c r="WBB13" s="84"/>
      <c r="WBN13" s="84"/>
      <c r="WBO13" s="84"/>
      <c r="WCA13" s="84"/>
      <c r="WCB13" s="84"/>
      <c r="WCN13" s="84"/>
      <c r="WCO13" s="84"/>
      <c r="WDA13" s="84"/>
      <c r="WDB13" s="84"/>
      <c r="WDN13" s="84"/>
      <c r="WDO13" s="84"/>
      <c r="WEA13" s="84"/>
      <c r="WEB13" s="84"/>
      <c r="WEN13" s="84"/>
      <c r="WEO13" s="84"/>
      <c r="WFA13" s="84"/>
      <c r="WFB13" s="84"/>
      <c r="WFN13" s="84"/>
      <c r="WFO13" s="84"/>
      <c r="WGA13" s="84"/>
      <c r="WGB13" s="84"/>
      <c r="WGN13" s="84"/>
      <c r="WGO13" s="84"/>
      <c r="WHA13" s="84"/>
      <c r="WHB13" s="84"/>
      <c r="WHN13" s="84"/>
      <c r="WHO13" s="84"/>
      <c r="WIA13" s="84"/>
      <c r="WIB13" s="84"/>
      <c r="WIN13" s="84"/>
      <c r="WIO13" s="84"/>
      <c r="WJA13" s="84"/>
      <c r="WJB13" s="84"/>
      <c r="WJN13" s="84"/>
      <c r="WJO13" s="84"/>
      <c r="WKA13" s="84"/>
      <c r="WKB13" s="84"/>
      <c r="WKN13" s="84"/>
      <c r="WKO13" s="84"/>
      <c r="WLA13" s="84"/>
      <c r="WLB13" s="84"/>
      <c r="WLN13" s="84"/>
      <c r="WLO13" s="84"/>
      <c r="WMA13" s="84"/>
      <c r="WMB13" s="84"/>
      <c r="WMN13" s="84"/>
      <c r="WMO13" s="84"/>
      <c r="WNA13" s="84"/>
      <c r="WNB13" s="84"/>
      <c r="WNN13" s="84"/>
      <c r="WNO13" s="84"/>
      <c r="WOA13" s="84"/>
      <c r="WOB13" s="84"/>
      <c r="WON13" s="84"/>
      <c r="WOO13" s="84"/>
      <c r="WPA13" s="84"/>
      <c r="WPB13" s="84"/>
      <c r="WPN13" s="84"/>
      <c r="WPO13" s="84"/>
      <c r="WQA13" s="84"/>
      <c r="WQB13" s="84"/>
      <c r="WQN13" s="84"/>
      <c r="WQO13" s="84"/>
      <c r="WRA13" s="84"/>
      <c r="WRB13" s="84"/>
      <c r="WRN13" s="84"/>
      <c r="WRO13" s="84"/>
      <c r="WSA13" s="84"/>
      <c r="WSB13" s="84"/>
      <c r="WSN13" s="84"/>
      <c r="WSO13" s="84"/>
      <c r="WTA13" s="84"/>
      <c r="WTB13" s="84"/>
      <c r="WTN13" s="84"/>
      <c r="WTO13" s="84"/>
      <c r="WUA13" s="84"/>
      <c r="WUB13" s="84"/>
      <c r="WUN13" s="84"/>
      <c r="WUO13" s="84"/>
      <c r="WVA13" s="84"/>
      <c r="WVB13" s="84"/>
      <c r="WVN13" s="84"/>
      <c r="WVO13" s="84"/>
      <c r="WWA13" s="84"/>
      <c r="WWB13" s="84"/>
      <c r="WWN13" s="84"/>
      <c r="WWO13" s="84"/>
      <c r="WXA13" s="84"/>
      <c r="WXB13" s="84"/>
      <c r="WXN13" s="84"/>
      <c r="WXO13" s="84"/>
      <c r="WYA13" s="84"/>
      <c r="WYB13" s="84"/>
      <c r="WYN13" s="84"/>
      <c r="WYO13" s="84"/>
      <c r="WZA13" s="84"/>
      <c r="WZB13" s="84"/>
      <c r="WZN13" s="84"/>
      <c r="WZO13" s="84"/>
      <c r="XAA13" s="84"/>
      <c r="XAB13" s="84"/>
      <c r="XAN13" s="84"/>
      <c r="XAO13" s="84"/>
      <c r="XBA13" s="84"/>
      <c r="XBB13" s="84"/>
      <c r="XBN13" s="84"/>
      <c r="XBO13" s="84"/>
      <c r="XCA13" s="84"/>
      <c r="XCB13" s="84"/>
      <c r="XCN13" s="84"/>
      <c r="XCO13" s="84"/>
      <c r="XDA13" s="84"/>
      <c r="XDB13" s="84"/>
      <c r="XDN13" s="84"/>
      <c r="XDO13" s="84"/>
      <c r="XEA13" s="84"/>
      <c r="XEB13" s="84"/>
      <c r="XEN13" s="84"/>
      <c r="XEO13" s="84"/>
      <c r="XFA13" s="84"/>
      <c r="XFB13" s="84"/>
    </row>
    <row r="14" spans="1:1016 1028:2043 2055:3070 3082:5111 5123:6138 6150:7165 7177:8192 8204:9206 9218:10233 10245:11260 11272:12287 12299:13301 13313:14328 14340:15355 15367:16382" s="109" customFormat="1" x14ac:dyDescent="0.2">
      <c r="A14" s="84" t="s">
        <v>29</v>
      </c>
      <c r="B14" s="84"/>
      <c r="C14" s="179">
        <f>B.SHEET!D19</f>
        <v>18884</v>
      </c>
      <c r="D14" s="179">
        <f>B.SHEET!E19</f>
        <v>23548</v>
      </c>
      <c r="E14" s="179">
        <f>B.SHEET!F19</f>
        <v>29725</v>
      </c>
      <c r="F14" s="179">
        <f>B.SHEET!G19</f>
        <v>35836</v>
      </c>
      <c r="G14" s="179">
        <f>'Property, Plant &amp; equipementt'!H8</f>
        <v>38380.356</v>
      </c>
      <c r="H14" s="179">
        <f>'Property, Plant &amp; equipementt'!I8</f>
        <v>40678.912875999995</v>
      </c>
      <c r="I14" s="179">
        <f>'Property, Plant &amp; equipementt'!J8</f>
        <v>42641.296213795991</v>
      </c>
      <c r="J14" s="179">
        <f>'Property, Plant &amp; equipementt'!K8</f>
        <v>44166.347757711104</v>
      </c>
      <c r="K14" s="179">
        <f>'Property, Plant &amp; equipementt'!L8</f>
        <v>45141.998487573575</v>
      </c>
      <c r="L14" s="179">
        <f>'Property, Plant &amp; equipementt'!M8</f>
        <v>45445.324884846021</v>
      </c>
      <c r="M14" s="179">
        <f>'Property, Plant &amp; equipementt'!N8</f>
        <v>44942.822124788152</v>
      </c>
      <c r="N14" s="84"/>
      <c r="O14" s="84"/>
      <c r="AA14" s="84"/>
      <c r="AB14" s="84"/>
      <c r="AN14" s="84"/>
      <c r="AO14" s="84"/>
      <c r="BA14" s="84"/>
      <c r="BB14" s="84"/>
      <c r="BN14" s="84"/>
      <c r="BO14" s="84"/>
      <c r="CA14" s="84"/>
      <c r="CB14" s="84"/>
      <c r="CN14" s="84"/>
      <c r="CO14" s="84"/>
      <c r="DA14" s="84"/>
      <c r="DB14" s="84"/>
      <c r="DN14" s="84"/>
      <c r="DO14" s="84"/>
      <c r="EA14" s="84"/>
      <c r="EB14" s="84"/>
      <c r="EN14" s="84"/>
      <c r="EO14" s="84"/>
      <c r="FA14" s="84"/>
      <c r="FB14" s="84"/>
      <c r="FN14" s="84"/>
      <c r="FO14" s="84"/>
      <c r="GA14" s="84"/>
      <c r="GB14" s="84"/>
      <c r="GN14" s="84"/>
      <c r="GO14" s="84"/>
      <c r="HA14" s="84"/>
      <c r="HB14" s="84"/>
      <c r="HN14" s="84"/>
      <c r="HO14" s="84"/>
      <c r="IA14" s="84"/>
      <c r="IB14" s="84"/>
      <c r="IN14" s="84"/>
      <c r="IO14" s="84"/>
      <c r="JA14" s="84"/>
      <c r="JB14" s="84"/>
      <c r="JN14" s="84"/>
      <c r="JO14" s="84"/>
      <c r="KA14" s="84"/>
      <c r="KB14" s="84"/>
      <c r="KN14" s="84"/>
      <c r="KO14" s="84"/>
      <c r="LA14" s="84"/>
      <c r="LB14" s="84"/>
      <c r="LN14" s="84"/>
      <c r="LO14" s="84"/>
      <c r="MA14" s="84"/>
      <c r="MB14" s="84"/>
      <c r="MN14" s="84"/>
      <c r="MO14" s="84"/>
      <c r="NA14" s="84"/>
      <c r="NB14" s="84"/>
      <c r="NN14" s="84"/>
      <c r="NO14" s="84"/>
      <c r="OA14" s="84"/>
      <c r="OB14" s="84"/>
      <c r="ON14" s="84"/>
      <c r="OO14" s="84"/>
      <c r="PA14" s="84"/>
      <c r="PB14" s="84"/>
      <c r="PN14" s="84"/>
      <c r="PO14" s="84"/>
      <c r="QA14" s="84"/>
      <c r="QB14" s="84"/>
      <c r="QN14" s="84"/>
      <c r="QO14" s="84"/>
      <c r="RA14" s="84"/>
      <c r="RB14" s="84"/>
      <c r="RN14" s="84"/>
      <c r="RO14" s="84"/>
      <c r="SA14" s="84"/>
      <c r="SB14" s="84"/>
      <c r="SN14" s="84"/>
      <c r="SO14" s="84"/>
      <c r="TA14" s="84"/>
      <c r="TB14" s="84"/>
      <c r="TN14" s="84"/>
      <c r="TO14" s="84"/>
      <c r="UA14" s="84"/>
      <c r="UB14" s="84"/>
      <c r="UN14" s="84"/>
      <c r="UO14" s="84"/>
      <c r="VA14" s="84"/>
      <c r="VB14" s="84"/>
      <c r="VN14" s="84"/>
      <c r="VO14" s="84"/>
      <c r="WA14" s="84"/>
      <c r="WB14" s="84"/>
      <c r="WN14" s="84"/>
      <c r="WO14" s="84"/>
      <c r="XA14" s="84"/>
      <c r="XB14" s="84"/>
      <c r="XN14" s="84"/>
      <c r="XO14" s="84"/>
      <c r="YA14" s="84"/>
      <c r="YB14" s="84"/>
      <c r="YN14" s="84"/>
      <c r="YO14" s="84"/>
      <c r="ZA14" s="84"/>
      <c r="ZB14" s="84"/>
      <c r="ZN14" s="84"/>
      <c r="ZO14" s="84"/>
      <c r="AAA14" s="84"/>
      <c r="AAB14" s="84"/>
      <c r="AAN14" s="84"/>
      <c r="AAO14" s="84"/>
      <c r="ABA14" s="84"/>
      <c r="ABB14" s="84"/>
      <c r="ABN14" s="84"/>
      <c r="ABO14" s="84"/>
      <c r="ACA14" s="84"/>
      <c r="ACB14" s="84"/>
      <c r="ACN14" s="84"/>
      <c r="ACO14" s="84"/>
      <c r="ADA14" s="84"/>
      <c r="ADB14" s="84"/>
      <c r="ADN14" s="84"/>
      <c r="ADO14" s="84"/>
      <c r="AEA14" s="84"/>
      <c r="AEB14" s="84"/>
      <c r="AEN14" s="84"/>
      <c r="AEO14" s="84"/>
      <c r="AFA14" s="84"/>
      <c r="AFB14" s="84"/>
      <c r="AFN14" s="84"/>
      <c r="AFO14" s="84"/>
      <c r="AGA14" s="84"/>
      <c r="AGB14" s="84"/>
      <c r="AGN14" s="84"/>
      <c r="AGO14" s="84"/>
      <c r="AHA14" s="84"/>
      <c r="AHB14" s="84"/>
      <c r="AHN14" s="84"/>
      <c r="AHO14" s="84"/>
      <c r="AIA14" s="84"/>
      <c r="AIB14" s="84"/>
      <c r="AIN14" s="84"/>
      <c r="AIO14" s="84"/>
      <c r="AJA14" s="84"/>
      <c r="AJB14" s="84"/>
      <c r="AJN14" s="84"/>
      <c r="AJO14" s="84"/>
      <c r="AKA14" s="84"/>
      <c r="AKB14" s="84"/>
      <c r="AKN14" s="84"/>
      <c r="AKO14" s="84"/>
      <c r="ALA14" s="84"/>
      <c r="ALB14" s="84"/>
      <c r="ALN14" s="84"/>
      <c r="ALO14" s="84"/>
      <c r="AMA14" s="84"/>
      <c r="AMB14" s="84"/>
      <c r="AMN14" s="84"/>
      <c r="AMO14" s="84"/>
      <c r="ANA14" s="84"/>
      <c r="ANB14" s="84"/>
      <c r="ANN14" s="84"/>
      <c r="ANO14" s="84"/>
      <c r="AOA14" s="84"/>
      <c r="AOB14" s="84"/>
      <c r="AON14" s="84"/>
      <c r="AOO14" s="84"/>
      <c r="APA14" s="84"/>
      <c r="APB14" s="84"/>
      <c r="APN14" s="84"/>
      <c r="APO14" s="84"/>
      <c r="AQA14" s="84"/>
      <c r="AQB14" s="84"/>
      <c r="AQN14" s="84"/>
      <c r="AQO14" s="84"/>
      <c r="ARA14" s="84"/>
      <c r="ARB14" s="84"/>
      <c r="ARN14" s="84"/>
      <c r="ARO14" s="84"/>
      <c r="ASA14" s="84"/>
      <c r="ASB14" s="84"/>
      <c r="ASN14" s="84"/>
      <c r="ASO14" s="84"/>
      <c r="ATA14" s="84"/>
      <c r="ATB14" s="84"/>
      <c r="ATN14" s="84"/>
      <c r="ATO14" s="84"/>
      <c r="AUA14" s="84"/>
      <c r="AUB14" s="84"/>
      <c r="AUN14" s="84"/>
      <c r="AUO14" s="84"/>
      <c r="AVA14" s="84"/>
      <c r="AVB14" s="84"/>
      <c r="AVN14" s="84"/>
      <c r="AVO14" s="84"/>
      <c r="AWA14" s="84"/>
      <c r="AWB14" s="84"/>
      <c r="AWN14" s="84"/>
      <c r="AWO14" s="84"/>
      <c r="AXA14" s="84"/>
      <c r="AXB14" s="84"/>
      <c r="AXN14" s="84"/>
      <c r="AXO14" s="84"/>
      <c r="AYA14" s="84"/>
      <c r="AYB14" s="84"/>
      <c r="AYN14" s="84"/>
      <c r="AYO14" s="84"/>
      <c r="AZA14" s="84"/>
      <c r="AZB14" s="84"/>
      <c r="AZN14" s="84"/>
      <c r="AZO14" s="84"/>
      <c r="BAA14" s="84"/>
      <c r="BAB14" s="84"/>
      <c r="BAN14" s="84"/>
      <c r="BAO14" s="84"/>
      <c r="BBA14" s="84"/>
      <c r="BBB14" s="84"/>
      <c r="BBN14" s="84"/>
      <c r="BBO14" s="84"/>
      <c r="BCA14" s="84"/>
      <c r="BCB14" s="84"/>
      <c r="BCN14" s="84"/>
      <c r="BCO14" s="84"/>
      <c r="BDA14" s="84"/>
      <c r="BDB14" s="84"/>
      <c r="BDN14" s="84"/>
      <c r="BDO14" s="84"/>
      <c r="BEA14" s="84"/>
      <c r="BEB14" s="84"/>
      <c r="BEN14" s="84"/>
      <c r="BEO14" s="84"/>
      <c r="BFA14" s="84"/>
      <c r="BFB14" s="84"/>
      <c r="BFN14" s="84"/>
      <c r="BFO14" s="84"/>
      <c r="BGA14" s="84"/>
      <c r="BGB14" s="84"/>
      <c r="BGN14" s="84"/>
      <c r="BGO14" s="84"/>
      <c r="BHA14" s="84"/>
      <c r="BHB14" s="84"/>
      <c r="BHN14" s="84"/>
      <c r="BHO14" s="84"/>
      <c r="BIA14" s="84"/>
      <c r="BIB14" s="84"/>
      <c r="BIN14" s="84"/>
      <c r="BIO14" s="84"/>
      <c r="BJA14" s="84"/>
      <c r="BJB14" s="84"/>
      <c r="BJN14" s="84"/>
      <c r="BJO14" s="84"/>
      <c r="BKA14" s="84"/>
      <c r="BKB14" s="84"/>
      <c r="BKN14" s="84"/>
      <c r="BKO14" s="84"/>
      <c r="BLA14" s="84"/>
      <c r="BLB14" s="84"/>
      <c r="BLN14" s="84"/>
      <c r="BLO14" s="84"/>
      <c r="BMA14" s="84"/>
      <c r="BMB14" s="84"/>
      <c r="BMN14" s="84"/>
      <c r="BMO14" s="84"/>
      <c r="BNA14" s="84"/>
      <c r="BNB14" s="84"/>
      <c r="BNN14" s="84"/>
      <c r="BNO14" s="84"/>
      <c r="BOA14" s="84"/>
      <c r="BOB14" s="84"/>
      <c r="BON14" s="84"/>
      <c r="BOO14" s="84"/>
      <c r="BPA14" s="84"/>
      <c r="BPB14" s="84"/>
      <c r="BPN14" s="84"/>
      <c r="BPO14" s="84"/>
      <c r="BQA14" s="84"/>
      <c r="BQB14" s="84"/>
      <c r="BQN14" s="84"/>
      <c r="BQO14" s="84"/>
      <c r="BRA14" s="84"/>
      <c r="BRB14" s="84"/>
      <c r="BRN14" s="84"/>
      <c r="BRO14" s="84"/>
      <c r="BSA14" s="84"/>
      <c r="BSB14" s="84"/>
      <c r="BSN14" s="84"/>
      <c r="BSO14" s="84"/>
      <c r="BTA14" s="84"/>
      <c r="BTB14" s="84"/>
      <c r="BTN14" s="84"/>
      <c r="BTO14" s="84"/>
      <c r="BUA14" s="84"/>
      <c r="BUB14" s="84"/>
      <c r="BUN14" s="84"/>
      <c r="BUO14" s="84"/>
      <c r="BVA14" s="84"/>
      <c r="BVB14" s="84"/>
      <c r="BVN14" s="84"/>
      <c r="BVO14" s="84"/>
      <c r="BWA14" s="84"/>
      <c r="BWB14" s="84"/>
      <c r="BWN14" s="84"/>
      <c r="BWO14" s="84"/>
      <c r="BXA14" s="84"/>
      <c r="BXB14" s="84"/>
      <c r="BXN14" s="84"/>
      <c r="BXO14" s="84"/>
      <c r="BYA14" s="84"/>
      <c r="BYB14" s="84"/>
      <c r="BYN14" s="84"/>
      <c r="BYO14" s="84"/>
      <c r="BZA14" s="84"/>
      <c r="BZB14" s="84"/>
      <c r="BZN14" s="84"/>
      <c r="BZO14" s="84"/>
      <c r="CAA14" s="84"/>
      <c r="CAB14" s="84"/>
      <c r="CAN14" s="84"/>
      <c r="CAO14" s="84"/>
      <c r="CBA14" s="84"/>
      <c r="CBB14" s="84"/>
      <c r="CBN14" s="84"/>
      <c r="CBO14" s="84"/>
      <c r="CCA14" s="84"/>
      <c r="CCB14" s="84"/>
      <c r="CCN14" s="84"/>
      <c r="CCO14" s="84"/>
      <c r="CDA14" s="84"/>
      <c r="CDB14" s="84"/>
      <c r="CDN14" s="84"/>
      <c r="CDO14" s="84"/>
      <c r="CEA14" s="84"/>
      <c r="CEB14" s="84"/>
      <c r="CEN14" s="84"/>
      <c r="CEO14" s="84"/>
      <c r="CFA14" s="84"/>
      <c r="CFB14" s="84"/>
      <c r="CFN14" s="84"/>
      <c r="CFO14" s="84"/>
      <c r="CGA14" s="84"/>
      <c r="CGB14" s="84"/>
      <c r="CGN14" s="84"/>
      <c r="CGO14" s="84"/>
      <c r="CHA14" s="84"/>
      <c r="CHB14" s="84"/>
      <c r="CHN14" s="84"/>
      <c r="CHO14" s="84"/>
      <c r="CIA14" s="84"/>
      <c r="CIB14" s="84"/>
      <c r="CIN14" s="84"/>
      <c r="CIO14" s="84"/>
      <c r="CJA14" s="84"/>
      <c r="CJB14" s="84"/>
      <c r="CJN14" s="84"/>
      <c r="CJO14" s="84"/>
      <c r="CKA14" s="84"/>
      <c r="CKB14" s="84"/>
      <c r="CKN14" s="84"/>
      <c r="CKO14" s="84"/>
      <c r="CLA14" s="84"/>
      <c r="CLB14" s="84"/>
      <c r="CLN14" s="84"/>
      <c r="CLO14" s="84"/>
      <c r="CMA14" s="84"/>
      <c r="CMB14" s="84"/>
      <c r="CMN14" s="84"/>
      <c r="CMO14" s="84"/>
      <c r="CNA14" s="84"/>
      <c r="CNB14" s="84"/>
      <c r="CNN14" s="84"/>
      <c r="CNO14" s="84"/>
      <c r="COA14" s="84"/>
      <c r="COB14" s="84"/>
      <c r="CON14" s="84"/>
      <c r="COO14" s="84"/>
      <c r="CPA14" s="84"/>
      <c r="CPB14" s="84"/>
      <c r="CPN14" s="84"/>
      <c r="CPO14" s="84"/>
      <c r="CQA14" s="84"/>
      <c r="CQB14" s="84"/>
      <c r="CQN14" s="84"/>
      <c r="CQO14" s="84"/>
      <c r="CRA14" s="84"/>
      <c r="CRB14" s="84"/>
      <c r="CRN14" s="84"/>
      <c r="CRO14" s="84"/>
      <c r="CSA14" s="84"/>
      <c r="CSB14" s="84"/>
      <c r="CSN14" s="84"/>
      <c r="CSO14" s="84"/>
      <c r="CTA14" s="84"/>
      <c r="CTB14" s="84"/>
      <c r="CTN14" s="84"/>
      <c r="CTO14" s="84"/>
      <c r="CUA14" s="84"/>
      <c r="CUB14" s="84"/>
      <c r="CUN14" s="84"/>
      <c r="CUO14" s="84"/>
      <c r="CVA14" s="84"/>
      <c r="CVB14" s="84"/>
      <c r="CVN14" s="84"/>
      <c r="CVO14" s="84"/>
      <c r="CWA14" s="84"/>
      <c r="CWB14" s="84"/>
      <c r="CWN14" s="84"/>
      <c r="CWO14" s="84"/>
      <c r="CXA14" s="84"/>
      <c r="CXB14" s="84"/>
      <c r="CXN14" s="84"/>
      <c r="CXO14" s="84"/>
      <c r="CYA14" s="84"/>
      <c r="CYB14" s="84"/>
      <c r="CYN14" s="84"/>
      <c r="CYO14" s="84"/>
      <c r="CZA14" s="84"/>
      <c r="CZB14" s="84"/>
      <c r="CZN14" s="84"/>
      <c r="CZO14" s="84"/>
      <c r="DAA14" s="84"/>
      <c r="DAB14" s="84"/>
      <c r="DAN14" s="84"/>
      <c r="DAO14" s="84"/>
      <c r="DBA14" s="84"/>
      <c r="DBB14" s="84"/>
      <c r="DBN14" s="84"/>
      <c r="DBO14" s="84"/>
      <c r="DCA14" s="84"/>
      <c r="DCB14" s="84"/>
      <c r="DCN14" s="84"/>
      <c r="DCO14" s="84"/>
      <c r="DDA14" s="84"/>
      <c r="DDB14" s="84"/>
      <c r="DDN14" s="84"/>
      <c r="DDO14" s="84"/>
      <c r="DEA14" s="84"/>
      <c r="DEB14" s="84"/>
      <c r="DEN14" s="84"/>
      <c r="DEO14" s="84"/>
      <c r="DFA14" s="84"/>
      <c r="DFB14" s="84"/>
      <c r="DFN14" s="84"/>
      <c r="DFO14" s="84"/>
      <c r="DGA14" s="84"/>
      <c r="DGB14" s="84"/>
      <c r="DGN14" s="84"/>
      <c r="DGO14" s="84"/>
      <c r="DHA14" s="84"/>
      <c r="DHB14" s="84"/>
      <c r="DHN14" s="84"/>
      <c r="DHO14" s="84"/>
      <c r="DIA14" s="84"/>
      <c r="DIB14" s="84"/>
      <c r="DIN14" s="84"/>
      <c r="DIO14" s="84"/>
      <c r="DJA14" s="84"/>
      <c r="DJB14" s="84"/>
      <c r="DJN14" s="84"/>
      <c r="DJO14" s="84"/>
      <c r="DKA14" s="84"/>
      <c r="DKB14" s="84"/>
      <c r="DKN14" s="84"/>
      <c r="DKO14" s="84"/>
      <c r="DLA14" s="84"/>
      <c r="DLB14" s="84"/>
      <c r="DLN14" s="84"/>
      <c r="DLO14" s="84"/>
      <c r="DMA14" s="84"/>
      <c r="DMB14" s="84"/>
      <c r="DMN14" s="84"/>
      <c r="DMO14" s="84"/>
      <c r="DNA14" s="84"/>
      <c r="DNB14" s="84"/>
      <c r="DNN14" s="84"/>
      <c r="DNO14" s="84"/>
      <c r="DOA14" s="84"/>
      <c r="DOB14" s="84"/>
      <c r="DON14" s="84"/>
      <c r="DOO14" s="84"/>
      <c r="DPA14" s="84"/>
      <c r="DPB14" s="84"/>
      <c r="DPN14" s="84"/>
      <c r="DPO14" s="84"/>
      <c r="DQA14" s="84"/>
      <c r="DQB14" s="84"/>
      <c r="DQN14" s="84"/>
      <c r="DQO14" s="84"/>
      <c r="DRA14" s="84"/>
      <c r="DRB14" s="84"/>
      <c r="DRN14" s="84"/>
      <c r="DRO14" s="84"/>
      <c r="DSA14" s="84"/>
      <c r="DSB14" s="84"/>
      <c r="DSN14" s="84"/>
      <c r="DSO14" s="84"/>
      <c r="DTA14" s="84"/>
      <c r="DTB14" s="84"/>
      <c r="DTN14" s="84"/>
      <c r="DTO14" s="84"/>
      <c r="DUA14" s="84"/>
      <c r="DUB14" s="84"/>
      <c r="DUN14" s="84"/>
      <c r="DUO14" s="84"/>
      <c r="DVA14" s="84"/>
      <c r="DVB14" s="84"/>
      <c r="DVN14" s="84"/>
      <c r="DVO14" s="84"/>
      <c r="DWA14" s="84"/>
      <c r="DWB14" s="84"/>
      <c r="DWN14" s="84"/>
      <c r="DWO14" s="84"/>
      <c r="DXA14" s="84"/>
      <c r="DXB14" s="84"/>
      <c r="DXN14" s="84"/>
      <c r="DXO14" s="84"/>
      <c r="DYA14" s="84"/>
      <c r="DYB14" s="84"/>
      <c r="DYN14" s="84"/>
      <c r="DYO14" s="84"/>
      <c r="DZA14" s="84"/>
      <c r="DZB14" s="84"/>
      <c r="DZN14" s="84"/>
      <c r="DZO14" s="84"/>
      <c r="EAA14" s="84"/>
      <c r="EAB14" s="84"/>
      <c r="EAN14" s="84"/>
      <c r="EAO14" s="84"/>
      <c r="EBA14" s="84"/>
      <c r="EBB14" s="84"/>
      <c r="EBN14" s="84"/>
      <c r="EBO14" s="84"/>
      <c r="ECA14" s="84"/>
      <c r="ECB14" s="84"/>
      <c r="ECN14" s="84"/>
      <c r="ECO14" s="84"/>
      <c r="EDA14" s="84"/>
      <c r="EDB14" s="84"/>
      <c r="EDN14" s="84"/>
      <c r="EDO14" s="84"/>
      <c r="EEA14" s="84"/>
      <c r="EEB14" s="84"/>
      <c r="EEN14" s="84"/>
      <c r="EEO14" s="84"/>
      <c r="EFA14" s="84"/>
      <c r="EFB14" s="84"/>
      <c r="EFN14" s="84"/>
      <c r="EFO14" s="84"/>
      <c r="EGA14" s="84"/>
      <c r="EGB14" s="84"/>
      <c r="EGN14" s="84"/>
      <c r="EGO14" s="84"/>
      <c r="EHA14" s="84"/>
      <c r="EHB14" s="84"/>
      <c r="EHN14" s="84"/>
      <c r="EHO14" s="84"/>
      <c r="EIA14" s="84"/>
      <c r="EIB14" s="84"/>
      <c r="EIN14" s="84"/>
      <c r="EIO14" s="84"/>
      <c r="EJA14" s="84"/>
      <c r="EJB14" s="84"/>
      <c r="EJN14" s="84"/>
      <c r="EJO14" s="84"/>
      <c r="EKA14" s="84"/>
      <c r="EKB14" s="84"/>
      <c r="EKN14" s="84"/>
      <c r="EKO14" s="84"/>
      <c r="ELA14" s="84"/>
      <c r="ELB14" s="84"/>
      <c r="ELN14" s="84"/>
      <c r="ELO14" s="84"/>
      <c r="EMA14" s="84"/>
      <c r="EMB14" s="84"/>
      <c r="EMN14" s="84"/>
      <c r="EMO14" s="84"/>
      <c r="ENA14" s="84"/>
      <c r="ENB14" s="84"/>
      <c r="ENN14" s="84"/>
      <c r="ENO14" s="84"/>
      <c r="EOA14" s="84"/>
      <c r="EOB14" s="84"/>
      <c r="EON14" s="84"/>
      <c r="EOO14" s="84"/>
      <c r="EPA14" s="84"/>
      <c r="EPB14" s="84"/>
      <c r="EPN14" s="84"/>
      <c r="EPO14" s="84"/>
      <c r="EQA14" s="84"/>
      <c r="EQB14" s="84"/>
      <c r="EQN14" s="84"/>
      <c r="EQO14" s="84"/>
      <c r="ERA14" s="84"/>
      <c r="ERB14" s="84"/>
      <c r="ERN14" s="84"/>
      <c r="ERO14" s="84"/>
      <c r="ESA14" s="84"/>
      <c r="ESB14" s="84"/>
      <c r="ESN14" s="84"/>
      <c r="ESO14" s="84"/>
      <c r="ETA14" s="84"/>
      <c r="ETB14" s="84"/>
      <c r="ETN14" s="84"/>
      <c r="ETO14" s="84"/>
      <c r="EUA14" s="84"/>
      <c r="EUB14" s="84"/>
      <c r="EUN14" s="84"/>
      <c r="EUO14" s="84"/>
      <c r="EVA14" s="84"/>
      <c r="EVB14" s="84"/>
      <c r="EVN14" s="84"/>
      <c r="EVO14" s="84"/>
      <c r="EWA14" s="84"/>
      <c r="EWB14" s="84"/>
      <c r="EWN14" s="84"/>
      <c r="EWO14" s="84"/>
      <c r="EXA14" s="84"/>
      <c r="EXB14" s="84"/>
      <c r="EXN14" s="84"/>
      <c r="EXO14" s="84"/>
      <c r="EYA14" s="84"/>
      <c r="EYB14" s="84"/>
      <c r="EYN14" s="84"/>
      <c r="EYO14" s="84"/>
      <c r="EZA14" s="84"/>
      <c r="EZB14" s="84"/>
      <c r="EZN14" s="84"/>
      <c r="EZO14" s="84"/>
      <c r="FAA14" s="84"/>
      <c r="FAB14" s="84"/>
      <c r="FAN14" s="84"/>
      <c r="FAO14" s="84"/>
      <c r="FBA14" s="84"/>
      <c r="FBB14" s="84"/>
      <c r="FBN14" s="84"/>
      <c r="FBO14" s="84"/>
      <c r="FCA14" s="84"/>
      <c r="FCB14" s="84"/>
      <c r="FCN14" s="84"/>
      <c r="FCO14" s="84"/>
      <c r="FDA14" s="84"/>
      <c r="FDB14" s="84"/>
      <c r="FDN14" s="84"/>
      <c r="FDO14" s="84"/>
      <c r="FEA14" s="84"/>
      <c r="FEB14" s="84"/>
      <c r="FEN14" s="84"/>
      <c r="FEO14" s="84"/>
      <c r="FFA14" s="84"/>
      <c r="FFB14" s="84"/>
      <c r="FFN14" s="84"/>
      <c r="FFO14" s="84"/>
      <c r="FGA14" s="84"/>
      <c r="FGB14" s="84"/>
      <c r="FGN14" s="84"/>
      <c r="FGO14" s="84"/>
      <c r="FHA14" s="84"/>
      <c r="FHB14" s="84"/>
      <c r="FHN14" s="84"/>
      <c r="FHO14" s="84"/>
      <c r="FIA14" s="84"/>
      <c r="FIB14" s="84"/>
      <c r="FIN14" s="84"/>
      <c r="FIO14" s="84"/>
      <c r="FJA14" s="84"/>
      <c r="FJB14" s="84"/>
      <c r="FJN14" s="84"/>
      <c r="FJO14" s="84"/>
      <c r="FKA14" s="84"/>
      <c r="FKB14" s="84"/>
      <c r="FKN14" s="84"/>
      <c r="FKO14" s="84"/>
      <c r="FLA14" s="84"/>
      <c r="FLB14" s="84"/>
      <c r="FLN14" s="84"/>
      <c r="FLO14" s="84"/>
      <c r="FMA14" s="84"/>
      <c r="FMB14" s="84"/>
      <c r="FMN14" s="84"/>
      <c r="FMO14" s="84"/>
      <c r="FNA14" s="84"/>
      <c r="FNB14" s="84"/>
      <c r="FNN14" s="84"/>
      <c r="FNO14" s="84"/>
      <c r="FOA14" s="84"/>
      <c r="FOB14" s="84"/>
      <c r="FON14" s="84"/>
      <c r="FOO14" s="84"/>
      <c r="FPA14" s="84"/>
      <c r="FPB14" s="84"/>
      <c r="FPN14" s="84"/>
      <c r="FPO14" s="84"/>
      <c r="FQA14" s="84"/>
      <c r="FQB14" s="84"/>
      <c r="FQN14" s="84"/>
      <c r="FQO14" s="84"/>
      <c r="FRA14" s="84"/>
      <c r="FRB14" s="84"/>
      <c r="FRN14" s="84"/>
      <c r="FRO14" s="84"/>
      <c r="FSA14" s="84"/>
      <c r="FSB14" s="84"/>
      <c r="FSN14" s="84"/>
      <c r="FSO14" s="84"/>
      <c r="FTA14" s="84"/>
      <c r="FTB14" s="84"/>
      <c r="FTN14" s="84"/>
      <c r="FTO14" s="84"/>
      <c r="FUA14" s="84"/>
      <c r="FUB14" s="84"/>
      <c r="FUN14" s="84"/>
      <c r="FUO14" s="84"/>
      <c r="FVA14" s="84"/>
      <c r="FVB14" s="84"/>
      <c r="FVN14" s="84"/>
      <c r="FVO14" s="84"/>
      <c r="FWA14" s="84"/>
      <c r="FWB14" s="84"/>
      <c r="FWN14" s="84"/>
      <c r="FWO14" s="84"/>
      <c r="FXA14" s="84"/>
      <c r="FXB14" s="84"/>
      <c r="FXN14" s="84"/>
      <c r="FXO14" s="84"/>
      <c r="FYA14" s="84"/>
      <c r="FYB14" s="84"/>
      <c r="FYN14" s="84"/>
      <c r="FYO14" s="84"/>
      <c r="FZA14" s="84"/>
      <c r="FZB14" s="84"/>
      <c r="FZN14" s="84"/>
      <c r="FZO14" s="84"/>
      <c r="GAA14" s="84"/>
      <c r="GAB14" s="84"/>
      <c r="GAN14" s="84"/>
      <c r="GAO14" s="84"/>
      <c r="GBA14" s="84"/>
      <c r="GBB14" s="84"/>
      <c r="GBN14" s="84"/>
      <c r="GBO14" s="84"/>
      <c r="GCA14" s="84"/>
      <c r="GCB14" s="84"/>
      <c r="GCN14" s="84"/>
      <c r="GCO14" s="84"/>
      <c r="GDA14" s="84"/>
      <c r="GDB14" s="84"/>
      <c r="GDN14" s="84"/>
      <c r="GDO14" s="84"/>
      <c r="GEA14" s="84"/>
      <c r="GEB14" s="84"/>
      <c r="GEN14" s="84"/>
      <c r="GEO14" s="84"/>
      <c r="GFA14" s="84"/>
      <c r="GFB14" s="84"/>
      <c r="GFN14" s="84"/>
      <c r="GFO14" s="84"/>
      <c r="GGA14" s="84"/>
      <c r="GGB14" s="84"/>
      <c r="GGN14" s="84"/>
      <c r="GGO14" s="84"/>
      <c r="GHA14" s="84"/>
      <c r="GHB14" s="84"/>
      <c r="GHN14" s="84"/>
      <c r="GHO14" s="84"/>
      <c r="GIA14" s="84"/>
      <c r="GIB14" s="84"/>
      <c r="GIN14" s="84"/>
      <c r="GIO14" s="84"/>
      <c r="GJA14" s="84"/>
      <c r="GJB14" s="84"/>
      <c r="GJN14" s="84"/>
      <c r="GJO14" s="84"/>
      <c r="GKA14" s="84"/>
      <c r="GKB14" s="84"/>
      <c r="GKN14" s="84"/>
      <c r="GKO14" s="84"/>
      <c r="GLA14" s="84"/>
      <c r="GLB14" s="84"/>
      <c r="GLN14" s="84"/>
      <c r="GLO14" s="84"/>
      <c r="GMA14" s="84"/>
      <c r="GMB14" s="84"/>
      <c r="GMN14" s="84"/>
      <c r="GMO14" s="84"/>
      <c r="GNA14" s="84"/>
      <c r="GNB14" s="84"/>
      <c r="GNN14" s="84"/>
      <c r="GNO14" s="84"/>
      <c r="GOA14" s="84"/>
      <c r="GOB14" s="84"/>
      <c r="GON14" s="84"/>
      <c r="GOO14" s="84"/>
      <c r="GPA14" s="84"/>
      <c r="GPB14" s="84"/>
      <c r="GPN14" s="84"/>
      <c r="GPO14" s="84"/>
      <c r="GQA14" s="84"/>
      <c r="GQB14" s="84"/>
      <c r="GQN14" s="84"/>
      <c r="GQO14" s="84"/>
      <c r="GRA14" s="84"/>
      <c r="GRB14" s="84"/>
      <c r="GRN14" s="84"/>
      <c r="GRO14" s="84"/>
      <c r="GSA14" s="84"/>
      <c r="GSB14" s="84"/>
      <c r="GSN14" s="84"/>
      <c r="GSO14" s="84"/>
      <c r="GTA14" s="84"/>
      <c r="GTB14" s="84"/>
      <c r="GTN14" s="84"/>
      <c r="GTO14" s="84"/>
      <c r="GUA14" s="84"/>
      <c r="GUB14" s="84"/>
      <c r="GUN14" s="84"/>
      <c r="GUO14" s="84"/>
      <c r="GVA14" s="84"/>
      <c r="GVB14" s="84"/>
      <c r="GVN14" s="84"/>
      <c r="GVO14" s="84"/>
      <c r="GWA14" s="84"/>
      <c r="GWB14" s="84"/>
      <c r="GWN14" s="84"/>
      <c r="GWO14" s="84"/>
      <c r="GXA14" s="84"/>
      <c r="GXB14" s="84"/>
      <c r="GXN14" s="84"/>
      <c r="GXO14" s="84"/>
      <c r="GYA14" s="84"/>
      <c r="GYB14" s="84"/>
      <c r="GYN14" s="84"/>
      <c r="GYO14" s="84"/>
      <c r="GZA14" s="84"/>
      <c r="GZB14" s="84"/>
      <c r="GZN14" s="84"/>
      <c r="GZO14" s="84"/>
      <c r="HAA14" s="84"/>
      <c r="HAB14" s="84"/>
      <c r="HAN14" s="84"/>
      <c r="HAO14" s="84"/>
      <c r="HBA14" s="84"/>
      <c r="HBB14" s="84"/>
      <c r="HBN14" s="84"/>
      <c r="HBO14" s="84"/>
      <c r="HCA14" s="84"/>
      <c r="HCB14" s="84"/>
      <c r="HCN14" s="84"/>
      <c r="HCO14" s="84"/>
      <c r="HDA14" s="84"/>
      <c r="HDB14" s="84"/>
      <c r="HDN14" s="84"/>
      <c r="HDO14" s="84"/>
      <c r="HEA14" s="84"/>
      <c r="HEB14" s="84"/>
      <c r="HEN14" s="84"/>
      <c r="HEO14" s="84"/>
      <c r="HFA14" s="84"/>
      <c r="HFB14" s="84"/>
      <c r="HFN14" s="84"/>
      <c r="HFO14" s="84"/>
      <c r="HGA14" s="84"/>
      <c r="HGB14" s="84"/>
      <c r="HGN14" s="84"/>
      <c r="HGO14" s="84"/>
      <c r="HHA14" s="84"/>
      <c r="HHB14" s="84"/>
      <c r="HHN14" s="84"/>
      <c r="HHO14" s="84"/>
      <c r="HIA14" s="84"/>
      <c r="HIB14" s="84"/>
      <c r="HIN14" s="84"/>
      <c r="HIO14" s="84"/>
      <c r="HJA14" s="84"/>
      <c r="HJB14" s="84"/>
      <c r="HJN14" s="84"/>
      <c r="HJO14" s="84"/>
      <c r="HKA14" s="84"/>
      <c r="HKB14" s="84"/>
      <c r="HKN14" s="84"/>
      <c r="HKO14" s="84"/>
      <c r="HLA14" s="84"/>
      <c r="HLB14" s="84"/>
      <c r="HLN14" s="84"/>
      <c r="HLO14" s="84"/>
      <c r="HMA14" s="84"/>
      <c r="HMB14" s="84"/>
      <c r="HMN14" s="84"/>
      <c r="HMO14" s="84"/>
      <c r="HNA14" s="84"/>
      <c r="HNB14" s="84"/>
      <c r="HNN14" s="84"/>
      <c r="HNO14" s="84"/>
      <c r="HOA14" s="84"/>
      <c r="HOB14" s="84"/>
      <c r="HON14" s="84"/>
      <c r="HOO14" s="84"/>
      <c r="HPA14" s="84"/>
      <c r="HPB14" s="84"/>
      <c r="HPN14" s="84"/>
      <c r="HPO14" s="84"/>
      <c r="HQA14" s="84"/>
      <c r="HQB14" s="84"/>
      <c r="HQN14" s="84"/>
      <c r="HQO14" s="84"/>
      <c r="HRA14" s="84"/>
      <c r="HRB14" s="84"/>
      <c r="HRN14" s="84"/>
      <c r="HRO14" s="84"/>
      <c r="HSA14" s="84"/>
      <c r="HSB14" s="84"/>
      <c r="HSN14" s="84"/>
      <c r="HSO14" s="84"/>
      <c r="HTA14" s="84"/>
      <c r="HTB14" s="84"/>
      <c r="HTN14" s="84"/>
      <c r="HTO14" s="84"/>
      <c r="HUA14" s="84"/>
      <c r="HUB14" s="84"/>
      <c r="HUN14" s="84"/>
      <c r="HUO14" s="84"/>
      <c r="HVA14" s="84"/>
      <c r="HVB14" s="84"/>
      <c r="HVN14" s="84"/>
      <c r="HVO14" s="84"/>
      <c r="HWA14" s="84"/>
      <c r="HWB14" s="84"/>
      <c r="HWN14" s="84"/>
      <c r="HWO14" s="84"/>
      <c r="HXA14" s="84"/>
      <c r="HXB14" s="84"/>
      <c r="HXN14" s="84"/>
      <c r="HXO14" s="84"/>
      <c r="HYA14" s="84"/>
      <c r="HYB14" s="84"/>
      <c r="HYN14" s="84"/>
      <c r="HYO14" s="84"/>
      <c r="HZA14" s="84"/>
      <c r="HZB14" s="84"/>
      <c r="HZN14" s="84"/>
      <c r="HZO14" s="84"/>
      <c r="IAA14" s="84"/>
      <c r="IAB14" s="84"/>
      <c r="IAN14" s="84"/>
      <c r="IAO14" s="84"/>
      <c r="IBA14" s="84"/>
      <c r="IBB14" s="84"/>
      <c r="IBN14" s="84"/>
      <c r="IBO14" s="84"/>
      <c r="ICA14" s="84"/>
      <c r="ICB14" s="84"/>
      <c r="ICN14" s="84"/>
      <c r="ICO14" s="84"/>
      <c r="IDA14" s="84"/>
      <c r="IDB14" s="84"/>
      <c r="IDN14" s="84"/>
      <c r="IDO14" s="84"/>
      <c r="IEA14" s="84"/>
      <c r="IEB14" s="84"/>
      <c r="IEN14" s="84"/>
      <c r="IEO14" s="84"/>
      <c r="IFA14" s="84"/>
      <c r="IFB14" s="84"/>
      <c r="IFN14" s="84"/>
      <c r="IFO14" s="84"/>
      <c r="IGA14" s="84"/>
      <c r="IGB14" s="84"/>
      <c r="IGN14" s="84"/>
      <c r="IGO14" s="84"/>
      <c r="IHA14" s="84"/>
      <c r="IHB14" s="84"/>
      <c r="IHN14" s="84"/>
      <c r="IHO14" s="84"/>
      <c r="IIA14" s="84"/>
      <c r="IIB14" s="84"/>
      <c r="IIN14" s="84"/>
      <c r="IIO14" s="84"/>
      <c r="IJA14" s="84"/>
      <c r="IJB14" s="84"/>
      <c r="IJN14" s="84"/>
      <c r="IJO14" s="84"/>
      <c r="IKA14" s="84"/>
      <c r="IKB14" s="84"/>
      <c r="IKN14" s="84"/>
      <c r="IKO14" s="84"/>
      <c r="ILA14" s="84"/>
      <c r="ILB14" s="84"/>
      <c r="ILN14" s="84"/>
      <c r="ILO14" s="84"/>
      <c r="IMA14" s="84"/>
      <c r="IMB14" s="84"/>
      <c r="IMN14" s="84"/>
      <c r="IMO14" s="84"/>
      <c r="INA14" s="84"/>
      <c r="INB14" s="84"/>
      <c r="INN14" s="84"/>
      <c r="INO14" s="84"/>
      <c r="IOA14" s="84"/>
      <c r="IOB14" s="84"/>
      <c r="ION14" s="84"/>
      <c r="IOO14" s="84"/>
      <c r="IPA14" s="84"/>
      <c r="IPB14" s="84"/>
      <c r="IPN14" s="84"/>
      <c r="IPO14" s="84"/>
      <c r="IQA14" s="84"/>
      <c r="IQB14" s="84"/>
      <c r="IQN14" s="84"/>
      <c r="IQO14" s="84"/>
      <c r="IRA14" s="84"/>
      <c r="IRB14" s="84"/>
      <c r="IRN14" s="84"/>
      <c r="IRO14" s="84"/>
      <c r="ISA14" s="84"/>
      <c r="ISB14" s="84"/>
      <c r="ISN14" s="84"/>
      <c r="ISO14" s="84"/>
      <c r="ITA14" s="84"/>
      <c r="ITB14" s="84"/>
      <c r="ITN14" s="84"/>
      <c r="ITO14" s="84"/>
      <c r="IUA14" s="84"/>
      <c r="IUB14" s="84"/>
      <c r="IUN14" s="84"/>
      <c r="IUO14" s="84"/>
      <c r="IVA14" s="84"/>
      <c r="IVB14" s="84"/>
      <c r="IVN14" s="84"/>
      <c r="IVO14" s="84"/>
      <c r="IWA14" s="84"/>
      <c r="IWB14" s="84"/>
      <c r="IWN14" s="84"/>
      <c r="IWO14" s="84"/>
      <c r="IXA14" s="84"/>
      <c r="IXB14" s="84"/>
      <c r="IXN14" s="84"/>
      <c r="IXO14" s="84"/>
      <c r="IYA14" s="84"/>
      <c r="IYB14" s="84"/>
      <c r="IYN14" s="84"/>
      <c r="IYO14" s="84"/>
      <c r="IZA14" s="84"/>
      <c r="IZB14" s="84"/>
      <c r="IZN14" s="84"/>
      <c r="IZO14" s="84"/>
      <c r="JAA14" s="84"/>
      <c r="JAB14" s="84"/>
      <c r="JAN14" s="84"/>
      <c r="JAO14" s="84"/>
      <c r="JBA14" s="84"/>
      <c r="JBB14" s="84"/>
      <c r="JBN14" s="84"/>
      <c r="JBO14" s="84"/>
      <c r="JCA14" s="84"/>
      <c r="JCB14" s="84"/>
      <c r="JCN14" s="84"/>
      <c r="JCO14" s="84"/>
      <c r="JDA14" s="84"/>
      <c r="JDB14" s="84"/>
      <c r="JDN14" s="84"/>
      <c r="JDO14" s="84"/>
      <c r="JEA14" s="84"/>
      <c r="JEB14" s="84"/>
      <c r="JEN14" s="84"/>
      <c r="JEO14" s="84"/>
      <c r="JFA14" s="84"/>
      <c r="JFB14" s="84"/>
      <c r="JFN14" s="84"/>
      <c r="JFO14" s="84"/>
      <c r="JGA14" s="84"/>
      <c r="JGB14" s="84"/>
      <c r="JGN14" s="84"/>
      <c r="JGO14" s="84"/>
      <c r="JHA14" s="84"/>
      <c r="JHB14" s="84"/>
      <c r="JHN14" s="84"/>
      <c r="JHO14" s="84"/>
      <c r="JIA14" s="84"/>
      <c r="JIB14" s="84"/>
      <c r="JIN14" s="84"/>
      <c r="JIO14" s="84"/>
      <c r="JJA14" s="84"/>
      <c r="JJB14" s="84"/>
      <c r="JJN14" s="84"/>
      <c r="JJO14" s="84"/>
      <c r="JKA14" s="84"/>
      <c r="JKB14" s="84"/>
      <c r="JKN14" s="84"/>
      <c r="JKO14" s="84"/>
      <c r="JLA14" s="84"/>
      <c r="JLB14" s="84"/>
      <c r="JLN14" s="84"/>
      <c r="JLO14" s="84"/>
      <c r="JMA14" s="84"/>
      <c r="JMB14" s="84"/>
      <c r="JMN14" s="84"/>
      <c r="JMO14" s="84"/>
      <c r="JNA14" s="84"/>
      <c r="JNB14" s="84"/>
      <c r="JNN14" s="84"/>
      <c r="JNO14" s="84"/>
      <c r="JOA14" s="84"/>
      <c r="JOB14" s="84"/>
      <c r="JON14" s="84"/>
      <c r="JOO14" s="84"/>
      <c r="JPA14" s="84"/>
      <c r="JPB14" s="84"/>
      <c r="JPN14" s="84"/>
      <c r="JPO14" s="84"/>
      <c r="JQA14" s="84"/>
      <c r="JQB14" s="84"/>
      <c r="JQN14" s="84"/>
      <c r="JQO14" s="84"/>
      <c r="JRA14" s="84"/>
      <c r="JRB14" s="84"/>
      <c r="JRN14" s="84"/>
      <c r="JRO14" s="84"/>
      <c r="JSA14" s="84"/>
      <c r="JSB14" s="84"/>
      <c r="JSN14" s="84"/>
      <c r="JSO14" s="84"/>
      <c r="JTA14" s="84"/>
      <c r="JTB14" s="84"/>
      <c r="JTN14" s="84"/>
      <c r="JTO14" s="84"/>
      <c r="JUA14" s="84"/>
      <c r="JUB14" s="84"/>
      <c r="JUN14" s="84"/>
      <c r="JUO14" s="84"/>
      <c r="JVA14" s="84"/>
      <c r="JVB14" s="84"/>
      <c r="JVN14" s="84"/>
      <c r="JVO14" s="84"/>
      <c r="JWA14" s="84"/>
      <c r="JWB14" s="84"/>
      <c r="JWN14" s="84"/>
      <c r="JWO14" s="84"/>
      <c r="JXA14" s="84"/>
      <c r="JXB14" s="84"/>
      <c r="JXN14" s="84"/>
      <c r="JXO14" s="84"/>
      <c r="JYA14" s="84"/>
      <c r="JYB14" s="84"/>
      <c r="JYN14" s="84"/>
      <c r="JYO14" s="84"/>
      <c r="JZA14" s="84"/>
      <c r="JZB14" s="84"/>
      <c r="JZN14" s="84"/>
      <c r="JZO14" s="84"/>
      <c r="KAA14" s="84"/>
      <c r="KAB14" s="84"/>
      <c r="KAN14" s="84"/>
      <c r="KAO14" s="84"/>
      <c r="KBA14" s="84"/>
      <c r="KBB14" s="84"/>
      <c r="KBN14" s="84"/>
      <c r="KBO14" s="84"/>
      <c r="KCA14" s="84"/>
      <c r="KCB14" s="84"/>
      <c r="KCN14" s="84"/>
      <c r="KCO14" s="84"/>
      <c r="KDA14" s="84"/>
      <c r="KDB14" s="84"/>
      <c r="KDN14" s="84"/>
      <c r="KDO14" s="84"/>
      <c r="KEA14" s="84"/>
      <c r="KEB14" s="84"/>
      <c r="KEN14" s="84"/>
      <c r="KEO14" s="84"/>
      <c r="KFA14" s="84"/>
      <c r="KFB14" s="84"/>
      <c r="KFN14" s="84"/>
      <c r="KFO14" s="84"/>
      <c r="KGA14" s="84"/>
      <c r="KGB14" s="84"/>
      <c r="KGN14" s="84"/>
      <c r="KGO14" s="84"/>
      <c r="KHA14" s="84"/>
      <c r="KHB14" s="84"/>
      <c r="KHN14" s="84"/>
      <c r="KHO14" s="84"/>
      <c r="KIA14" s="84"/>
      <c r="KIB14" s="84"/>
      <c r="KIN14" s="84"/>
      <c r="KIO14" s="84"/>
      <c r="KJA14" s="84"/>
      <c r="KJB14" s="84"/>
      <c r="KJN14" s="84"/>
      <c r="KJO14" s="84"/>
      <c r="KKA14" s="84"/>
      <c r="KKB14" s="84"/>
      <c r="KKN14" s="84"/>
      <c r="KKO14" s="84"/>
      <c r="KLA14" s="84"/>
      <c r="KLB14" s="84"/>
      <c r="KLN14" s="84"/>
      <c r="KLO14" s="84"/>
      <c r="KMA14" s="84"/>
      <c r="KMB14" s="84"/>
      <c r="KMN14" s="84"/>
      <c r="KMO14" s="84"/>
      <c r="KNA14" s="84"/>
      <c r="KNB14" s="84"/>
      <c r="KNN14" s="84"/>
      <c r="KNO14" s="84"/>
      <c r="KOA14" s="84"/>
      <c r="KOB14" s="84"/>
      <c r="KON14" s="84"/>
      <c r="KOO14" s="84"/>
      <c r="KPA14" s="84"/>
      <c r="KPB14" s="84"/>
      <c r="KPN14" s="84"/>
      <c r="KPO14" s="84"/>
      <c r="KQA14" s="84"/>
      <c r="KQB14" s="84"/>
      <c r="KQN14" s="84"/>
      <c r="KQO14" s="84"/>
      <c r="KRA14" s="84"/>
      <c r="KRB14" s="84"/>
      <c r="KRN14" s="84"/>
      <c r="KRO14" s="84"/>
      <c r="KSA14" s="84"/>
      <c r="KSB14" s="84"/>
      <c r="KSN14" s="84"/>
      <c r="KSO14" s="84"/>
      <c r="KTA14" s="84"/>
      <c r="KTB14" s="84"/>
      <c r="KTN14" s="84"/>
      <c r="KTO14" s="84"/>
      <c r="KUA14" s="84"/>
      <c r="KUB14" s="84"/>
      <c r="KUN14" s="84"/>
      <c r="KUO14" s="84"/>
      <c r="KVA14" s="84"/>
      <c r="KVB14" s="84"/>
      <c r="KVN14" s="84"/>
      <c r="KVO14" s="84"/>
      <c r="KWA14" s="84"/>
      <c r="KWB14" s="84"/>
      <c r="KWN14" s="84"/>
      <c r="KWO14" s="84"/>
      <c r="KXA14" s="84"/>
      <c r="KXB14" s="84"/>
      <c r="KXN14" s="84"/>
      <c r="KXO14" s="84"/>
      <c r="KYA14" s="84"/>
      <c r="KYB14" s="84"/>
      <c r="KYN14" s="84"/>
      <c r="KYO14" s="84"/>
      <c r="KZA14" s="84"/>
      <c r="KZB14" s="84"/>
      <c r="KZN14" s="84"/>
      <c r="KZO14" s="84"/>
      <c r="LAA14" s="84"/>
      <c r="LAB14" s="84"/>
      <c r="LAN14" s="84"/>
      <c r="LAO14" s="84"/>
      <c r="LBA14" s="84"/>
      <c r="LBB14" s="84"/>
      <c r="LBN14" s="84"/>
      <c r="LBO14" s="84"/>
      <c r="LCA14" s="84"/>
      <c r="LCB14" s="84"/>
      <c r="LCN14" s="84"/>
      <c r="LCO14" s="84"/>
      <c r="LDA14" s="84"/>
      <c r="LDB14" s="84"/>
      <c r="LDN14" s="84"/>
      <c r="LDO14" s="84"/>
      <c r="LEA14" s="84"/>
      <c r="LEB14" s="84"/>
      <c r="LEN14" s="84"/>
      <c r="LEO14" s="84"/>
      <c r="LFA14" s="84"/>
      <c r="LFB14" s="84"/>
      <c r="LFN14" s="84"/>
      <c r="LFO14" s="84"/>
      <c r="LGA14" s="84"/>
      <c r="LGB14" s="84"/>
      <c r="LGN14" s="84"/>
      <c r="LGO14" s="84"/>
      <c r="LHA14" s="84"/>
      <c r="LHB14" s="84"/>
      <c r="LHN14" s="84"/>
      <c r="LHO14" s="84"/>
      <c r="LIA14" s="84"/>
      <c r="LIB14" s="84"/>
      <c r="LIN14" s="84"/>
      <c r="LIO14" s="84"/>
      <c r="LJA14" s="84"/>
      <c r="LJB14" s="84"/>
      <c r="LJN14" s="84"/>
      <c r="LJO14" s="84"/>
      <c r="LKA14" s="84"/>
      <c r="LKB14" s="84"/>
      <c r="LKN14" s="84"/>
      <c r="LKO14" s="84"/>
      <c r="LLA14" s="84"/>
      <c r="LLB14" s="84"/>
      <c r="LLN14" s="84"/>
      <c r="LLO14" s="84"/>
      <c r="LMA14" s="84"/>
      <c r="LMB14" s="84"/>
      <c r="LMN14" s="84"/>
      <c r="LMO14" s="84"/>
      <c r="LNA14" s="84"/>
      <c r="LNB14" s="84"/>
      <c r="LNN14" s="84"/>
      <c r="LNO14" s="84"/>
      <c r="LOA14" s="84"/>
      <c r="LOB14" s="84"/>
      <c r="LON14" s="84"/>
      <c r="LOO14" s="84"/>
      <c r="LPA14" s="84"/>
      <c r="LPB14" s="84"/>
      <c r="LPN14" s="84"/>
      <c r="LPO14" s="84"/>
      <c r="LQA14" s="84"/>
      <c r="LQB14" s="84"/>
      <c r="LQN14" s="84"/>
      <c r="LQO14" s="84"/>
      <c r="LRA14" s="84"/>
      <c r="LRB14" s="84"/>
      <c r="LRN14" s="84"/>
      <c r="LRO14" s="84"/>
      <c r="LSA14" s="84"/>
      <c r="LSB14" s="84"/>
      <c r="LSN14" s="84"/>
      <c r="LSO14" s="84"/>
      <c r="LTA14" s="84"/>
      <c r="LTB14" s="84"/>
      <c r="LTN14" s="84"/>
      <c r="LTO14" s="84"/>
      <c r="LUA14" s="84"/>
      <c r="LUB14" s="84"/>
      <c r="LUN14" s="84"/>
      <c r="LUO14" s="84"/>
      <c r="LVA14" s="84"/>
      <c r="LVB14" s="84"/>
      <c r="LVN14" s="84"/>
      <c r="LVO14" s="84"/>
      <c r="LWA14" s="84"/>
      <c r="LWB14" s="84"/>
      <c r="LWN14" s="84"/>
      <c r="LWO14" s="84"/>
      <c r="LXA14" s="84"/>
      <c r="LXB14" s="84"/>
      <c r="LXN14" s="84"/>
      <c r="LXO14" s="84"/>
      <c r="LYA14" s="84"/>
      <c r="LYB14" s="84"/>
      <c r="LYN14" s="84"/>
      <c r="LYO14" s="84"/>
      <c r="LZA14" s="84"/>
      <c r="LZB14" s="84"/>
      <c r="LZN14" s="84"/>
      <c r="LZO14" s="84"/>
      <c r="MAA14" s="84"/>
      <c r="MAB14" s="84"/>
      <c r="MAN14" s="84"/>
      <c r="MAO14" s="84"/>
      <c r="MBA14" s="84"/>
      <c r="MBB14" s="84"/>
      <c r="MBN14" s="84"/>
      <c r="MBO14" s="84"/>
      <c r="MCA14" s="84"/>
      <c r="MCB14" s="84"/>
      <c r="MCN14" s="84"/>
      <c r="MCO14" s="84"/>
      <c r="MDA14" s="84"/>
      <c r="MDB14" s="84"/>
      <c r="MDN14" s="84"/>
      <c r="MDO14" s="84"/>
      <c r="MEA14" s="84"/>
      <c r="MEB14" s="84"/>
      <c r="MEN14" s="84"/>
      <c r="MEO14" s="84"/>
      <c r="MFA14" s="84"/>
      <c r="MFB14" s="84"/>
      <c r="MFN14" s="84"/>
      <c r="MFO14" s="84"/>
      <c r="MGA14" s="84"/>
      <c r="MGB14" s="84"/>
      <c r="MGN14" s="84"/>
      <c r="MGO14" s="84"/>
      <c r="MHA14" s="84"/>
      <c r="MHB14" s="84"/>
      <c r="MHN14" s="84"/>
      <c r="MHO14" s="84"/>
      <c r="MIA14" s="84"/>
      <c r="MIB14" s="84"/>
      <c r="MIN14" s="84"/>
      <c r="MIO14" s="84"/>
      <c r="MJA14" s="84"/>
      <c r="MJB14" s="84"/>
      <c r="MJN14" s="84"/>
      <c r="MJO14" s="84"/>
      <c r="MKA14" s="84"/>
      <c r="MKB14" s="84"/>
      <c r="MKN14" s="84"/>
      <c r="MKO14" s="84"/>
      <c r="MLA14" s="84"/>
      <c r="MLB14" s="84"/>
      <c r="MLN14" s="84"/>
      <c r="MLO14" s="84"/>
      <c r="MMA14" s="84"/>
      <c r="MMB14" s="84"/>
      <c r="MMN14" s="84"/>
      <c r="MMO14" s="84"/>
      <c r="MNA14" s="84"/>
      <c r="MNB14" s="84"/>
      <c r="MNN14" s="84"/>
      <c r="MNO14" s="84"/>
      <c r="MOA14" s="84"/>
      <c r="MOB14" s="84"/>
      <c r="MON14" s="84"/>
      <c r="MOO14" s="84"/>
      <c r="MPA14" s="84"/>
      <c r="MPB14" s="84"/>
      <c r="MPN14" s="84"/>
      <c r="MPO14" s="84"/>
      <c r="MQA14" s="84"/>
      <c r="MQB14" s="84"/>
      <c r="MQN14" s="84"/>
      <c r="MQO14" s="84"/>
      <c r="MRA14" s="84"/>
      <c r="MRB14" s="84"/>
      <c r="MRN14" s="84"/>
      <c r="MRO14" s="84"/>
      <c r="MSA14" s="84"/>
      <c r="MSB14" s="84"/>
      <c r="MSN14" s="84"/>
      <c r="MSO14" s="84"/>
      <c r="MTA14" s="84"/>
      <c r="MTB14" s="84"/>
      <c r="MTN14" s="84"/>
      <c r="MTO14" s="84"/>
      <c r="MUA14" s="84"/>
      <c r="MUB14" s="84"/>
      <c r="MUN14" s="84"/>
      <c r="MUO14" s="84"/>
      <c r="MVA14" s="84"/>
      <c r="MVB14" s="84"/>
      <c r="MVN14" s="84"/>
      <c r="MVO14" s="84"/>
      <c r="MWA14" s="84"/>
      <c r="MWB14" s="84"/>
      <c r="MWN14" s="84"/>
      <c r="MWO14" s="84"/>
      <c r="MXA14" s="84"/>
      <c r="MXB14" s="84"/>
      <c r="MXN14" s="84"/>
      <c r="MXO14" s="84"/>
      <c r="MYA14" s="84"/>
      <c r="MYB14" s="84"/>
      <c r="MYN14" s="84"/>
      <c r="MYO14" s="84"/>
      <c r="MZA14" s="84"/>
      <c r="MZB14" s="84"/>
      <c r="MZN14" s="84"/>
      <c r="MZO14" s="84"/>
      <c r="NAA14" s="84"/>
      <c r="NAB14" s="84"/>
      <c r="NAN14" s="84"/>
      <c r="NAO14" s="84"/>
      <c r="NBA14" s="84"/>
      <c r="NBB14" s="84"/>
      <c r="NBN14" s="84"/>
      <c r="NBO14" s="84"/>
      <c r="NCA14" s="84"/>
      <c r="NCB14" s="84"/>
      <c r="NCN14" s="84"/>
      <c r="NCO14" s="84"/>
      <c r="NDA14" s="84"/>
      <c r="NDB14" s="84"/>
      <c r="NDN14" s="84"/>
      <c r="NDO14" s="84"/>
      <c r="NEA14" s="84"/>
      <c r="NEB14" s="84"/>
      <c r="NEN14" s="84"/>
      <c r="NEO14" s="84"/>
      <c r="NFA14" s="84"/>
      <c r="NFB14" s="84"/>
      <c r="NFN14" s="84"/>
      <c r="NFO14" s="84"/>
      <c r="NGA14" s="84"/>
      <c r="NGB14" s="84"/>
      <c r="NGN14" s="84"/>
      <c r="NGO14" s="84"/>
      <c r="NHA14" s="84"/>
      <c r="NHB14" s="84"/>
      <c r="NHN14" s="84"/>
      <c r="NHO14" s="84"/>
      <c r="NIA14" s="84"/>
      <c r="NIB14" s="84"/>
      <c r="NIN14" s="84"/>
      <c r="NIO14" s="84"/>
      <c r="NJA14" s="84"/>
      <c r="NJB14" s="84"/>
      <c r="NJN14" s="84"/>
      <c r="NJO14" s="84"/>
      <c r="NKA14" s="84"/>
      <c r="NKB14" s="84"/>
      <c r="NKN14" s="84"/>
      <c r="NKO14" s="84"/>
      <c r="NLA14" s="84"/>
      <c r="NLB14" s="84"/>
      <c r="NLN14" s="84"/>
      <c r="NLO14" s="84"/>
      <c r="NMA14" s="84"/>
      <c r="NMB14" s="84"/>
      <c r="NMN14" s="84"/>
      <c r="NMO14" s="84"/>
      <c r="NNA14" s="84"/>
      <c r="NNB14" s="84"/>
      <c r="NNN14" s="84"/>
      <c r="NNO14" s="84"/>
      <c r="NOA14" s="84"/>
      <c r="NOB14" s="84"/>
      <c r="NON14" s="84"/>
      <c r="NOO14" s="84"/>
      <c r="NPA14" s="84"/>
      <c r="NPB14" s="84"/>
      <c r="NPN14" s="84"/>
      <c r="NPO14" s="84"/>
      <c r="NQA14" s="84"/>
      <c r="NQB14" s="84"/>
      <c r="NQN14" s="84"/>
      <c r="NQO14" s="84"/>
      <c r="NRA14" s="84"/>
      <c r="NRB14" s="84"/>
      <c r="NRN14" s="84"/>
      <c r="NRO14" s="84"/>
      <c r="NSA14" s="84"/>
      <c r="NSB14" s="84"/>
      <c r="NSN14" s="84"/>
      <c r="NSO14" s="84"/>
      <c r="NTA14" s="84"/>
      <c r="NTB14" s="84"/>
      <c r="NTN14" s="84"/>
      <c r="NTO14" s="84"/>
      <c r="NUA14" s="84"/>
      <c r="NUB14" s="84"/>
      <c r="NUN14" s="84"/>
      <c r="NUO14" s="84"/>
      <c r="NVA14" s="84"/>
      <c r="NVB14" s="84"/>
      <c r="NVN14" s="84"/>
      <c r="NVO14" s="84"/>
      <c r="NWA14" s="84"/>
      <c r="NWB14" s="84"/>
      <c r="NWN14" s="84"/>
      <c r="NWO14" s="84"/>
      <c r="NXA14" s="84"/>
      <c r="NXB14" s="84"/>
      <c r="NXN14" s="84"/>
      <c r="NXO14" s="84"/>
      <c r="NYA14" s="84"/>
      <c r="NYB14" s="84"/>
      <c r="NYN14" s="84"/>
      <c r="NYO14" s="84"/>
      <c r="NZA14" s="84"/>
      <c r="NZB14" s="84"/>
      <c r="NZN14" s="84"/>
      <c r="NZO14" s="84"/>
      <c r="OAA14" s="84"/>
      <c r="OAB14" s="84"/>
      <c r="OAN14" s="84"/>
      <c r="OAO14" s="84"/>
      <c r="OBA14" s="84"/>
      <c r="OBB14" s="84"/>
      <c r="OBN14" s="84"/>
      <c r="OBO14" s="84"/>
      <c r="OCA14" s="84"/>
      <c r="OCB14" s="84"/>
      <c r="OCN14" s="84"/>
      <c r="OCO14" s="84"/>
      <c r="ODA14" s="84"/>
      <c r="ODB14" s="84"/>
      <c r="ODN14" s="84"/>
      <c r="ODO14" s="84"/>
      <c r="OEA14" s="84"/>
      <c r="OEB14" s="84"/>
      <c r="OEN14" s="84"/>
      <c r="OEO14" s="84"/>
      <c r="OFA14" s="84"/>
      <c r="OFB14" s="84"/>
      <c r="OFN14" s="84"/>
      <c r="OFO14" s="84"/>
      <c r="OGA14" s="84"/>
      <c r="OGB14" s="84"/>
      <c r="OGN14" s="84"/>
      <c r="OGO14" s="84"/>
      <c r="OHA14" s="84"/>
      <c r="OHB14" s="84"/>
      <c r="OHN14" s="84"/>
      <c r="OHO14" s="84"/>
      <c r="OIA14" s="84"/>
      <c r="OIB14" s="84"/>
      <c r="OIN14" s="84"/>
      <c r="OIO14" s="84"/>
      <c r="OJA14" s="84"/>
      <c r="OJB14" s="84"/>
      <c r="OJN14" s="84"/>
      <c r="OJO14" s="84"/>
      <c r="OKA14" s="84"/>
      <c r="OKB14" s="84"/>
      <c r="OKN14" s="84"/>
      <c r="OKO14" s="84"/>
      <c r="OLA14" s="84"/>
      <c r="OLB14" s="84"/>
      <c r="OLN14" s="84"/>
      <c r="OLO14" s="84"/>
      <c r="OMA14" s="84"/>
      <c r="OMB14" s="84"/>
      <c r="OMN14" s="84"/>
      <c r="OMO14" s="84"/>
      <c r="ONA14" s="84"/>
      <c r="ONB14" s="84"/>
      <c r="ONN14" s="84"/>
      <c r="ONO14" s="84"/>
      <c r="OOA14" s="84"/>
      <c r="OOB14" s="84"/>
      <c r="OON14" s="84"/>
      <c r="OOO14" s="84"/>
      <c r="OPA14" s="84"/>
      <c r="OPB14" s="84"/>
      <c r="OPN14" s="84"/>
      <c r="OPO14" s="84"/>
      <c r="OQA14" s="84"/>
      <c r="OQB14" s="84"/>
      <c r="OQN14" s="84"/>
      <c r="OQO14" s="84"/>
      <c r="ORA14" s="84"/>
      <c r="ORB14" s="84"/>
      <c r="ORN14" s="84"/>
      <c r="ORO14" s="84"/>
      <c r="OSA14" s="84"/>
      <c r="OSB14" s="84"/>
      <c r="OSN14" s="84"/>
      <c r="OSO14" s="84"/>
      <c r="OTA14" s="84"/>
      <c r="OTB14" s="84"/>
      <c r="OTN14" s="84"/>
      <c r="OTO14" s="84"/>
      <c r="OUA14" s="84"/>
      <c r="OUB14" s="84"/>
      <c r="OUN14" s="84"/>
      <c r="OUO14" s="84"/>
      <c r="OVA14" s="84"/>
      <c r="OVB14" s="84"/>
      <c r="OVN14" s="84"/>
      <c r="OVO14" s="84"/>
      <c r="OWA14" s="84"/>
      <c r="OWB14" s="84"/>
      <c r="OWN14" s="84"/>
      <c r="OWO14" s="84"/>
      <c r="OXA14" s="84"/>
      <c r="OXB14" s="84"/>
      <c r="OXN14" s="84"/>
      <c r="OXO14" s="84"/>
      <c r="OYA14" s="84"/>
      <c r="OYB14" s="84"/>
      <c r="OYN14" s="84"/>
      <c r="OYO14" s="84"/>
      <c r="OZA14" s="84"/>
      <c r="OZB14" s="84"/>
      <c r="OZN14" s="84"/>
      <c r="OZO14" s="84"/>
      <c r="PAA14" s="84"/>
      <c r="PAB14" s="84"/>
      <c r="PAN14" s="84"/>
      <c r="PAO14" s="84"/>
      <c r="PBA14" s="84"/>
      <c r="PBB14" s="84"/>
      <c r="PBN14" s="84"/>
      <c r="PBO14" s="84"/>
      <c r="PCA14" s="84"/>
      <c r="PCB14" s="84"/>
      <c r="PCN14" s="84"/>
      <c r="PCO14" s="84"/>
      <c r="PDA14" s="84"/>
      <c r="PDB14" s="84"/>
      <c r="PDN14" s="84"/>
      <c r="PDO14" s="84"/>
      <c r="PEA14" s="84"/>
      <c r="PEB14" s="84"/>
      <c r="PEN14" s="84"/>
      <c r="PEO14" s="84"/>
      <c r="PFA14" s="84"/>
      <c r="PFB14" s="84"/>
      <c r="PFN14" s="84"/>
      <c r="PFO14" s="84"/>
      <c r="PGA14" s="84"/>
      <c r="PGB14" s="84"/>
      <c r="PGN14" s="84"/>
      <c r="PGO14" s="84"/>
      <c r="PHA14" s="84"/>
      <c r="PHB14" s="84"/>
      <c r="PHN14" s="84"/>
      <c r="PHO14" s="84"/>
      <c r="PIA14" s="84"/>
      <c r="PIB14" s="84"/>
      <c r="PIN14" s="84"/>
      <c r="PIO14" s="84"/>
      <c r="PJA14" s="84"/>
      <c r="PJB14" s="84"/>
      <c r="PJN14" s="84"/>
      <c r="PJO14" s="84"/>
      <c r="PKA14" s="84"/>
      <c r="PKB14" s="84"/>
      <c r="PKN14" s="84"/>
      <c r="PKO14" s="84"/>
      <c r="PLA14" s="84"/>
      <c r="PLB14" s="84"/>
      <c r="PLN14" s="84"/>
      <c r="PLO14" s="84"/>
      <c r="PMA14" s="84"/>
      <c r="PMB14" s="84"/>
      <c r="PMN14" s="84"/>
      <c r="PMO14" s="84"/>
      <c r="PNA14" s="84"/>
      <c r="PNB14" s="84"/>
      <c r="PNN14" s="84"/>
      <c r="PNO14" s="84"/>
      <c r="POA14" s="84"/>
      <c r="POB14" s="84"/>
      <c r="PON14" s="84"/>
      <c r="POO14" s="84"/>
      <c r="PPA14" s="84"/>
      <c r="PPB14" s="84"/>
      <c r="PPN14" s="84"/>
      <c r="PPO14" s="84"/>
      <c r="PQA14" s="84"/>
      <c r="PQB14" s="84"/>
      <c r="PQN14" s="84"/>
      <c r="PQO14" s="84"/>
      <c r="PRA14" s="84"/>
      <c r="PRB14" s="84"/>
      <c r="PRN14" s="84"/>
      <c r="PRO14" s="84"/>
      <c r="PSA14" s="84"/>
      <c r="PSB14" s="84"/>
      <c r="PSN14" s="84"/>
      <c r="PSO14" s="84"/>
      <c r="PTA14" s="84"/>
      <c r="PTB14" s="84"/>
      <c r="PTN14" s="84"/>
      <c r="PTO14" s="84"/>
      <c r="PUA14" s="84"/>
      <c r="PUB14" s="84"/>
      <c r="PUN14" s="84"/>
      <c r="PUO14" s="84"/>
      <c r="PVA14" s="84"/>
      <c r="PVB14" s="84"/>
      <c r="PVN14" s="84"/>
      <c r="PVO14" s="84"/>
      <c r="PWA14" s="84"/>
      <c r="PWB14" s="84"/>
      <c r="PWN14" s="84"/>
      <c r="PWO14" s="84"/>
      <c r="PXA14" s="84"/>
      <c r="PXB14" s="84"/>
      <c r="PXN14" s="84"/>
      <c r="PXO14" s="84"/>
      <c r="PYA14" s="84"/>
      <c r="PYB14" s="84"/>
      <c r="PYN14" s="84"/>
      <c r="PYO14" s="84"/>
      <c r="PZA14" s="84"/>
      <c r="PZB14" s="84"/>
      <c r="PZN14" s="84"/>
      <c r="PZO14" s="84"/>
      <c r="QAA14" s="84"/>
      <c r="QAB14" s="84"/>
      <c r="QAN14" s="84"/>
      <c r="QAO14" s="84"/>
      <c r="QBA14" s="84"/>
      <c r="QBB14" s="84"/>
      <c r="QBN14" s="84"/>
      <c r="QBO14" s="84"/>
      <c r="QCA14" s="84"/>
      <c r="QCB14" s="84"/>
      <c r="QCN14" s="84"/>
      <c r="QCO14" s="84"/>
      <c r="QDA14" s="84"/>
      <c r="QDB14" s="84"/>
      <c r="QDN14" s="84"/>
      <c r="QDO14" s="84"/>
      <c r="QEA14" s="84"/>
      <c r="QEB14" s="84"/>
      <c r="QEN14" s="84"/>
      <c r="QEO14" s="84"/>
      <c r="QFA14" s="84"/>
      <c r="QFB14" s="84"/>
      <c r="QFN14" s="84"/>
      <c r="QFO14" s="84"/>
      <c r="QGA14" s="84"/>
      <c r="QGB14" s="84"/>
      <c r="QGN14" s="84"/>
      <c r="QGO14" s="84"/>
      <c r="QHA14" s="84"/>
      <c r="QHB14" s="84"/>
      <c r="QHN14" s="84"/>
      <c r="QHO14" s="84"/>
      <c r="QIA14" s="84"/>
      <c r="QIB14" s="84"/>
      <c r="QIN14" s="84"/>
      <c r="QIO14" s="84"/>
      <c r="QJA14" s="84"/>
      <c r="QJB14" s="84"/>
      <c r="QJN14" s="84"/>
      <c r="QJO14" s="84"/>
      <c r="QKA14" s="84"/>
      <c r="QKB14" s="84"/>
      <c r="QKN14" s="84"/>
      <c r="QKO14" s="84"/>
      <c r="QLA14" s="84"/>
      <c r="QLB14" s="84"/>
      <c r="QLN14" s="84"/>
      <c r="QLO14" s="84"/>
      <c r="QMA14" s="84"/>
      <c r="QMB14" s="84"/>
      <c r="QMN14" s="84"/>
      <c r="QMO14" s="84"/>
      <c r="QNA14" s="84"/>
      <c r="QNB14" s="84"/>
      <c r="QNN14" s="84"/>
      <c r="QNO14" s="84"/>
      <c r="QOA14" s="84"/>
      <c r="QOB14" s="84"/>
      <c r="QON14" s="84"/>
      <c r="QOO14" s="84"/>
      <c r="QPA14" s="84"/>
      <c r="QPB14" s="84"/>
      <c r="QPN14" s="84"/>
      <c r="QPO14" s="84"/>
      <c r="QQA14" s="84"/>
      <c r="QQB14" s="84"/>
      <c r="QQN14" s="84"/>
      <c r="QQO14" s="84"/>
      <c r="QRA14" s="84"/>
      <c r="QRB14" s="84"/>
      <c r="QRN14" s="84"/>
      <c r="QRO14" s="84"/>
      <c r="QSA14" s="84"/>
      <c r="QSB14" s="84"/>
      <c r="QSN14" s="84"/>
      <c r="QSO14" s="84"/>
      <c r="QTA14" s="84"/>
      <c r="QTB14" s="84"/>
      <c r="QTN14" s="84"/>
      <c r="QTO14" s="84"/>
      <c r="QUA14" s="84"/>
      <c r="QUB14" s="84"/>
      <c r="QUN14" s="84"/>
      <c r="QUO14" s="84"/>
      <c r="QVA14" s="84"/>
      <c r="QVB14" s="84"/>
      <c r="QVN14" s="84"/>
      <c r="QVO14" s="84"/>
      <c r="QWA14" s="84"/>
      <c r="QWB14" s="84"/>
      <c r="QWN14" s="84"/>
      <c r="QWO14" s="84"/>
      <c r="QXA14" s="84"/>
      <c r="QXB14" s="84"/>
      <c r="QXN14" s="84"/>
      <c r="QXO14" s="84"/>
      <c r="QYA14" s="84"/>
      <c r="QYB14" s="84"/>
      <c r="QYN14" s="84"/>
      <c r="QYO14" s="84"/>
      <c r="QZA14" s="84"/>
      <c r="QZB14" s="84"/>
      <c r="QZN14" s="84"/>
      <c r="QZO14" s="84"/>
      <c r="RAA14" s="84"/>
      <c r="RAB14" s="84"/>
      <c r="RAN14" s="84"/>
      <c r="RAO14" s="84"/>
      <c r="RBA14" s="84"/>
      <c r="RBB14" s="84"/>
      <c r="RBN14" s="84"/>
      <c r="RBO14" s="84"/>
      <c r="RCA14" s="84"/>
      <c r="RCB14" s="84"/>
      <c r="RCN14" s="84"/>
      <c r="RCO14" s="84"/>
      <c r="RDA14" s="84"/>
      <c r="RDB14" s="84"/>
      <c r="RDN14" s="84"/>
      <c r="RDO14" s="84"/>
      <c r="REA14" s="84"/>
      <c r="REB14" s="84"/>
      <c r="REN14" s="84"/>
      <c r="REO14" s="84"/>
      <c r="RFA14" s="84"/>
      <c r="RFB14" s="84"/>
      <c r="RFN14" s="84"/>
      <c r="RFO14" s="84"/>
      <c r="RGA14" s="84"/>
      <c r="RGB14" s="84"/>
      <c r="RGN14" s="84"/>
      <c r="RGO14" s="84"/>
      <c r="RHA14" s="84"/>
      <c r="RHB14" s="84"/>
      <c r="RHN14" s="84"/>
      <c r="RHO14" s="84"/>
      <c r="RIA14" s="84"/>
      <c r="RIB14" s="84"/>
      <c r="RIN14" s="84"/>
      <c r="RIO14" s="84"/>
      <c r="RJA14" s="84"/>
      <c r="RJB14" s="84"/>
      <c r="RJN14" s="84"/>
      <c r="RJO14" s="84"/>
      <c r="RKA14" s="84"/>
      <c r="RKB14" s="84"/>
      <c r="RKN14" s="84"/>
      <c r="RKO14" s="84"/>
      <c r="RLA14" s="84"/>
      <c r="RLB14" s="84"/>
      <c r="RLN14" s="84"/>
      <c r="RLO14" s="84"/>
      <c r="RMA14" s="84"/>
      <c r="RMB14" s="84"/>
      <c r="RMN14" s="84"/>
      <c r="RMO14" s="84"/>
      <c r="RNA14" s="84"/>
      <c r="RNB14" s="84"/>
      <c r="RNN14" s="84"/>
      <c r="RNO14" s="84"/>
      <c r="ROA14" s="84"/>
      <c r="ROB14" s="84"/>
      <c r="RON14" s="84"/>
      <c r="ROO14" s="84"/>
      <c r="RPA14" s="84"/>
      <c r="RPB14" s="84"/>
      <c r="RPN14" s="84"/>
      <c r="RPO14" s="84"/>
      <c r="RQA14" s="84"/>
      <c r="RQB14" s="84"/>
      <c r="RQN14" s="84"/>
      <c r="RQO14" s="84"/>
      <c r="RRA14" s="84"/>
      <c r="RRB14" s="84"/>
      <c r="RRN14" s="84"/>
      <c r="RRO14" s="84"/>
      <c r="RSA14" s="84"/>
      <c r="RSB14" s="84"/>
      <c r="RSN14" s="84"/>
      <c r="RSO14" s="84"/>
      <c r="RTA14" s="84"/>
      <c r="RTB14" s="84"/>
      <c r="RTN14" s="84"/>
      <c r="RTO14" s="84"/>
      <c r="RUA14" s="84"/>
      <c r="RUB14" s="84"/>
      <c r="RUN14" s="84"/>
      <c r="RUO14" s="84"/>
      <c r="RVA14" s="84"/>
      <c r="RVB14" s="84"/>
      <c r="RVN14" s="84"/>
      <c r="RVO14" s="84"/>
      <c r="RWA14" s="84"/>
      <c r="RWB14" s="84"/>
      <c r="RWN14" s="84"/>
      <c r="RWO14" s="84"/>
      <c r="RXA14" s="84"/>
      <c r="RXB14" s="84"/>
      <c r="RXN14" s="84"/>
      <c r="RXO14" s="84"/>
      <c r="RYA14" s="84"/>
      <c r="RYB14" s="84"/>
      <c r="RYN14" s="84"/>
      <c r="RYO14" s="84"/>
      <c r="RZA14" s="84"/>
      <c r="RZB14" s="84"/>
      <c r="RZN14" s="84"/>
      <c r="RZO14" s="84"/>
      <c r="SAA14" s="84"/>
      <c r="SAB14" s="84"/>
      <c r="SAN14" s="84"/>
      <c r="SAO14" s="84"/>
      <c r="SBA14" s="84"/>
      <c r="SBB14" s="84"/>
      <c r="SBN14" s="84"/>
      <c r="SBO14" s="84"/>
      <c r="SCA14" s="84"/>
      <c r="SCB14" s="84"/>
      <c r="SCN14" s="84"/>
      <c r="SCO14" s="84"/>
      <c r="SDA14" s="84"/>
      <c r="SDB14" s="84"/>
      <c r="SDN14" s="84"/>
      <c r="SDO14" s="84"/>
      <c r="SEA14" s="84"/>
      <c r="SEB14" s="84"/>
      <c r="SEN14" s="84"/>
      <c r="SEO14" s="84"/>
      <c r="SFA14" s="84"/>
      <c r="SFB14" s="84"/>
      <c r="SFN14" s="84"/>
      <c r="SFO14" s="84"/>
      <c r="SGA14" s="84"/>
      <c r="SGB14" s="84"/>
      <c r="SGN14" s="84"/>
      <c r="SGO14" s="84"/>
      <c r="SHA14" s="84"/>
      <c r="SHB14" s="84"/>
      <c r="SHN14" s="84"/>
      <c r="SHO14" s="84"/>
      <c r="SIA14" s="84"/>
      <c r="SIB14" s="84"/>
      <c r="SIN14" s="84"/>
      <c r="SIO14" s="84"/>
      <c r="SJA14" s="84"/>
      <c r="SJB14" s="84"/>
      <c r="SJN14" s="84"/>
      <c r="SJO14" s="84"/>
      <c r="SKA14" s="84"/>
      <c r="SKB14" s="84"/>
      <c r="SKN14" s="84"/>
      <c r="SKO14" s="84"/>
      <c r="SLA14" s="84"/>
      <c r="SLB14" s="84"/>
      <c r="SLN14" s="84"/>
      <c r="SLO14" s="84"/>
      <c r="SMA14" s="84"/>
      <c r="SMB14" s="84"/>
      <c r="SMN14" s="84"/>
      <c r="SMO14" s="84"/>
      <c r="SNA14" s="84"/>
      <c r="SNB14" s="84"/>
      <c r="SNN14" s="84"/>
      <c r="SNO14" s="84"/>
      <c r="SOA14" s="84"/>
      <c r="SOB14" s="84"/>
      <c r="SON14" s="84"/>
      <c r="SOO14" s="84"/>
      <c r="SPA14" s="84"/>
      <c r="SPB14" s="84"/>
      <c r="SPN14" s="84"/>
      <c r="SPO14" s="84"/>
      <c r="SQA14" s="84"/>
      <c r="SQB14" s="84"/>
      <c r="SQN14" s="84"/>
      <c r="SQO14" s="84"/>
      <c r="SRA14" s="84"/>
      <c r="SRB14" s="84"/>
      <c r="SRN14" s="84"/>
      <c r="SRO14" s="84"/>
      <c r="SSA14" s="84"/>
      <c r="SSB14" s="84"/>
      <c r="SSN14" s="84"/>
      <c r="SSO14" s="84"/>
      <c r="STA14" s="84"/>
      <c r="STB14" s="84"/>
      <c r="STN14" s="84"/>
      <c r="STO14" s="84"/>
      <c r="SUA14" s="84"/>
      <c r="SUB14" s="84"/>
      <c r="SUN14" s="84"/>
      <c r="SUO14" s="84"/>
      <c r="SVA14" s="84"/>
      <c r="SVB14" s="84"/>
      <c r="SVN14" s="84"/>
      <c r="SVO14" s="84"/>
      <c r="SWA14" s="84"/>
      <c r="SWB14" s="84"/>
      <c r="SWN14" s="84"/>
      <c r="SWO14" s="84"/>
      <c r="SXA14" s="84"/>
      <c r="SXB14" s="84"/>
      <c r="SXN14" s="84"/>
      <c r="SXO14" s="84"/>
      <c r="SYA14" s="84"/>
      <c r="SYB14" s="84"/>
      <c r="SYN14" s="84"/>
      <c r="SYO14" s="84"/>
      <c r="SZA14" s="84"/>
      <c r="SZB14" s="84"/>
      <c r="SZN14" s="84"/>
      <c r="SZO14" s="84"/>
      <c r="TAA14" s="84"/>
      <c r="TAB14" s="84"/>
      <c r="TAN14" s="84"/>
      <c r="TAO14" s="84"/>
      <c r="TBA14" s="84"/>
      <c r="TBB14" s="84"/>
      <c r="TBN14" s="84"/>
      <c r="TBO14" s="84"/>
      <c r="TCA14" s="84"/>
      <c r="TCB14" s="84"/>
      <c r="TCN14" s="84"/>
      <c r="TCO14" s="84"/>
      <c r="TDA14" s="84"/>
      <c r="TDB14" s="84"/>
      <c r="TDN14" s="84"/>
      <c r="TDO14" s="84"/>
      <c r="TEA14" s="84"/>
      <c r="TEB14" s="84"/>
      <c r="TEN14" s="84"/>
      <c r="TEO14" s="84"/>
      <c r="TFA14" s="84"/>
      <c r="TFB14" s="84"/>
      <c r="TFN14" s="84"/>
      <c r="TFO14" s="84"/>
      <c r="TGA14" s="84"/>
      <c r="TGB14" s="84"/>
      <c r="TGN14" s="84"/>
      <c r="TGO14" s="84"/>
      <c r="THA14" s="84"/>
      <c r="THB14" s="84"/>
      <c r="THN14" s="84"/>
      <c r="THO14" s="84"/>
      <c r="TIA14" s="84"/>
      <c r="TIB14" s="84"/>
      <c r="TIN14" s="84"/>
      <c r="TIO14" s="84"/>
      <c r="TJA14" s="84"/>
      <c r="TJB14" s="84"/>
      <c r="TJN14" s="84"/>
      <c r="TJO14" s="84"/>
      <c r="TKA14" s="84"/>
      <c r="TKB14" s="84"/>
      <c r="TKN14" s="84"/>
      <c r="TKO14" s="84"/>
      <c r="TLA14" s="84"/>
      <c r="TLB14" s="84"/>
      <c r="TLN14" s="84"/>
      <c r="TLO14" s="84"/>
      <c r="TMA14" s="84"/>
      <c r="TMB14" s="84"/>
      <c r="TMN14" s="84"/>
      <c r="TMO14" s="84"/>
      <c r="TNA14" s="84"/>
      <c r="TNB14" s="84"/>
      <c r="TNN14" s="84"/>
      <c r="TNO14" s="84"/>
      <c r="TOA14" s="84"/>
      <c r="TOB14" s="84"/>
      <c r="TON14" s="84"/>
      <c r="TOO14" s="84"/>
      <c r="TPA14" s="84"/>
      <c r="TPB14" s="84"/>
      <c r="TPN14" s="84"/>
      <c r="TPO14" s="84"/>
      <c r="TQA14" s="84"/>
      <c r="TQB14" s="84"/>
      <c r="TQN14" s="84"/>
      <c r="TQO14" s="84"/>
      <c r="TRA14" s="84"/>
      <c r="TRB14" s="84"/>
      <c r="TRN14" s="84"/>
      <c r="TRO14" s="84"/>
      <c r="TSA14" s="84"/>
      <c r="TSB14" s="84"/>
      <c r="TSN14" s="84"/>
      <c r="TSO14" s="84"/>
      <c r="TTA14" s="84"/>
      <c r="TTB14" s="84"/>
      <c r="TTN14" s="84"/>
      <c r="TTO14" s="84"/>
      <c r="TUA14" s="84"/>
      <c r="TUB14" s="84"/>
      <c r="TUN14" s="84"/>
      <c r="TUO14" s="84"/>
      <c r="TVA14" s="84"/>
      <c r="TVB14" s="84"/>
      <c r="TVN14" s="84"/>
      <c r="TVO14" s="84"/>
      <c r="TWA14" s="84"/>
      <c r="TWB14" s="84"/>
      <c r="TWN14" s="84"/>
      <c r="TWO14" s="84"/>
      <c r="TXA14" s="84"/>
      <c r="TXB14" s="84"/>
      <c r="TXN14" s="84"/>
      <c r="TXO14" s="84"/>
      <c r="TYA14" s="84"/>
      <c r="TYB14" s="84"/>
      <c r="TYN14" s="84"/>
      <c r="TYO14" s="84"/>
      <c r="TZA14" s="84"/>
      <c r="TZB14" s="84"/>
      <c r="TZN14" s="84"/>
      <c r="TZO14" s="84"/>
      <c r="UAA14" s="84"/>
      <c r="UAB14" s="84"/>
      <c r="UAN14" s="84"/>
      <c r="UAO14" s="84"/>
      <c r="UBA14" s="84"/>
      <c r="UBB14" s="84"/>
      <c r="UBN14" s="84"/>
      <c r="UBO14" s="84"/>
      <c r="UCA14" s="84"/>
      <c r="UCB14" s="84"/>
      <c r="UCN14" s="84"/>
      <c r="UCO14" s="84"/>
      <c r="UDA14" s="84"/>
      <c r="UDB14" s="84"/>
      <c r="UDN14" s="84"/>
      <c r="UDO14" s="84"/>
      <c r="UEA14" s="84"/>
      <c r="UEB14" s="84"/>
      <c r="UEN14" s="84"/>
      <c r="UEO14" s="84"/>
      <c r="UFA14" s="84"/>
      <c r="UFB14" s="84"/>
      <c r="UFN14" s="84"/>
      <c r="UFO14" s="84"/>
      <c r="UGA14" s="84"/>
      <c r="UGB14" s="84"/>
      <c r="UGN14" s="84"/>
      <c r="UGO14" s="84"/>
      <c r="UHA14" s="84"/>
      <c r="UHB14" s="84"/>
      <c r="UHN14" s="84"/>
      <c r="UHO14" s="84"/>
      <c r="UIA14" s="84"/>
      <c r="UIB14" s="84"/>
      <c r="UIN14" s="84"/>
      <c r="UIO14" s="84"/>
      <c r="UJA14" s="84"/>
      <c r="UJB14" s="84"/>
      <c r="UJN14" s="84"/>
      <c r="UJO14" s="84"/>
      <c r="UKA14" s="84"/>
      <c r="UKB14" s="84"/>
      <c r="UKN14" s="84"/>
      <c r="UKO14" s="84"/>
      <c r="ULA14" s="84"/>
      <c r="ULB14" s="84"/>
      <c r="ULN14" s="84"/>
      <c r="ULO14" s="84"/>
      <c r="UMA14" s="84"/>
      <c r="UMB14" s="84"/>
      <c r="UMN14" s="84"/>
      <c r="UMO14" s="84"/>
      <c r="UNA14" s="84"/>
      <c r="UNB14" s="84"/>
      <c r="UNN14" s="84"/>
      <c r="UNO14" s="84"/>
      <c r="UOA14" s="84"/>
      <c r="UOB14" s="84"/>
      <c r="UON14" s="84"/>
      <c r="UOO14" s="84"/>
      <c r="UPA14" s="84"/>
      <c r="UPB14" s="84"/>
      <c r="UPN14" s="84"/>
      <c r="UPO14" s="84"/>
      <c r="UQA14" s="84"/>
      <c r="UQB14" s="84"/>
      <c r="UQN14" s="84"/>
      <c r="UQO14" s="84"/>
      <c r="URA14" s="84"/>
      <c r="URB14" s="84"/>
      <c r="URN14" s="84"/>
      <c r="URO14" s="84"/>
      <c r="USA14" s="84"/>
      <c r="USB14" s="84"/>
      <c r="USN14" s="84"/>
      <c r="USO14" s="84"/>
      <c r="UTA14" s="84"/>
      <c r="UTB14" s="84"/>
      <c r="UTN14" s="84"/>
      <c r="UTO14" s="84"/>
      <c r="UUA14" s="84"/>
      <c r="UUB14" s="84"/>
      <c r="UUN14" s="84"/>
      <c r="UUO14" s="84"/>
      <c r="UVA14" s="84"/>
      <c r="UVB14" s="84"/>
      <c r="UVN14" s="84"/>
      <c r="UVO14" s="84"/>
      <c r="UWA14" s="84"/>
      <c r="UWB14" s="84"/>
      <c r="UWN14" s="84"/>
      <c r="UWO14" s="84"/>
      <c r="UXA14" s="84"/>
      <c r="UXB14" s="84"/>
      <c r="UXN14" s="84"/>
      <c r="UXO14" s="84"/>
      <c r="UYA14" s="84"/>
      <c r="UYB14" s="84"/>
      <c r="UYN14" s="84"/>
      <c r="UYO14" s="84"/>
      <c r="UZA14" s="84"/>
      <c r="UZB14" s="84"/>
      <c r="UZN14" s="84"/>
      <c r="UZO14" s="84"/>
      <c r="VAA14" s="84"/>
      <c r="VAB14" s="84"/>
      <c r="VAN14" s="84"/>
      <c r="VAO14" s="84"/>
      <c r="VBA14" s="84"/>
      <c r="VBB14" s="84"/>
      <c r="VBN14" s="84"/>
      <c r="VBO14" s="84"/>
      <c r="VCA14" s="84"/>
      <c r="VCB14" s="84"/>
      <c r="VCN14" s="84"/>
      <c r="VCO14" s="84"/>
      <c r="VDA14" s="84"/>
      <c r="VDB14" s="84"/>
      <c r="VDN14" s="84"/>
      <c r="VDO14" s="84"/>
      <c r="VEA14" s="84"/>
      <c r="VEB14" s="84"/>
      <c r="VEN14" s="84"/>
      <c r="VEO14" s="84"/>
      <c r="VFA14" s="84"/>
      <c r="VFB14" s="84"/>
      <c r="VFN14" s="84"/>
      <c r="VFO14" s="84"/>
      <c r="VGA14" s="84"/>
      <c r="VGB14" s="84"/>
      <c r="VGN14" s="84"/>
      <c r="VGO14" s="84"/>
      <c r="VHA14" s="84"/>
      <c r="VHB14" s="84"/>
      <c r="VHN14" s="84"/>
      <c r="VHO14" s="84"/>
      <c r="VIA14" s="84"/>
      <c r="VIB14" s="84"/>
      <c r="VIN14" s="84"/>
      <c r="VIO14" s="84"/>
      <c r="VJA14" s="84"/>
      <c r="VJB14" s="84"/>
      <c r="VJN14" s="84"/>
      <c r="VJO14" s="84"/>
      <c r="VKA14" s="84"/>
      <c r="VKB14" s="84"/>
      <c r="VKN14" s="84"/>
      <c r="VKO14" s="84"/>
      <c r="VLA14" s="84"/>
      <c r="VLB14" s="84"/>
      <c r="VLN14" s="84"/>
      <c r="VLO14" s="84"/>
      <c r="VMA14" s="84"/>
      <c r="VMB14" s="84"/>
      <c r="VMN14" s="84"/>
      <c r="VMO14" s="84"/>
      <c r="VNA14" s="84"/>
      <c r="VNB14" s="84"/>
      <c r="VNN14" s="84"/>
      <c r="VNO14" s="84"/>
      <c r="VOA14" s="84"/>
      <c r="VOB14" s="84"/>
      <c r="VON14" s="84"/>
      <c r="VOO14" s="84"/>
      <c r="VPA14" s="84"/>
      <c r="VPB14" s="84"/>
      <c r="VPN14" s="84"/>
      <c r="VPO14" s="84"/>
      <c r="VQA14" s="84"/>
      <c r="VQB14" s="84"/>
      <c r="VQN14" s="84"/>
      <c r="VQO14" s="84"/>
      <c r="VRA14" s="84"/>
      <c r="VRB14" s="84"/>
      <c r="VRN14" s="84"/>
      <c r="VRO14" s="84"/>
      <c r="VSA14" s="84"/>
      <c r="VSB14" s="84"/>
      <c r="VSN14" s="84"/>
      <c r="VSO14" s="84"/>
      <c r="VTA14" s="84"/>
      <c r="VTB14" s="84"/>
      <c r="VTN14" s="84"/>
      <c r="VTO14" s="84"/>
      <c r="VUA14" s="84"/>
      <c r="VUB14" s="84"/>
      <c r="VUN14" s="84"/>
      <c r="VUO14" s="84"/>
      <c r="VVA14" s="84"/>
      <c r="VVB14" s="84"/>
      <c r="VVN14" s="84"/>
      <c r="VVO14" s="84"/>
      <c r="VWA14" s="84"/>
      <c r="VWB14" s="84"/>
      <c r="VWN14" s="84"/>
      <c r="VWO14" s="84"/>
      <c r="VXA14" s="84"/>
      <c r="VXB14" s="84"/>
      <c r="VXN14" s="84"/>
      <c r="VXO14" s="84"/>
      <c r="VYA14" s="84"/>
      <c r="VYB14" s="84"/>
      <c r="VYN14" s="84"/>
      <c r="VYO14" s="84"/>
      <c r="VZA14" s="84"/>
      <c r="VZB14" s="84"/>
      <c r="VZN14" s="84"/>
      <c r="VZO14" s="84"/>
      <c r="WAA14" s="84"/>
      <c r="WAB14" s="84"/>
      <c r="WAN14" s="84"/>
      <c r="WAO14" s="84"/>
      <c r="WBA14" s="84"/>
      <c r="WBB14" s="84"/>
      <c r="WBN14" s="84"/>
      <c r="WBO14" s="84"/>
      <c r="WCA14" s="84"/>
      <c r="WCB14" s="84"/>
      <c r="WCN14" s="84"/>
      <c r="WCO14" s="84"/>
      <c r="WDA14" s="84"/>
      <c r="WDB14" s="84"/>
      <c r="WDN14" s="84"/>
      <c r="WDO14" s="84"/>
      <c r="WEA14" s="84"/>
      <c r="WEB14" s="84"/>
      <c r="WEN14" s="84"/>
      <c r="WEO14" s="84"/>
      <c r="WFA14" s="84"/>
      <c r="WFB14" s="84"/>
      <c r="WFN14" s="84"/>
      <c r="WFO14" s="84"/>
      <c r="WGA14" s="84"/>
      <c r="WGB14" s="84"/>
      <c r="WGN14" s="84"/>
      <c r="WGO14" s="84"/>
      <c r="WHA14" s="84"/>
      <c r="WHB14" s="84"/>
      <c r="WHN14" s="84"/>
      <c r="WHO14" s="84"/>
      <c r="WIA14" s="84"/>
      <c r="WIB14" s="84"/>
      <c r="WIN14" s="84"/>
      <c r="WIO14" s="84"/>
      <c r="WJA14" s="84"/>
      <c r="WJB14" s="84"/>
      <c r="WJN14" s="84"/>
      <c r="WJO14" s="84"/>
      <c r="WKA14" s="84"/>
      <c r="WKB14" s="84"/>
      <c r="WKN14" s="84"/>
      <c r="WKO14" s="84"/>
      <c r="WLA14" s="84"/>
      <c r="WLB14" s="84"/>
      <c r="WLN14" s="84"/>
      <c r="WLO14" s="84"/>
      <c r="WMA14" s="84"/>
      <c r="WMB14" s="84"/>
      <c r="WMN14" s="84"/>
      <c r="WMO14" s="84"/>
      <c r="WNA14" s="84"/>
      <c r="WNB14" s="84"/>
      <c r="WNN14" s="84"/>
      <c r="WNO14" s="84"/>
      <c r="WOA14" s="84"/>
      <c r="WOB14" s="84"/>
      <c r="WON14" s="84"/>
      <c r="WOO14" s="84"/>
      <c r="WPA14" s="84"/>
      <c r="WPB14" s="84"/>
      <c r="WPN14" s="84"/>
      <c r="WPO14" s="84"/>
      <c r="WQA14" s="84"/>
      <c r="WQB14" s="84"/>
      <c r="WQN14" s="84"/>
      <c r="WQO14" s="84"/>
      <c r="WRA14" s="84"/>
      <c r="WRB14" s="84"/>
      <c r="WRN14" s="84"/>
      <c r="WRO14" s="84"/>
      <c r="WSA14" s="84"/>
      <c r="WSB14" s="84"/>
      <c r="WSN14" s="84"/>
      <c r="WSO14" s="84"/>
      <c r="WTA14" s="84"/>
      <c r="WTB14" s="84"/>
      <c r="WTN14" s="84"/>
      <c r="WTO14" s="84"/>
      <c r="WUA14" s="84"/>
      <c r="WUB14" s="84"/>
      <c r="WUN14" s="84"/>
      <c r="WUO14" s="84"/>
      <c r="WVA14" s="84"/>
      <c r="WVB14" s="84"/>
      <c r="WVN14" s="84"/>
      <c r="WVO14" s="84"/>
      <c r="WWA14" s="84"/>
      <c r="WWB14" s="84"/>
      <c r="WWN14" s="84"/>
      <c r="WWO14" s="84"/>
      <c r="WXA14" s="84"/>
      <c r="WXB14" s="84"/>
      <c r="WXN14" s="84"/>
      <c r="WXO14" s="84"/>
      <c r="WYA14" s="84"/>
      <c r="WYB14" s="84"/>
      <c r="WYN14" s="84"/>
      <c r="WYO14" s="84"/>
      <c r="WZA14" s="84"/>
      <c r="WZB14" s="84"/>
      <c r="WZN14" s="84"/>
      <c r="WZO14" s="84"/>
      <c r="XAA14" s="84"/>
      <c r="XAB14" s="84"/>
      <c r="XAN14" s="84"/>
      <c r="XAO14" s="84"/>
      <c r="XBA14" s="84"/>
      <c r="XBB14" s="84"/>
      <c r="XBN14" s="84"/>
      <c r="XBO14" s="84"/>
      <c r="XCA14" s="84"/>
      <c r="XCB14" s="84"/>
      <c r="XCN14" s="84"/>
      <c r="XCO14" s="84"/>
      <c r="XDA14" s="84"/>
      <c r="XDB14" s="84"/>
      <c r="XDN14" s="84"/>
      <c r="XDO14" s="84"/>
      <c r="XEA14" s="84"/>
      <c r="XEB14" s="84"/>
      <c r="XEN14" s="84"/>
      <c r="XEO14" s="84"/>
      <c r="XFA14" s="84"/>
      <c r="XFB14" s="84"/>
    </row>
    <row r="15" spans="1:1016 1028:2043 2055:3070 3082:5111 5123:6138 6150:7165 7177:8192 8204:9206 9218:10233 10245:11260 11272:12287 12299:13301 13313:14328 14340:15355 15367:16382" s="109" customFormat="1" x14ac:dyDescent="0.2">
      <c r="A15" s="84" t="s">
        <v>223</v>
      </c>
      <c r="B15" s="84"/>
      <c r="C15" s="179">
        <f>B.SHEET!D22</f>
        <v>257</v>
      </c>
      <c r="D15" s="179">
        <f>B.SHEET!E22</f>
        <v>215</v>
      </c>
      <c r="E15" s="179">
        <f>B.SHEET!F22</f>
        <v>178</v>
      </c>
      <c r="F15" s="179">
        <f>B.SHEET!G22</f>
        <v>150</v>
      </c>
      <c r="G15" s="179">
        <f>F15</f>
        <v>150</v>
      </c>
      <c r="H15" s="179">
        <f t="shared" ref="H15:M15" si="4">G15</f>
        <v>150</v>
      </c>
      <c r="I15" s="179">
        <f t="shared" si="4"/>
        <v>150</v>
      </c>
      <c r="J15" s="179">
        <f t="shared" si="4"/>
        <v>150</v>
      </c>
      <c r="K15" s="179">
        <f t="shared" si="4"/>
        <v>150</v>
      </c>
      <c r="L15" s="179">
        <f t="shared" si="4"/>
        <v>150</v>
      </c>
      <c r="M15" s="179">
        <f t="shared" si="4"/>
        <v>150</v>
      </c>
      <c r="N15" s="84"/>
      <c r="O15" s="84"/>
      <c r="AA15" s="84"/>
      <c r="AB15" s="84"/>
      <c r="AN15" s="84"/>
      <c r="AO15" s="84"/>
      <c r="BA15" s="84"/>
      <c r="BB15" s="84"/>
      <c r="BN15" s="84"/>
      <c r="BO15" s="84"/>
      <c r="CA15" s="84"/>
      <c r="CB15" s="84"/>
      <c r="CN15" s="84"/>
      <c r="CO15" s="84"/>
      <c r="DA15" s="84"/>
      <c r="DB15" s="84"/>
      <c r="DN15" s="84"/>
      <c r="DO15" s="84"/>
      <c r="EA15" s="84"/>
      <c r="EB15" s="84"/>
      <c r="EN15" s="84"/>
      <c r="EO15" s="84"/>
      <c r="FA15" s="84"/>
      <c r="FB15" s="84"/>
      <c r="FN15" s="84"/>
      <c r="FO15" s="84"/>
      <c r="GA15" s="84"/>
      <c r="GB15" s="84"/>
      <c r="GN15" s="84"/>
      <c r="GO15" s="84"/>
      <c r="HA15" s="84"/>
      <c r="HB15" s="84"/>
      <c r="HN15" s="84"/>
      <c r="HO15" s="84"/>
      <c r="IA15" s="84"/>
      <c r="IB15" s="84"/>
      <c r="IN15" s="84"/>
      <c r="IO15" s="84"/>
      <c r="JA15" s="84"/>
      <c r="JB15" s="84"/>
      <c r="JN15" s="84"/>
      <c r="JO15" s="84"/>
      <c r="KA15" s="84"/>
      <c r="KB15" s="84"/>
      <c r="KN15" s="84"/>
      <c r="KO15" s="84"/>
      <c r="LA15" s="84"/>
      <c r="LB15" s="84"/>
      <c r="LN15" s="84"/>
      <c r="LO15" s="84"/>
      <c r="MA15" s="84"/>
      <c r="MB15" s="84"/>
      <c r="MN15" s="84"/>
      <c r="MO15" s="84"/>
      <c r="NA15" s="84"/>
      <c r="NB15" s="84"/>
      <c r="NN15" s="84"/>
      <c r="NO15" s="84"/>
      <c r="OA15" s="84"/>
      <c r="OB15" s="84"/>
      <c r="ON15" s="84"/>
      <c r="OO15" s="84"/>
      <c r="PA15" s="84"/>
      <c r="PB15" s="84"/>
      <c r="PN15" s="84"/>
      <c r="PO15" s="84"/>
      <c r="QA15" s="84"/>
      <c r="QB15" s="84"/>
      <c r="QN15" s="84"/>
      <c r="QO15" s="84"/>
      <c r="RA15" s="84"/>
      <c r="RB15" s="84"/>
      <c r="RN15" s="84"/>
      <c r="RO15" s="84"/>
      <c r="SA15" s="84"/>
      <c r="SB15" s="84"/>
      <c r="SN15" s="84"/>
      <c r="SO15" s="84"/>
      <c r="TA15" s="84"/>
      <c r="TB15" s="84"/>
      <c r="TN15" s="84"/>
      <c r="TO15" s="84"/>
      <c r="UA15" s="84"/>
      <c r="UB15" s="84"/>
      <c r="UN15" s="84"/>
      <c r="UO15" s="84"/>
      <c r="VA15" s="84"/>
      <c r="VB15" s="84"/>
      <c r="VN15" s="84"/>
      <c r="VO15" s="84"/>
      <c r="WA15" s="84"/>
      <c r="WB15" s="84"/>
      <c r="WN15" s="84"/>
      <c r="WO15" s="84"/>
      <c r="XA15" s="84"/>
      <c r="XB15" s="84"/>
      <c r="XN15" s="84"/>
      <c r="XO15" s="84"/>
      <c r="YA15" s="84"/>
      <c r="YB15" s="84"/>
      <c r="YN15" s="84"/>
      <c r="YO15" s="84"/>
      <c r="ZA15" s="84"/>
      <c r="ZB15" s="84"/>
      <c r="ZN15" s="84"/>
      <c r="ZO15" s="84"/>
      <c r="AAA15" s="84"/>
      <c r="AAB15" s="84"/>
      <c r="AAN15" s="84"/>
      <c r="AAO15" s="84"/>
      <c r="ABA15" s="84"/>
      <c r="ABB15" s="84"/>
      <c r="ABN15" s="84"/>
      <c r="ABO15" s="84"/>
      <c r="ACA15" s="84"/>
      <c r="ACB15" s="84"/>
      <c r="ACN15" s="84"/>
      <c r="ACO15" s="84"/>
      <c r="ADA15" s="84"/>
      <c r="ADB15" s="84"/>
      <c r="ADN15" s="84"/>
      <c r="ADO15" s="84"/>
      <c r="AEA15" s="84"/>
      <c r="AEB15" s="84"/>
      <c r="AEN15" s="84"/>
      <c r="AEO15" s="84"/>
      <c r="AFA15" s="84"/>
      <c r="AFB15" s="84"/>
      <c r="AFN15" s="84"/>
      <c r="AFO15" s="84"/>
      <c r="AGA15" s="84"/>
      <c r="AGB15" s="84"/>
      <c r="AGN15" s="84"/>
      <c r="AGO15" s="84"/>
      <c r="AHA15" s="84"/>
      <c r="AHB15" s="84"/>
      <c r="AHN15" s="84"/>
      <c r="AHO15" s="84"/>
      <c r="AIA15" s="84"/>
      <c r="AIB15" s="84"/>
      <c r="AIN15" s="84"/>
      <c r="AIO15" s="84"/>
      <c r="AJA15" s="84"/>
      <c r="AJB15" s="84"/>
      <c r="AJN15" s="84"/>
      <c r="AJO15" s="84"/>
      <c r="AKA15" s="84"/>
      <c r="AKB15" s="84"/>
      <c r="AKN15" s="84"/>
      <c r="AKO15" s="84"/>
      <c r="ALA15" s="84"/>
      <c r="ALB15" s="84"/>
      <c r="ALN15" s="84"/>
      <c r="ALO15" s="84"/>
      <c r="AMA15" s="84"/>
      <c r="AMB15" s="84"/>
      <c r="AMN15" s="84"/>
      <c r="AMO15" s="84"/>
      <c r="ANA15" s="84"/>
      <c r="ANB15" s="84"/>
      <c r="ANN15" s="84"/>
      <c r="ANO15" s="84"/>
      <c r="AOA15" s="84"/>
      <c r="AOB15" s="84"/>
      <c r="AON15" s="84"/>
      <c r="AOO15" s="84"/>
      <c r="APA15" s="84"/>
      <c r="APB15" s="84"/>
      <c r="APN15" s="84"/>
      <c r="APO15" s="84"/>
      <c r="AQA15" s="84"/>
      <c r="AQB15" s="84"/>
      <c r="AQN15" s="84"/>
      <c r="AQO15" s="84"/>
      <c r="ARA15" s="84"/>
      <c r="ARB15" s="84"/>
      <c r="ARN15" s="84"/>
      <c r="ARO15" s="84"/>
      <c r="ASA15" s="84"/>
      <c r="ASB15" s="84"/>
      <c r="ASN15" s="84"/>
      <c r="ASO15" s="84"/>
      <c r="ATA15" s="84"/>
      <c r="ATB15" s="84"/>
      <c r="ATN15" s="84"/>
      <c r="ATO15" s="84"/>
      <c r="AUA15" s="84"/>
      <c r="AUB15" s="84"/>
      <c r="AUN15" s="84"/>
      <c r="AUO15" s="84"/>
      <c r="AVA15" s="84"/>
      <c r="AVB15" s="84"/>
      <c r="AVN15" s="84"/>
      <c r="AVO15" s="84"/>
      <c r="AWA15" s="84"/>
      <c r="AWB15" s="84"/>
      <c r="AWN15" s="84"/>
      <c r="AWO15" s="84"/>
      <c r="AXA15" s="84"/>
      <c r="AXB15" s="84"/>
      <c r="AXN15" s="84"/>
      <c r="AXO15" s="84"/>
      <c r="AYA15" s="84"/>
      <c r="AYB15" s="84"/>
      <c r="AYN15" s="84"/>
      <c r="AYO15" s="84"/>
      <c r="AZA15" s="84"/>
      <c r="AZB15" s="84"/>
      <c r="AZN15" s="84"/>
      <c r="AZO15" s="84"/>
      <c r="BAA15" s="84"/>
      <c r="BAB15" s="84"/>
      <c r="BAN15" s="84"/>
      <c r="BAO15" s="84"/>
      <c r="BBA15" s="84"/>
      <c r="BBB15" s="84"/>
      <c r="BBN15" s="84"/>
      <c r="BBO15" s="84"/>
      <c r="BCA15" s="84"/>
      <c r="BCB15" s="84"/>
      <c r="BCN15" s="84"/>
      <c r="BCO15" s="84"/>
      <c r="BDA15" s="84"/>
      <c r="BDB15" s="84"/>
      <c r="BDN15" s="84"/>
      <c r="BDO15" s="84"/>
      <c r="BEA15" s="84"/>
      <c r="BEB15" s="84"/>
      <c r="BEN15" s="84"/>
      <c r="BEO15" s="84"/>
      <c r="BFA15" s="84"/>
      <c r="BFB15" s="84"/>
      <c r="BFN15" s="84"/>
      <c r="BFO15" s="84"/>
      <c r="BGA15" s="84"/>
      <c r="BGB15" s="84"/>
      <c r="BGN15" s="84"/>
      <c r="BGO15" s="84"/>
      <c r="BHA15" s="84"/>
      <c r="BHB15" s="84"/>
      <c r="BHN15" s="84"/>
      <c r="BHO15" s="84"/>
      <c r="BIA15" s="84"/>
      <c r="BIB15" s="84"/>
      <c r="BIN15" s="84"/>
      <c r="BIO15" s="84"/>
      <c r="BJA15" s="84"/>
      <c r="BJB15" s="84"/>
      <c r="BJN15" s="84"/>
      <c r="BJO15" s="84"/>
      <c r="BKA15" s="84"/>
      <c r="BKB15" s="84"/>
      <c r="BKN15" s="84"/>
      <c r="BKO15" s="84"/>
      <c r="BLA15" s="84"/>
      <c r="BLB15" s="84"/>
      <c r="BLN15" s="84"/>
      <c r="BLO15" s="84"/>
      <c r="BMA15" s="84"/>
      <c r="BMB15" s="84"/>
      <c r="BMN15" s="84"/>
      <c r="BMO15" s="84"/>
      <c r="BNA15" s="84"/>
      <c r="BNB15" s="84"/>
      <c r="BNN15" s="84"/>
      <c r="BNO15" s="84"/>
      <c r="BOA15" s="84"/>
      <c r="BOB15" s="84"/>
      <c r="BON15" s="84"/>
      <c r="BOO15" s="84"/>
      <c r="BPA15" s="84"/>
      <c r="BPB15" s="84"/>
      <c r="BPN15" s="84"/>
      <c r="BPO15" s="84"/>
      <c r="BQA15" s="84"/>
      <c r="BQB15" s="84"/>
      <c r="BQN15" s="84"/>
      <c r="BQO15" s="84"/>
      <c r="BRA15" s="84"/>
      <c r="BRB15" s="84"/>
      <c r="BRN15" s="84"/>
      <c r="BRO15" s="84"/>
      <c r="BSA15" s="84"/>
      <c r="BSB15" s="84"/>
      <c r="BSN15" s="84"/>
      <c r="BSO15" s="84"/>
      <c r="BTA15" s="84"/>
      <c r="BTB15" s="84"/>
      <c r="BTN15" s="84"/>
      <c r="BTO15" s="84"/>
      <c r="BUA15" s="84"/>
      <c r="BUB15" s="84"/>
      <c r="BUN15" s="84"/>
      <c r="BUO15" s="84"/>
      <c r="BVA15" s="84"/>
      <c r="BVB15" s="84"/>
      <c r="BVN15" s="84"/>
      <c r="BVO15" s="84"/>
      <c r="BWA15" s="84"/>
      <c r="BWB15" s="84"/>
      <c r="BWN15" s="84"/>
      <c r="BWO15" s="84"/>
      <c r="BXA15" s="84"/>
      <c r="BXB15" s="84"/>
      <c r="BXN15" s="84"/>
      <c r="BXO15" s="84"/>
      <c r="BYA15" s="84"/>
      <c r="BYB15" s="84"/>
      <c r="BYN15" s="84"/>
      <c r="BYO15" s="84"/>
      <c r="BZA15" s="84"/>
      <c r="BZB15" s="84"/>
      <c r="BZN15" s="84"/>
      <c r="BZO15" s="84"/>
      <c r="CAA15" s="84"/>
      <c r="CAB15" s="84"/>
      <c r="CAN15" s="84"/>
      <c r="CAO15" s="84"/>
      <c r="CBA15" s="84"/>
      <c r="CBB15" s="84"/>
      <c r="CBN15" s="84"/>
      <c r="CBO15" s="84"/>
      <c r="CCA15" s="84"/>
      <c r="CCB15" s="84"/>
      <c r="CCN15" s="84"/>
      <c r="CCO15" s="84"/>
      <c r="CDA15" s="84"/>
      <c r="CDB15" s="84"/>
      <c r="CDN15" s="84"/>
      <c r="CDO15" s="84"/>
      <c r="CEA15" s="84"/>
      <c r="CEB15" s="84"/>
      <c r="CEN15" s="84"/>
      <c r="CEO15" s="84"/>
      <c r="CFA15" s="84"/>
      <c r="CFB15" s="84"/>
      <c r="CFN15" s="84"/>
      <c r="CFO15" s="84"/>
      <c r="CGA15" s="84"/>
      <c r="CGB15" s="84"/>
      <c r="CGN15" s="84"/>
      <c r="CGO15" s="84"/>
      <c r="CHA15" s="84"/>
      <c r="CHB15" s="84"/>
      <c r="CHN15" s="84"/>
      <c r="CHO15" s="84"/>
      <c r="CIA15" s="84"/>
      <c r="CIB15" s="84"/>
      <c r="CIN15" s="84"/>
      <c r="CIO15" s="84"/>
      <c r="CJA15" s="84"/>
      <c r="CJB15" s="84"/>
      <c r="CJN15" s="84"/>
      <c r="CJO15" s="84"/>
      <c r="CKA15" s="84"/>
      <c r="CKB15" s="84"/>
      <c r="CKN15" s="84"/>
      <c r="CKO15" s="84"/>
      <c r="CLA15" s="84"/>
      <c r="CLB15" s="84"/>
      <c r="CLN15" s="84"/>
      <c r="CLO15" s="84"/>
      <c r="CMA15" s="84"/>
      <c r="CMB15" s="84"/>
      <c r="CMN15" s="84"/>
      <c r="CMO15" s="84"/>
      <c r="CNA15" s="84"/>
      <c r="CNB15" s="84"/>
      <c r="CNN15" s="84"/>
      <c r="CNO15" s="84"/>
      <c r="COA15" s="84"/>
      <c r="COB15" s="84"/>
      <c r="CON15" s="84"/>
      <c r="COO15" s="84"/>
      <c r="CPA15" s="84"/>
      <c r="CPB15" s="84"/>
      <c r="CPN15" s="84"/>
      <c r="CPO15" s="84"/>
      <c r="CQA15" s="84"/>
      <c r="CQB15" s="84"/>
      <c r="CQN15" s="84"/>
      <c r="CQO15" s="84"/>
      <c r="CRA15" s="84"/>
      <c r="CRB15" s="84"/>
      <c r="CRN15" s="84"/>
      <c r="CRO15" s="84"/>
      <c r="CSA15" s="84"/>
      <c r="CSB15" s="84"/>
      <c r="CSN15" s="84"/>
      <c r="CSO15" s="84"/>
      <c r="CTA15" s="84"/>
      <c r="CTB15" s="84"/>
      <c r="CTN15" s="84"/>
      <c r="CTO15" s="84"/>
      <c r="CUA15" s="84"/>
      <c r="CUB15" s="84"/>
      <c r="CUN15" s="84"/>
      <c r="CUO15" s="84"/>
      <c r="CVA15" s="84"/>
      <c r="CVB15" s="84"/>
      <c r="CVN15" s="84"/>
      <c r="CVO15" s="84"/>
      <c r="CWA15" s="84"/>
      <c r="CWB15" s="84"/>
      <c r="CWN15" s="84"/>
      <c r="CWO15" s="84"/>
      <c r="CXA15" s="84"/>
      <c r="CXB15" s="84"/>
      <c r="CXN15" s="84"/>
      <c r="CXO15" s="84"/>
      <c r="CYA15" s="84"/>
      <c r="CYB15" s="84"/>
      <c r="CYN15" s="84"/>
      <c r="CYO15" s="84"/>
      <c r="CZA15" s="84"/>
      <c r="CZB15" s="84"/>
      <c r="CZN15" s="84"/>
      <c r="CZO15" s="84"/>
      <c r="DAA15" s="84"/>
      <c r="DAB15" s="84"/>
      <c r="DAN15" s="84"/>
      <c r="DAO15" s="84"/>
      <c r="DBA15" s="84"/>
      <c r="DBB15" s="84"/>
      <c r="DBN15" s="84"/>
      <c r="DBO15" s="84"/>
      <c r="DCA15" s="84"/>
      <c r="DCB15" s="84"/>
      <c r="DCN15" s="84"/>
      <c r="DCO15" s="84"/>
      <c r="DDA15" s="84"/>
      <c r="DDB15" s="84"/>
      <c r="DDN15" s="84"/>
      <c r="DDO15" s="84"/>
      <c r="DEA15" s="84"/>
      <c r="DEB15" s="84"/>
      <c r="DEN15" s="84"/>
      <c r="DEO15" s="84"/>
      <c r="DFA15" s="84"/>
      <c r="DFB15" s="84"/>
      <c r="DFN15" s="84"/>
      <c r="DFO15" s="84"/>
      <c r="DGA15" s="84"/>
      <c r="DGB15" s="84"/>
      <c r="DGN15" s="84"/>
      <c r="DGO15" s="84"/>
      <c r="DHA15" s="84"/>
      <c r="DHB15" s="84"/>
      <c r="DHN15" s="84"/>
      <c r="DHO15" s="84"/>
      <c r="DIA15" s="84"/>
      <c r="DIB15" s="84"/>
      <c r="DIN15" s="84"/>
      <c r="DIO15" s="84"/>
      <c r="DJA15" s="84"/>
      <c r="DJB15" s="84"/>
      <c r="DJN15" s="84"/>
      <c r="DJO15" s="84"/>
      <c r="DKA15" s="84"/>
      <c r="DKB15" s="84"/>
      <c r="DKN15" s="84"/>
      <c r="DKO15" s="84"/>
      <c r="DLA15" s="84"/>
      <c r="DLB15" s="84"/>
      <c r="DLN15" s="84"/>
      <c r="DLO15" s="84"/>
      <c r="DMA15" s="84"/>
      <c r="DMB15" s="84"/>
      <c r="DMN15" s="84"/>
      <c r="DMO15" s="84"/>
      <c r="DNA15" s="84"/>
      <c r="DNB15" s="84"/>
      <c r="DNN15" s="84"/>
      <c r="DNO15" s="84"/>
      <c r="DOA15" s="84"/>
      <c r="DOB15" s="84"/>
      <c r="DON15" s="84"/>
      <c r="DOO15" s="84"/>
      <c r="DPA15" s="84"/>
      <c r="DPB15" s="84"/>
      <c r="DPN15" s="84"/>
      <c r="DPO15" s="84"/>
      <c r="DQA15" s="84"/>
      <c r="DQB15" s="84"/>
      <c r="DQN15" s="84"/>
      <c r="DQO15" s="84"/>
      <c r="DRA15" s="84"/>
      <c r="DRB15" s="84"/>
      <c r="DRN15" s="84"/>
      <c r="DRO15" s="84"/>
      <c r="DSA15" s="84"/>
      <c r="DSB15" s="84"/>
      <c r="DSN15" s="84"/>
      <c r="DSO15" s="84"/>
      <c r="DTA15" s="84"/>
      <c r="DTB15" s="84"/>
      <c r="DTN15" s="84"/>
      <c r="DTO15" s="84"/>
      <c r="DUA15" s="84"/>
      <c r="DUB15" s="84"/>
      <c r="DUN15" s="84"/>
      <c r="DUO15" s="84"/>
      <c r="DVA15" s="84"/>
      <c r="DVB15" s="84"/>
      <c r="DVN15" s="84"/>
      <c r="DVO15" s="84"/>
      <c r="DWA15" s="84"/>
      <c r="DWB15" s="84"/>
      <c r="DWN15" s="84"/>
      <c r="DWO15" s="84"/>
      <c r="DXA15" s="84"/>
      <c r="DXB15" s="84"/>
      <c r="DXN15" s="84"/>
      <c r="DXO15" s="84"/>
      <c r="DYA15" s="84"/>
      <c r="DYB15" s="84"/>
      <c r="DYN15" s="84"/>
      <c r="DYO15" s="84"/>
      <c r="DZA15" s="84"/>
      <c r="DZB15" s="84"/>
      <c r="DZN15" s="84"/>
      <c r="DZO15" s="84"/>
      <c r="EAA15" s="84"/>
      <c r="EAB15" s="84"/>
      <c r="EAN15" s="84"/>
      <c r="EAO15" s="84"/>
      <c r="EBA15" s="84"/>
      <c r="EBB15" s="84"/>
      <c r="EBN15" s="84"/>
      <c r="EBO15" s="84"/>
      <c r="ECA15" s="84"/>
      <c r="ECB15" s="84"/>
      <c r="ECN15" s="84"/>
      <c r="ECO15" s="84"/>
      <c r="EDA15" s="84"/>
      <c r="EDB15" s="84"/>
      <c r="EDN15" s="84"/>
      <c r="EDO15" s="84"/>
      <c r="EEA15" s="84"/>
      <c r="EEB15" s="84"/>
      <c r="EEN15" s="84"/>
      <c r="EEO15" s="84"/>
      <c r="EFA15" s="84"/>
      <c r="EFB15" s="84"/>
      <c r="EFN15" s="84"/>
      <c r="EFO15" s="84"/>
      <c r="EGA15" s="84"/>
      <c r="EGB15" s="84"/>
      <c r="EGN15" s="84"/>
      <c r="EGO15" s="84"/>
      <c r="EHA15" s="84"/>
      <c r="EHB15" s="84"/>
      <c r="EHN15" s="84"/>
      <c r="EHO15" s="84"/>
      <c r="EIA15" s="84"/>
      <c r="EIB15" s="84"/>
      <c r="EIN15" s="84"/>
      <c r="EIO15" s="84"/>
      <c r="EJA15" s="84"/>
      <c r="EJB15" s="84"/>
      <c r="EJN15" s="84"/>
      <c r="EJO15" s="84"/>
      <c r="EKA15" s="84"/>
      <c r="EKB15" s="84"/>
      <c r="EKN15" s="84"/>
      <c r="EKO15" s="84"/>
      <c r="ELA15" s="84"/>
      <c r="ELB15" s="84"/>
      <c r="ELN15" s="84"/>
      <c r="ELO15" s="84"/>
      <c r="EMA15" s="84"/>
      <c r="EMB15" s="84"/>
      <c r="EMN15" s="84"/>
      <c r="EMO15" s="84"/>
      <c r="ENA15" s="84"/>
      <c r="ENB15" s="84"/>
      <c r="ENN15" s="84"/>
      <c r="ENO15" s="84"/>
      <c r="EOA15" s="84"/>
      <c r="EOB15" s="84"/>
      <c r="EON15" s="84"/>
      <c r="EOO15" s="84"/>
      <c r="EPA15" s="84"/>
      <c r="EPB15" s="84"/>
      <c r="EPN15" s="84"/>
      <c r="EPO15" s="84"/>
      <c r="EQA15" s="84"/>
      <c r="EQB15" s="84"/>
      <c r="EQN15" s="84"/>
      <c r="EQO15" s="84"/>
      <c r="ERA15" s="84"/>
      <c r="ERB15" s="84"/>
      <c r="ERN15" s="84"/>
      <c r="ERO15" s="84"/>
      <c r="ESA15" s="84"/>
      <c r="ESB15" s="84"/>
      <c r="ESN15" s="84"/>
      <c r="ESO15" s="84"/>
      <c r="ETA15" s="84"/>
      <c r="ETB15" s="84"/>
      <c r="ETN15" s="84"/>
      <c r="ETO15" s="84"/>
      <c r="EUA15" s="84"/>
      <c r="EUB15" s="84"/>
      <c r="EUN15" s="84"/>
      <c r="EUO15" s="84"/>
      <c r="EVA15" s="84"/>
      <c r="EVB15" s="84"/>
      <c r="EVN15" s="84"/>
      <c r="EVO15" s="84"/>
      <c r="EWA15" s="84"/>
      <c r="EWB15" s="84"/>
      <c r="EWN15" s="84"/>
      <c r="EWO15" s="84"/>
      <c r="EXA15" s="84"/>
      <c r="EXB15" s="84"/>
      <c r="EXN15" s="84"/>
      <c r="EXO15" s="84"/>
      <c r="EYA15" s="84"/>
      <c r="EYB15" s="84"/>
      <c r="EYN15" s="84"/>
      <c r="EYO15" s="84"/>
      <c r="EZA15" s="84"/>
      <c r="EZB15" s="84"/>
      <c r="EZN15" s="84"/>
      <c r="EZO15" s="84"/>
      <c r="FAA15" s="84"/>
      <c r="FAB15" s="84"/>
      <c r="FAN15" s="84"/>
      <c r="FAO15" s="84"/>
      <c r="FBA15" s="84"/>
      <c r="FBB15" s="84"/>
      <c r="FBN15" s="84"/>
      <c r="FBO15" s="84"/>
      <c r="FCA15" s="84"/>
      <c r="FCB15" s="84"/>
      <c r="FCN15" s="84"/>
      <c r="FCO15" s="84"/>
      <c r="FDA15" s="84"/>
      <c r="FDB15" s="84"/>
      <c r="FDN15" s="84"/>
      <c r="FDO15" s="84"/>
      <c r="FEA15" s="84"/>
      <c r="FEB15" s="84"/>
      <c r="FEN15" s="84"/>
      <c r="FEO15" s="84"/>
      <c r="FFA15" s="84"/>
      <c r="FFB15" s="84"/>
      <c r="FFN15" s="84"/>
      <c r="FFO15" s="84"/>
      <c r="FGA15" s="84"/>
      <c r="FGB15" s="84"/>
      <c r="FGN15" s="84"/>
      <c r="FGO15" s="84"/>
      <c r="FHA15" s="84"/>
      <c r="FHB15" s="84"/>
      <c r="FHN15" s="84"/>
      <c r="FHO15" s="84"/>
      <c r="FIA15" s="84"/>
      <c r="FIB15" s="84"/>
      <c r="FIN15" s="84"/>
      <c r="FIO15" s="84"/>
      <c r="FJA15" s="84"/>
      <c r="FJB15" s="84"/>
      <c r="FJN15" s="84"/>
      <c r="FJO15" s="84"/>
      <c r="FKA15" s="84"/>
      <c r="FKB15" s="84"/>
      <c r="FKN15" s="84"/>
      <c r="FKO15" s="84"/>
      <c r="FLA15" s="84"/>
      <c r="FLB15" s="84"/>
      <c r="FLN15" s="84"/>
      <c r="FLO15" s="84"/>
      <c r="FMA15" s="84"/>
      <c r="FMB15" s="84"/>
      <c r="FMN15" s="84"/>
      <c r="FMO15" s="84"/>
      <c r="FNA15" s="84"/>
      <c r="FNB15" s="84"/>
      <c r="FNN15" s="84"/>
      <c r="FNO15" s="84"/>
      <c r="FOA15" s="84"/>
      <c r="FOB15" s="84"/>
      <c r="FON15" s="84"/>
      <c r="FOO15" s="84"/>
      <c r="FPA15" s="84"/>
      <c r="FPB15" s="84"/>
      <c r="FPN15" s="84"/>
      <c r="FPO15" s="84"/>
      <c r="FQA15" s="84"/>
      <c r="FQB15" s="84"/>
      <c r="FQN15" s="84"/>
      <c r="FQO15" s="84"/>
      <c r="FRA15" s="84"/>
      <c r="FRB15" s="84"/>
      <c r="FRN15" s="84"/>
      <c r="FRO15" s="84"/>
      <c r="FSA15" s="84"/>
      <c r="FSB15" s="84"/>
      <c r="FSN15" s="84"/>
      <c r="FSO15" s="84"/>
      <c r="FTA15" s="84"/>
      <c r="FTB15" s="84"/>
      <c r="FTN15" s="84"/>
      <c r="FTO15" s="84"/>
      <c r="FUA15" s="84"/>
      <c r="FUB15" s="84"/>
      <c r="FUN15" s="84"/>
      <c r="FUO15" s="84"/>
      <c r="FVA15" s="84"/>
      <c r="FVB15" s="84"/>
      <c r="FVN15" s="84"/>
      <c r="FVO15" s="84"/>
      <c r="FWA15" s="84"/>
      <c r="FWB15" s="84"/>
      <c r="FWN15" s="84"/>
      <c r="FWO15" s="84"/>
      <c r="FXA15" s="84"/>
      <c r="FXB15" s="84"/>
      <c r="FXN15" s="84"/>
      <c r="FXO15" s="84"/>
      <c r="FYA15" s="84"/>
      <c r="FYB15" s="84"/>
      <c r="FYN15" s="84"/>
      <c r="FYO15" s="84"/>
      <c r="FZA15" s="84"/>
      <c r="FZB15" s="84"/>
      <c r="FZN15" s="84"/>
      <c r="FZO15" s="84"/>
      <c r="GAA15" s="84"/>
      <c r="GAB15" s="84"/>
      <c r="GAN15" s="84"/>
      <c r="GAO15" s="84"/>
      <c r="GBA15" s="84"/>
      <c r="GBB15" s="84"/>
      <c r="GBN15" s="84"/>
      <c r="GBO15" s="84"/>
      <c r="GCA15" s="84"/>
      <c r="GCB15" s="84"/>
      <c r="GCN15" s="84"/>
      <c r="GCO15" s="84"/>
      <c r="GDA15" s="84"/>
      <c r="GDB15" s="84"/>
      <c r="GDN15" s="84"/>
      <c r="GDO15" s="84"/>
      <c r="GEA15" s="84"/>
      <c r="GEB15" s="84"/>
      <c r="GEN15" s="84"/>
      <c r="GEO15" s="84"/>
      <c r="GFA15" s="84"/>
      <c r="GFB15" s="84"/>
      <c r="GFN15" s="84"/>
      <c r="GFO15" s="84"/>
      <c r="GGA15" s="84"/>
      <c r="GGB15" s="84"/>
      <c r="GGN15" s="84"/>
      <c r="GGO15" s="84"/>
      <c r="GHA15" s="84"/>
      <c r="GHB15" s="84"/>
      <c r="GHN15" s="84"/>
      <c r="GHO15" s="84"/>
      <c r="GIA15" s="84"/>
      <c r="GIB15" s="84"/>
      <c r="GIN15" s="84"/>
      <c r="GIO15" s="84"/>
      <c r="GJA15" s="84"/>
      <c r="GJB15" s="84"/>
      <c r="GJN15" s="84"/>
      <c r="GJO15" s="84"/>
      <c r="GKA15" s="84"/>
      <c r="GKB15" s="84"/>
      <c r="GKN15" s="84"/>
      <c r="GKO15" s="84"/>
      <c r="GLA15" s="84"/>
      <c r="GLB15" s="84"/>
      <c r="GLN15" s="84"/>
      <c r="GLO15" s="84"/>
      <c r="GMA15" s="84"/>
      <c r="GMB15" s="84"/>
      <c r="GMN15" s="84"/>
      <c r="GMO15" s="84"/>
      <c r="GNA15" s="84"/>
      <c r="GNB15" s="84"/>
      <c r="GNN15" s="84"/>
      <c r="GNO15" s="84"/>
      <c r="GOA15" s="84"/>
      <c r="GOB15" s="84"/>
      <c r="GON15" s="84"/>
      <c r="GOO15" s="84"/>
      <c r="GPA15" s="84"/>
      <c r="GPB15" s="84"/>
      <c r="GPN15" s="84"/>
      <c r="GPO15" s="84"/>
      <c r="GQA15" s="84"/>
      <c r="GQB15" s="84"/>
      <c r="GQN15" s="84"/>
      <c r="GQO15" s="84"/>
      <c r="GRA15" s="84"/>
      <c r="GRB15" s="84"/>
      <c r="GRN15" s="84"/>
      <c r="GRO15" s="84"/>
      <c r="GSA15" s="84"/>
      <c r="GSB15" s="84"/>
      <c r="GSN15" s="84"/>
      <c r="GSO15" s="84"/>
      <c r="GTA15" s="84"/>
      <c r="GTB15" s="84"/>
      <c r="GTN15" s="84"/>
      <c r="GTO15" s="84"/>
      <c r="GUA15" s="84"/>
      <c r="GUB15" s="84"/>
      <c r="GUN15" s="84"/>
      <c r="GUO15" s="84"/>
      <c r="GVA15" s="84"/>
      <c r="GVB15" s="84"/>
      <c r="GVN15" s="84"/>
      <c r="GVO15" s="84"/>
      <c r="GWA15" s="84"/>
      <c r="GWB15" s="84"/>
      <c r="GWN15" s="84"/>
      <c r="GWO15" s="84"/>
      <c r="GXA15" s="84"/>
      <c r="GXB15" s="84"/>
      <c r="GXN15" s="84"/>
      <c r="GXO15" s="84"/>
      <c r="GYA15" s="84"/>
      <c r="GYB15" s="84"/>
      <c r="GYN15" s="84"/>
      <c r="GYO15" s="84"/>
      <c r="GZA15" s="84"/>
      <c r="GZB15" s="84"/>
      <c r="GZN15" s="84"/>
      <c r="GZO15" s="84"/>
      <c r="HAA15" s="84"/>
      <c r="HAB15" s="84"/>
      <c r="HAN15" s="84"/>
      <c r="HAO15" s="84"/>
      <c r="HBA15" s="84"/>
      <c r="HBB15" s="84"/>
      <c r="HBN15" s="84"/>
      <c r="HBO15" s="84"/>
      <c r="HCA15" s="84"/>
      <c r="HCB15" s="84"/>
      <c r="HCN15" s="84"/>
      <c r="HCO15" s="84"/>
      <c r="HDA15" s="84"/>
      <c r="HDB15" s="84"/>
      <c r="HDN15" s="84"/>
      <c r="HDO15" s="84"/>
      <c r="HEA15" s="84"/>
      <c r="HEB15" s="84"/>
      <c r="HEN15" s="84"/>
      <c r="HEO15" s="84"/>
      <c r="HFA15" s="84"/>
      <c r="HFB15" s="84"/>
      <c r="HFN15" s="84"/>
      <c r="HFO15" s="84"/>
      <c r="HGA15" s="84"/>
      <c r="HGB15" s="84"/>
      <c r="HGN15" s="84"/>
      <c r="HGO15" s="84"/>
      <c r="HHA15" s="84"/>
      <c r="HHB15" s="84"/>
      <c r="HHN15" s="84"/>
      <c r="HHO15" s="84"/>
      <c r="HIA15" s="84"/>
      <c r="HIB15" s="84"/>
      <c r="HIN15" s="84"/>
      <c r="HIO15" s="84"/>
      <c r="HJA15" s="84"/>
      <c r="HJB15" s="84"/>
      <c r="HJN15" s="84"/>
      <c r="HJO15" s="84"/>
      <c r="HKA15" s="84"/>
      <c r="HKB15" s="84"/>
      <c r="HKN15" s="84"/>
      <c r="HKO15" s="84"/>
      <c r="HLA15" s="84"/>
      <c r="HLB15" s="84"/>
      <c r="HLN15" s="84"/>
      <c r="HLO15" s="84"/>
      <c r="HMA15" s="84"/>
      <c r="HMB15" s="84"/>
      <c r="HMN15" s="84"/>
      <c r="HMO15" s="84"/>
      <c r="HNA15" s="84"/>
      <c r="HNB15" s="84"/>
      <c r="HNN15" s="84"/>
      <c r="HNO15" s="84"/>
      <c r="HOA15" s="84"/>
      <c r="HOB15" s="84"/>
      <c r="HON15" s="84"/>
      <c r="HOO15" s="84"/>
      <c r="HPA15" s="84"/>
      <c r="HPB15" s="84"/>
      <c r="HPN15" s="84"/>
      <c r="HPO15" s="84"/>
      <c r="HQA15" s="84"/>
      <c r="HQB15" s="84"/>
      <c r="HQN15" s="84"/>
      <c r="HQO15" s="84"/>
      <c r="HRA15" s="84"/>
      <c r="HRB15" s="84"/>
      <c r="HRN15" s="84"/>
      <c r="HRO15" s="84"/>
      <c r="HSA15" s="84"/>
      <c r="HSB15" s="84"/>
      <c r="HSN15" s="84"/>
      <c r="HSO15" s="84"/>
      <c r="HTA15" s="84"/>
      <c r="HTB15" s="84"/>
      <c r="HTN15" s="84"/>
      <c r="HTO15" s="84"/>
      <c r="HUA15" s="84"/>
      <c r="HUB15" s="84"/>
      <c r="HUN15" s="84"/>
      <c r="HUO15" s="84"/>
      <c r="HVA15" s="84"/>
      <c r="HVB15" s="84"/>
      <c r="HVN15" s="84"/>
      <c r="HVO15" s="84"/>
      <c r="HWA15" s="84"/>
      <c r="HWB15" s="84"/>
      <c r="HWN15" s="84"/>
      <c r="HWO15" s="84"/>
      <c r="HXA15" s="84"/>
      <c r="HXB15" s="84"/>
      <c r="HXN15" s="84"/>
      <c r="HXO15" s="84"/>
      <c r="HYA15" s="84"/>
      <c r="HYB15" s="84"/>
      <c r="HYN15" s="84"/>
      <c r="HYO15" s="84"/>
      <c r="HZA15" s="84"/>
      <c r="HZB15" s="84"/>
      <c r="HZN15" s="84"/>
      <c r="HZO15" s="84"/>
      <c r="IAA15" s="84"/>
      <c r="IAB15" s="84"/>
      <c r="IAN15" s="84"/>
      <c r="IAO15" s="84"/>
      <c r="IBA15" s="84"/>
      <c r="IBB15" s="84"/>
      <c r="IBN15" s="84"/>
      <c r="IBO15" s="84"/>
      <c r="ICA15" s="84"/>
      <c r="ICB15" s="84"/>
      <c r="ICN15" s="84"/>
      <c r="ICO15" s="84"/>
      <c r="IDA15" s="84"/>
      <c r="IDB15" s="84"/>
      <c r="IDN15" s="84"/>
      <c r="IDO15" s="84"/>
      <c r="IEA15" s="84"/>
      <c r="IEB15" s="84"/>
      <c r="IEN15" s="84"/>
      <c r="IEO15" s="84"/>
      <c r="IFA15" s="84"/>
      <c r="IFB15" s="84"/>
      <c r="IFN15" s="84"/>
      <c r="IFO15" s="84"/>
      <c r="IGA15" s="84"/>
      <c r="IGB15" s="84"/>
      <c r="IGN15" s="84"/>
      <c r="IGO15" s="84"/>
      <c r="IHA15" s="84"/>
      <c r="IHB15" s="84"/>
      <c r="IHN15" s="84"/>
      <c r="IHO15" s="84"/>
      <c r="IIA15" s="84"/>
      <c r="IIB15" s="84"/>
      <c r="IIN15" s="84"/>
      <c r="IIO15" s="84"/>
      <c r="IJA15" s="84"/>
      <c r="IJB15" s="84"/>
      <c r="IJN15" s="84"/>
      <c r="IJO15" s="84"/>
      <c r="IKA15" s="84"/>
      <c r="IKB15" s="84"/>
      <c r="IKN15" s="84"/>
      <c r="IKO15" s="84"/>
      <c r="ILA15" s="84"/>
      <c r="ILB15" s="84"/>
      <c r="ILN15" s="84"/>
      <c r="ILO15" s="84"/>
      <c r="IMA15" s="84"/>
      <c r="IMB15" s="84"/>
      <c r="IMN15" s="84"/>
      <c r="IMO15" s="84"/>
      <c r="INA15" s="84"/>
      <c r="INB15" s="84"/>
      <c r="INN15" s="84"/>
      <c r="INO15" s="84"/>
      <c r="IOA15" s="84"/>
      <c r="IOB15" s="84"/>
      <c r="ION15" s="84"/>
      <c r="IOO15" s="84"/>
      <c r="IPA15" s="84"/>
      <c r="IPB15" s="84"/>
      <c r="IPN15" s="84"/>
      <c r="IPO15" s="84"/>
      <c r="IQA15" s="84"/>
      <c r="IQB15" s="84"/>
      <c r="IQN15" s="84"/>
      <c r="IQO15" s="84"/>
      <c r="IRA15" s="84"/>
      <c r="IRB15" s="84"/>
      <c r="IRN15" s="84"/>
      <c r="IRO15" s="84"/>
      <c r="ISA15" s="84"/>
      <c r="ISB15" s="84"/>
      <c r="ISN15" s="84"/>
      <c r="ISO15" s="84"/>
      <c r="ITA15" s="84"/>
      <c r="ITB15" s="84"/>
      <c r="ITN15" s="84"/>
      <c r="ITO15" s="84"/>
      <c r="IUA15" s="84"/>
      <c r="IUB15" s="84"/>
      <c r="IUN15" s="84"/>
      <c r="IUO15" s="84"/>
      <c r="IVA15" s="84"/>
      <c r="IVB15" s="84"/>
      <c r="IVN15" s="84"/>
      <c r="IVO15" s="84"/>
      <c r="IWA15" s="84"/>
      <c r="IWB15" s="84"/>
      <c r="IWN15" s="84"/>
      <c r="IWO15" s="84"/>
      <c r="IXA15" s="84"/>
      <c r="IXB15" s="84"/>
      <c r="IXN15" s="84"/>
      <c r="IXO15" s="84"/>
      <c r="IYA15" s="84"/>
      <c r="IYB15" s="84"/>
      <c r="IYN15" s="84"/>
      <c r="IYO15" s="84"/>
      <c r="IZA15" s="84"/>
      <c r="IZB15" s="84"/>
      <c r="IZN15" s="84"/>
      <c r="IZO15" s="84"/>
      <c r="JAA15" s="84"/>
      <c r="JAB15" s="84"/>
      <c r="JAN15" s="84"/>
      <c r="JAO15" s="84"/>
      <c r="JBA15" s="84"/>
      <c r="JBB15" s="84"/>
      <c r="JBN15" s="84"/>
      <c r="JBO15" s="84"/>
      <c r="JCA15" s="84"/>
      <c r="JCB15" s="84"/>
      <c r="JCN15" s="84"/>
      <c r="JCO15" s="84"/>
      <c r="JDA15" s="84"/>
      <c r="JDB15" s="84"/>
      <c r="JDN15" s="84"/>
      <c r="JDO15" s="84"/>
      <c r="JEA15" s="84"/>
      <c r="JEB15" s="84"/>
      <c r="JEN15" s="84"/>
      <c r="JEO15" s="84"/>
      <c r="JFA15" s="84"/>
      <c r="JFB15" s="84"/>
      <c r="JFN15" s="84"/>
      <c r="JFO15" s="84"/>
      <c r="JGA15" s="84"/>
      <c r="JGB15" s="84"/>
      <c r="JGN15" s="84"/>
      <c r="JGO15" s="84"/>
      <c r="JHA15" s="84"/>
      <c r="JHB15" s="84"/>
      <c r="JHN15" s="84"/>
      <c r="JHO15" s="84"/>
      <c r="JIA15" s="84"/>
      <c r="JIB15" s="84"/>
      <c r="JIN15" s="84"/>
      <c r="JIO15" s="84"/>
      <c r="JJA15" s="84"/>
      <c r="JJB15" s="84"/>
      <c r="JJN15" s="84"/>
      <c r="JJO15" s="84"/>
      <c r="JKA15" s="84"/>
      <c r="JKB15" s="84"/>
      <c r="JKN15" s="84"/>
      <c r="JKO15" s="84"/>
      <c r="JLA15" s="84"/>
      <c r="JLB15" s="84"/>
      <c r="JLN15" s="84"/>
      <c r="JLO15" s="84"/>
      <c r="JMA15" s="84"/>
      <c r="JMB15" s="84"/>
      <c r="JMN15" s="84"/>
      <c r="JMO15" s="84"/>
      <c r="JNA15" s="84"/>
      <c r="JNB15" s="84"/>
      <c r="JNN15" s="84"/>
      <c r="JNO15" s="84"/>
      <c r="JOA15" s="84"/>
      <c r="JOB15" s="84"/>
      <c r="JON15" s="84"/>
      <c r="JOO15" s="84"/>
      <c r="JPA15" s="84"/>
      <c r="JPB15" s="84"/>
      <c r="JPN15" s="84"/>
      <c r="JPO15" s="84"/>
      <c r="JQA15" s="84"/>
      <c r="JQB15" s="84"/>
      <c r="JQN15" s="84"/>
      <c r="JQO15" s="84"/>
      <c r="JRA15" s="84"/>
      <c r="JRB15" s="84"/>
      <c r="JRN15" s="84"/>
      <c r="JRO15" s="84"/>
      <c r="JSA15" s="84"/>
      <c r="JSB15" s="84"/>
      <c r="JSN15" s="84"/>
      <c r="JSO15" s="84"/>
      <c r="JTA15" s="84"/>
      <c r="JTB15" s="84"/>
      <c r="JTN15" s="84"/>
      <c r="JTO15" s="84"/>
      <c r="JUA15" s="84"/>
      <c r="JUB15" s="84"/>
      <c r="JUN15" s="84"/>
      <c r="JUO15" s="84"/>
      <c r="JVA15" s="84"/>
      <c r="JVB15" s="84"/>
      <c r="JVN15" s="84"/>
      <c r="JVO15" s="84"/>
      <c r="JWA15" s="84"/>
      <c r="JWB15" s="84"/>
      <c r="JWN15" s="84"/>
      <c r="JWO15" s="84"/>
      <c r="JXA15" s="84"/>
      <c r="JXB15" s="84"/>
      <c r="JXN15" s="84"/>
      <c r="JXO15" s="84"/>
      <c r="JYA15" s="84"/>
      <c r="JYB15" s="84"/>
      <c r="JYN15" s="84"/>
      <c r="JYO15" s="84"/>
      <c r="JZA15" s="84"/>
      <c r="JZB15" s="84"/>
      <c r="JZN15" s="84"/>
      <c r="JZO15" s="84"/>
      <c r="KAA15" s="84"/>
      <c r="KAB15" s="84"/>
      <c r="KAN15" s="84"/>
      <c r="KAO15" s="84"/>
      <c r="KBA15" s="84"/>
      <c r="KBB15" s="84"/>
      <c r="KBN15" s="84"/>
      <c r="KBO15" s="84"/>
      <c r="KCA15" s="84"/>
      <c r="KCB15" s="84"/>
      <c r="KCN15" s="84"/>
      <c r="KCO15" s="84"/>
      <c r="KDA15" s="84"/>
      <c r="KDB15" s="84"/>
      <c r="KDN15" s="84"/>
      <c r="KDO15" s="84"/>
      <c r="KEA15" s="84"/>
      <c r="KEB15" s="84"/>
      <c r="KEN15" s="84"/>
      <c r="KEO15" s="84"/>
      <c r="KFA15" s="84"/>
      <c r="KFB15" s="84"/>
      <c r="KFN15" s="84"/>
      <c r="KFO15" s="84"/>
      <c r="KGA15" s="84"/>
      <c r="KGB15" s="84"/>
      <c r="KGN15" s="84"/>
      <c r="KGO15" s="84"/>
      <c r="KHA15" s="84"/>
      <c r="KHB15" s="84"/>
      <c r="KHN15" s="84"/>
      <c r="KHO15" s="84"/>
      <c r="KIA15" s="84"/>
      <c r="KIB15" s="84"/>
      <c r="KIN15" s="84"/>
      <c r="KIO15" s="84"/>
      <c r="KJA15" s="84"/>
      <c r="KJB15" s="84"/>
      <c r="KJN15" s="84"/>
      <c r="KJO15" s="84"/>
      <c r="KKA15" s="84"/>
      <c r="KKB15" s="84"/>
      <c r="KKN15" s="84"/>
      <c r="KKO15" s="84"/>
      <c r="KLA15" s="84"/>
      <c r="KLB15" s="84"/>
      <c r="KLN15" s="84"/>
      <c r="KLO15" s="84"/>
      <c r="KMA15" s="84"/>
      <c r="KMB15" s="84"/>
      <c r="KMN15" s="84"/>
      <c r="KMO15" s="84"/>
      <c r="KNA15" s="84"/>
      <c r="KNB15" s="84"/>
      <c r="KNN15" s="84"/>
      <c r="KNO15" s="84"/>
      <c r="KOA15" s="84"/>
      <c r="KOB15" s="84"/>
      <c r="KON15" s="84"/>
      <c r="KOO15" s="84"/>
      <c r="KPA15" s="84"/>
      <c r="KPB15" s="84"/>
      <c r="KPN15" s="84"/>
      <c r="KPO15" s="84"/>
      <c r="KQA15" s="84"/>
      <c r="KQB15" s="84"/>
      <c r="KQN15" s="84"/>
      <c r="KQO15" s="84"/>
      <c r="KRA15" s="84"/>
      <c r="KRB15" s="84"/>
      <c r="KRN15" s="84"/>
      <c r="KRO15" s="84"/>
      <c r="KSA15" s="84"/>
      <c r="KSB15" s="84"/>
      <c r="KSN15" s="84"/>
      <c r="KSO15" s="84"/>
      <c r="KTA15" s="84"/>
      <c r="KTB15" s="84"/>
      <c r="KTN15" s="84"/>
      <c r="KTO15" s="84"/>
      <c r="KUA15" s="84"/>
      <c r="KUB15" s="84"/>
      <c r="KUN15" s="84"/>
      <c r="KUO15" s="84"/>
      <c r="KVA15" s="84"/>
      <c r="KVB15" s="84"/>
      <c r="KVN15" s="84"/>
      <c r="KVO15" s="84"/>
      <c r="KWA15" s="84"/>
      <c r="KWB15" s="84"/>
      <c r="KWN15" s="84"/>
      <c r="KWO15" s="84"/>
      <c r="KXA15" s="84"/>
      <c r="KXB15" s="84"/>
      <c r="KXN15" s="84"/>
      <c r="KXO15" s="84"/>
      <c r="KYA15" s="84"/>
      <c r="KYB15" s="84"/>
      <c r="KYN15" s="84"/>
      <c r="KYO15" s="84"/>
      <c r="KZA15" s="84"/>
      <c r="KZB15" s="84"/>
      <c r="KZN15" s="84"/>
      <c r="KZO15" s="84"/>
      <c r="LAA15" s="84"/>
      <c r="LAB15" s="84"/>
      <c r="LAN15" s="84"/>
      <c r="LAO15" s="84"/>
      <c r="LBA15" s="84"/>
      <c r="LBB15" s="84"/>
      <c r="LBN15" s="84"/>
      <c r="LBO15" s="84"/>
      <c r="LCA15" s="84"/>
      <c r="LCB15" s="84"/>
      <c r="LCN15" s="84"/>
      <c r="LCO15" s="84"/>
      <c r="LDA15" s="84"/>
      <c r="LDB15" s="84"/>
      <c r="LDN15" s="84"/>
      <c r="LDO15" s="84"/>
      <c r="LEA15" s="84"/>
      <c r="LEB15" s="84"/>
      <c r="LEN15" s="84"/>
      <c r="LEO15" s="84"/>
      <c r="LFA15" s="84"/>
      <c r="LFB15" s="84"/>
      <c r="LFN15" s="84"/>
      <c r="LFO15" s="84"/>
      <c r="LGA15" s="84"/>
      <c r="LGB15" s="84"/>
      <c r="LGN15" s="84"/>
      <c r="LGO15" s="84"/>
      <c r="LHA15" s="84"/>
      <c r="LHB15" s="84"/>
      <c r="LHN15" s="84"/>
      <c r="LHO15" s="84"/>
      <c r="LIA15" s="84"/>
      <c r="LIB15" s="84"/>
      <c r="LIN15" s="84"/>
      <c r="LIO15" s="84"/>
      <c r="LJA15" s="84"/>
      <c r="LJB15" s="84"/>
      <c r="LJN15" s="84"/>
      <c r="LJO15" s="84"/>
      <c r="LKA15" s="84"/>
      <c r="LKB15" s="84"/>
      <c r="LKN15" s="84"/>
      <c r="LKO15" s="84"/>
      <c r="LLA15" s="84"/>
      <c r="LLB15" s="84"/>
      <c r="LLN15" s="84"/>
      <c r="LLO15" s="84"/>
      <c r="LMA15" s="84"/>
      <c r="LMB15" s="84"/>
      <c r="LMN15" s="84"/>
      <c r="LMO15" s="84"/>
      <c r="LNA15" s="84"/>
      <c r="LNB15" s="84"/>
      <c r="LNN15" s="84"/>
      <c r="LNO15" s="84"/>
      <c r="LOA15" s="84"/>
      <c r="LOB15" s="84"/>
      <c r="LON15" s="84"/>
      <c r="LOO15" s="84"/>
      <c r="LPA15" s="84"/>
      <c r="LPB15" s="84"/>
      <c r="LPN15" s="84"/>
      <c r="LPO15" s="84"/>
      <c r="LQA15" s="84"/>
      <c r="LQB15" s="84"/>
      <c r="LQN15" s="84"/>
      <c r="LQO15" s="84"/>
      <c r="LRA15" s="84"/>
      <c r="LRB15" s="84"/>
      <c r="LRN15" s="84"/>
      <c r="LRO15" s="84"/>
      <c r="LSA15" s="84"/>
      <c r="LSB15" s="84"/>
      <c r="LSN15" s="84"/>
      <c r="LSO15" s="84"/>
      <c r="LTA15" s="84"/>
      <c r="LTB15" s="84"/>
      <c r="LTN15" s="84"/>
      <c r="LTO15" s="84"/>
      <c r="LUA15" s="84"/>
      <c r="LUB15" s="84"/>
      <c r="LUN15" s="84"/>
      <c r="LUO15" s="84"/>
      <c r="LVA15" s="84"/>
      <c r="LVB15" s="84"/>
      <c r="LVN15" s="84"/>
      <c r="LVO15" s="84"/>
      <c r="LWA15" s="84"/>
      <c r="LWB15" s="84"/>
      <c r="LWN15" s="84"/>
      <c r="LWO15" s="84"/>
      <c r="LXA15" s="84"/>
      <c r="LXB15" s="84"/>
      <c r="LXN15" s="84"/>
      <c r="LXO15" s="84"/>
      <c r="LYA15" s="84"/>
      <c r="LYB15" s="84"/>
      <c r="LYN15" s="84"/>
      <c r="LYO15" s="84"/>
      <c r="LZA15" s="84"/>
      <c r="LZB15" s="84"/>
      <c r="LZN15" s="84"/>
      <c r="LZO15" s="84"/>
      <c r="MAA15" s="84"/>
      <c r="MAB15" s="84"/>
      <c r="MAN15" s="84"/>
      <c r="MAO15" s="84"/>
      <c r="MBA15" s="84"/>
      <c r="MBB15" s="84"/>
      <c r="MBN15" s="84"/>
      <c r="MBO15" s="84"/>
      <c r="MCA15" s="84"/>
      <c r="MCB15" s="84"/>
      <c r="MCN15" s="84"/>
      <c r="MCO15" s="84"/>
      <c r="MDA15" s="84"/>
      <c r="MDB15" s="84"/>
      <c r="MDN15" s="84"/>
      <c r="MDO15" s="84"/>
      <c r="MEA15" s="84"/>
      <c r="MEB15" s="84"/>
      <c r="MEN15" s="84"/>
      <c r="MEO15" s="84"/>
      <c r="MFA15" s="84"/>
      <c r="MFB15" s="84"/>
      <c r="MFN15" s="84"/>
      <c r="MFO15" s="84"/>
      <c r="MGA15" s="84"/>
      <c r="MGB15" s="84"/>
      <c r="MGN15" s="84"/>
      <c r="MGO15" s="84"/>
      <c r="MHA15" s="84"/>
      <c r="MHB15" s="84"/>
      <c r="MHN15" s="84"/>
      <c r="MHO15" s="84"/>
      <c r="MIA15" s="84"/>
      <c r="MIB15" s="84"/>
      <c r="MIN15" s="84"/>
      <c r="MIO15" s="84"/>
      <c r="MJA15" s="84"/>
      <c r="MJB15" s="84"/>
      <c r="MJN15" s="84"/>
      <c r="MJO15" s="84"/>
      <c r="MKA15" s="84"/>
      <c r="MKB15" s="84"/>
      <c r="MKN15" s="84"/>
      <c r="MKO15" s="84"/>
      <c r="MLA15" s="84"/>
      <c r="MLB15" s="84"/>
      <c r="MLN15" s="84"/>
      <c r="MLO15" s="84"/>
      <c r="MMA15" s="84"/>
      <c r="MMB15" s="84"/>
      <c r="MMN15" s="84"/>
      <c r="MMO15" s="84"/>
      <c r="MNA15" s="84"/>
      <c r="MNB15" s="84"/>
      <c r="MNN15" s="84"/>
      <c r="MNO15" s="84"/>
      <c r="MOA15" s="84"/>
      <c r="MOB15" s="84"/>
      <c r="MON15" s="84"/>
      <c r="MOO15" s="84"/>
      <c r="MPA15" s="84"/>
      <c r="MPB15" s="84"/>
      <c r="MPN15" s="84"/>
      <c r="MPO15" s="84"/>
      <c r="MQA15" s="84"/>
      <c r="MQB15" s="84"/>
      <c r="MQN15" s="84"/>
      <c r="MQO15" s="84"/>
      <c r="MRA15" s="84"/>
      <c r="MRB15" s="84"/>
      <c r="MRN15" s="84"/>
      <c r="MRO15" s="84"/>
      <c r="MSA15" s="84"/>
      <c r="MSB15" s="84"/>
      <c r="MSN15" s="84"/>
      <c r="MSO15" s="84"/>
      <c r="MTA15" s="84"/>
      <c r="MTB15" s="84"/>
      <c r="MTN15" s="84"/>
      <c r="MTO15" s="84"/>
      <c r="MUA15" s="84"/>
      <c r="MUB15" s="84"/>
      <c r="MUN15" s="84"/>
      <c r="MUO15" s="84"/>
      <c r="MVA15" s="84"/>
      <c r="MVB15" s="84"/>
      <c r="MVN15" s="84"/>
      <c r="MVO15" s="84"/>
      <c r="MWA15" s="84"/>
      <c r="MWB15" s="84"/>
      <c r="MWN15" s="84"/>
      <c r="MWO15" s="84"/>
      <c r="MXA15" s="84"/>
      <c r="MXB15" s="84"/>
      <c r="MXN15" s="84"/>
      <c r="MXO15" s="84"/>
      <c r="MYA15" s="84"/>
      <c r="MYB15" s="84"/>
      <c r="MYN15" s="84"/>
      <c r="MYO15" s="84"/>
      <c r="MZA15" s="84"/>
      <c r="MZB15" s="84"/>
      <c r="MZN15" s="84"/>
      <c r="MZO15" s="84"/>
      <c r="NAA15" s="84"/>
      <c r="NAB15" s="84"/>
      <c r="NAN15" s="84"/>
      <c r="NAO15" s="84"/>
      <c r="NBA15" s="84"/>
      <c r="NBB15" s="84"/>
      <c r="NBN15" s="84"/>
      <c r="NBO15" s="84"/>
      <c r="NCA15" s="84"/>
      <c r="NCB15" s="84"/>
      <c r="NCN15" s="84"/>
      <c r="NCO15" s="84"/>
      <c r="NDA15" s="84"/>
      <c r="NDB15" s="84"/>
      <c r="NDN15" s="84"/>
      <c r="NDO15" s="84"/>
      <c r="NEA15" s="84"/>
      <c r="NEB15" s="84"/>
      <c r="NEN15" s="84"/>
      <c r="NEO15" s="84"/>
      <c r="NFA15" s="84"/>
      <c r="NFB15" s="84"/>
      <c r="NFN15" s="84"/>
      <c r="NFO15" s="84"/>
      <c r="NGA15" s="84"/>
      <c r="NGB15" s="84"/>
      <c r="NGN15" s="84"/>
      <c r="NGO15" s="84"/>
      <c r="NHA15" s="84"/>
      <c r="NHB15" s="84"/>
      <c r="NHN15" s="84"/>
      <c r="NHO15" s="84"/>
      <c r="NIA15" s="84"/>
      <c r="NIB15" s="84"/>
      <c r="NIN15" s="84"/>
      <c r="NIO15" s="84"/>
      <c r="NJA15" s="84"/>
      <c r="NJB15" s="84"/>
      <c r="NJN15" s="84"/>
      <c r="NJO15" s="84"/>
      <c r="NKA15" s="84"/>
      <c r="NKB15" s="84"/>
      <c r="NKN15" s="84"/>
      <c r="NKO15" s="84"/>
      <c r="NLA15" s="84"/>
      <c r="NLB15" s="84"/>
      <c r="NLN15" s="84"/>
      <c r="NLO15" s="84"/>
      <c r="NMA15" s="84"/>
      <c r="NMB15" s="84"/>
      <c r="NMN15" s="84"/>
      <c r="NMO15" s="84"/>
      <c r="NNA15" s="84"/>
      <c r="NNB15" s="84"/>
      <c r="NNN15" s="84"/>
      <c r="NNO15" s="84"/>
      <c r="NOA15" s="84"/>
      <c r="NOB15" s="84"/>
      <c r="NON15" s="84"/>
      <c r="NOO15" s="84"/>
      <c r="NPA15" s="84"/>
      <c r="NPB15" s="84"/>
      <c r="NPN15" s="84"/>
      <c r="NPO15" s="84"/>
      <c r="NQA15" s="84"/>
      <c r="NQB15" s="84"/>
      <c r="NQN15" s="84"/>
      <c r="NQO15" s="84"/>
      <c r="NRA15" s="84"/>
      <c r="NRB15" s="84"/>
      <c r="NRN15" s="84"/>
      <c r="NRO15" s="84"/>
      <c r="NSA15" s="84"/>
      <c r="NSB15" s="84"/>
      <c r="NSN15" s="84"/>
      <c r="NSO15" s="84"/>
      <c r="NTA15" s="84"/>
      <c r="NTB15" s="84"/>
      <c r="NTN15" s="84"/>
      <c r="NTO15" s="84"/>
      <c r="NUA15" s="84"/>
      <c r="NUB15" s="84"/>
      <c r="NUN15" s="84"/>
      <c r="NUO15" s="84"/>
      <c r="NVA15" s="84"/>
      <c r="NVB15" s="84"/>
      <c r="NVN15" s="84"/>
      <c r="NVO15" s="84"/>
      <c r="NWA15" s="84"/>
      <c r="NWB15" s="84"/>
      <c r="NWN15" s="84"/>
      <c r="NWO15" s="84"/>
      <c r="NXA15" s="84"/>
      <c r="NXB15" s="84"/>
      <c r="NXN15" s="84"/>
      <c r="NXO15" s="84"/>
      <c r="NYA15" s="84"/>
      <c r="NYB15" s="84"/>
      <c r="NYN15" s="84"/>
      <c r="NYO15" s="84"/>
      <c r="NZA15" s="84"/>
      <c r="NZB15" s="84"/>
      <c r="NZN15" s="84"/>
      <c r="NZO15" s="84"/>
      <c r="OAA15" s="84"/>
      <c r="OAB15" s="84"/>
      <c r="OAN15" s="84"/>
      <c r="OAO15" s="84"/>
      <c r="OBA15" s="84"/>
      <c r="OBB15" s="84"/>
      <c r="OBN15" s="84"/>
      <c r="OBO15" s="84"/>
      <c r="OCA15" s="84"/>
      <c r="OCB15" s="84"/>
      <c r="OCN15" s="84"/>
      <c r="OCO15" s="84"/>
      <c r="ODA15" s="84"/>
      <c r="ODB15" s="84"/>
      <c r="ODN15" s="84"/>
      <c r="ODO15" s="84"/>
      <c r="OEA15" s="84"/>
      <c r="OEB15" s="84"/>
      <c r="OEN15" s="84"/>
      <c r="OEO15" s="84"/>
      <c r="OFA15" s="84"/>
      <c r="OFB15" s="84"/>
      <c r="OFN15" s="84"/>
      <c r="OFO15" s="84"/>
      <c r="OGA15" s="84"/>
      <c r="OGB15" s="84"/>
      <c r="OGN15" s="84"/>
      <c r="OGO15" s="84"/>
      <c r="OHA15" s="84"/>
      <c r="OHB15" s="84"/>
      <c r="OHN15" s="84"/>
      <c r="OHO15" s="84"/>
      <c r="OIA15" s="84"/>
      <c r="OIB15" s="84"/>
      <c r="OIN15" s="84"/>
      <c r="OIO15" s="84"/>
      <c r="OJA15" s="84"/>
      <c r="OJB15" s="84"/>
      <c r="OJN15" s="84"/>
      <c r="OJO15" s="84"/>
      <c r="OKA15" s="84"/>
      <c r="OKB15" s="84"/>
      <c r="OKN15" s="84"/>
      <c r="OKO15" s="84"/>
      <c r="OLA15" s="84"/>
      <c r="OLB15" s="84"/>
      <c r="OLN15" s="84"/>
      <c r="OLO15" s="84"/>
      <c r="OMA15" s="84"/>
      <c r="OMB15" s="84"/>
      <c r="OMN15" s="84"/>
      <c r="OMO15" s="84"/>
      <c r="ONA15" s="84"/>
      <c r="ONB15" s="84"/>
      <c r="ONN15" s="84"/>
      <c r="ONO15" s="84"/>
      <c r="OOA15" s="84"/>
      <c r="OOB15" s="84"/>
      <c r="OON15" s="84"/>
      <c r="OOO15" s="84"/>
      <c r="OPA15" s="84"/>
      <c r="OPB15" s="84"/>
      <c r="OPN15" s="84"/>
      <c r="OPO15" s="84"/>
      <c r="OQA15" s="84"/>
      <c r="OQB15" s="84"/>
      <c r="OQN15" s="84"/>
      <c r="OQO15" s="84"/>
      <c r="ORA15" s="84"/>
      <c r="ORB15" s="84"/>
      <c r="ORN15" s="84"/>
      <c r="ORO15" s="84"/>
      <c r="OSA15" s="84"/>
      <c r="OSB15" s="84"/>
      <c r="OSN15" s="84"/>
      <c r="OSO15" s="84"/>
      <c r="OTA15" s="84"/>
      <c r="OTB15" s="84"/>
      <c r="OTN15" s="84"/>
      <c r="OTO15" s="84"/>
      <c r="OUA15" s="84"/>
      <c r="OUB15" s="84"/>
      <c r="OUN15" s="84"/>
      <c r="OUO15" s="84"/>
      <c r="OVA15" s="84"/>
      <c r="OVB15" s="84"/>
      <c r="OVN15" s="84"/>
      <c r="OVO15" s="84"/>
      <c r="OWA15" s="84"/>
      <c r="OWB15" s="84"/>
      <c r="OWN15" s="84"/>
      <c r="OWO15" s="84"/>
      <c r="OXA15" s="84"/>
      <c r="OXB15" s="84"/>
      <c r="OXN15" s="84"/>
      <c r="OXO15" s="84"/>
      <c r="OYA15" s="84"/>
      <c r="OYB15" s="84"/>
      <c r="OYN15" s="84"/>
      <c r="OYO15" s="84"/>
      <c r="OZA15" s="84"/>
      <c r="OZB15" s="84"/>
      <c r="OZN15" s="84"/>
      <c r="OZO15" s="84"/>
      <c r="PAA15" s="84"/>
      <c r="PAB15" s="84"/>
      <c r="PAN15" s="84"/>
      <c r="PAO15" s="84"/>
      <c r="PBA15" s="84"/>
      <c r="PBB15" s="84"/>
      <c r="PBN15" s="84"/>
      <c r="PBO15" s="84"/>
      <c r="PCA15" s="84"/>
      <c r="PCB15" s="84"/>
      <c r="PCN15" s="84"/>
      <c r="PCO15" s="84"/>
      <c r="PDA15" s="84"/>
      <c r="PDB15" s="84"/>
      <c r="PDN15" s="84"/>
      <c r="PDO15" s="84"/>
      <c r="PEA15" s="84"/>
      <c r="PEB15" s="84"/>
      <c r="PEN15" s="84"/>
      <c r="PEO15" s="84"/>
      <c r="PFA15" s="84"/>
      <c r="PFB15" s="84"/>
      <c r="PFN15" s="84"/>
      <c r="PFO15" s="84"/>
      <c r="PGA15" s="84"/>
      <c r="PGB15" s="84"/>
      <c r="PGN15" s="84"/>
      <c r="PGO15" s="84"/>
      <c r="PHA15" s="84"/>
      <c r="PHB15" s="84"/>
      <c r="PHN15" s="84"/>
      <c r="PHO15" s="84"/>
      <c r="PIA15" s="84"/>
      <c r="PIB15" s="84"/>
      <c r="PIN15" s="84"/>
      <c r="PIO15" s="84"/>
      <c r="PJA15" s="84"/>
      <c r="PJB15" s="84"/>
      <c r="PJN15" s="84"/>
      <c r="PJO15" s="84"/>
      <c r="PKA15" s="84"/>
      <c r="PKB15" s="84"/>
      <c r="PKN15" s="84"/>
      <c r="PKO15" s="84"/>
      <c r="PLA15" s="84"/>
      <c r="PLB15" s="84"/>
      <c r="PLN15" s="84"/>
      <c r="PLO15" s="84"/>
      <c r="PMA15" s="84"/>
      <c r="PMB15" s="84"/>
      <c r="PMN15" s="84"/>
      <c r="PMO15" s="84"/>
      <c r="PNA15" s="84"/>
      <c r="PNB15" s="84"/>
      <c r="PNN15" s="84"/>
      <c r="PNO15" s="84"/>
      <c r="POA15" s="84"/>
      <c r="POB15" s="84"/>
      <c r="PON15" s="84"/>
      <c r="POO15" s="84"/>
      <c r="PPA15" s="84"/>
      <c r="PPB15" s="84"/>
      <c r="PPN15" s="84"/>
      <c r="PPO15" s="84"/>
      <c r="PQA15" s="84"/>
      <c r="PQB15" s="84"/>
      <c r="PQN15" s="84"/>
      <c r="PQO15" s="84"/>
      <c r="PRA15" s="84"/>
      <c r="PRB15" s="84"/>
      <c r="PRN15" s="84"/>
      <c r="PRO15" s="84"/>
      <c r="PSA15" s="84"/>
      <c r="PSB15" s="84"/>
      <c r="PSN15" s="84"/>
      <c r="PSO15" s="84"/>
      <c r="PTA15" s="84"/>
      <c r="PTB15" s="84"/>
      <c r="PTN15" s="84"/>
      <c r="PTO15" s="84"/>
      <c r="PUA15" s="84"/>
      <c r="PUB15" s="84"/>
      <c r="PUN15" s="84"/>
      <c r="PUO15" s="84"/>
      <c r="PVA15" s="84"/>
      <c r="PVB15" s="84"/>
      <c r="PVN15" s="84"/>
      <c r="PVO15" s="84"/>
      <c r="PWA15" s="84"/>
      <c r="PWB15" s="84"/>
      <c r="PWN15" s="84"/>
      <c r="PWO15" s="84"/>
      <c r="PXA15" s="84"/>
      <c r="PXB15" s="84"/>
      <c r="PXN15" s="84"/>
      <c r="PXO15" s="84"/>
      <c r="PYA15" s="84"/>
      <c r="PYB15" s="84"/>
      <c r="PYN15" s="84"/>
      <c r="PYO15" s="84"/>
      <c r="PZA15" s="84"/>
      <c r="PZB15" s="84"/>
      <c r="PZN15" s="84"/>
      <c r="PZO15" s="84"/>
      <c r="QAA15" s="84"/>
      <c r="QAB15" s="84"/>
      <c r="QAN15" s="84"/>
      <c r="QAO15" s="84"/>
      <c r="QBA15" s="84"/>
      <c r="QBB15" s="84"/>
      <c r="QBN15" s="84"/>
      <c r="QBO15" s="84"/>
      <c r="QCA15" s="84"/>
      <c r="QCB15" s="84"/>
      <c r="QCN15" s="84"/>
      <c r="QCO15" s="84"/>
      <c r="QDA15" s="84"/>
      <c r="QDB15" s="84"/>
      <c r="QDN15" s="84"/>
      <c r="QDO15" s="84"/>
      <c r="QEA15" s="84"/>
      <c r="QEB15" s="84"/>
      <c r="QEN15" s="84"/>
      <c r="QEO15" s="84"/>
      <c r="QFA15" s="84"/>
      <c r="QFB15" s="84"/>
      <c r="QFN15" s="84"/>
      <c r="QFO15" s="84"/>
      <c r="QGA15" s="84"/>
      <c r="QGB15" s="84"/>
      <c r="QGN15" s="84"/>
      <c r="QGO15" s="84"/>
      <c r="QHA15" s="84"/>
      <c r="QHB15" s="84"/>
      <c r="QHN15" s="84"/>
      <c r="QHO15" s="84"/>
      <c r="QIA15" s="84"/>
      <c r="QIB15" s="84"/>
      <c r="QIN15" s="84"/>
      <c r="QIO15" s="84"/>
      <c r="QJA15" s="84"/>
      <c r="QJB15" s="84"/>
      <c r="QJN15" s="84"/>
      <c r="QJO15" s="84"/>
      <c r="QKA15" s="84"/>
      <c r="QKB15" s="84"/>
      <c r="QKN15" s="84"/>
      <c r="QKO15" s="84"/>
      <c r="QLA15" s="84"/>
      <c r="QLB15" s="84"/>
      <c r="QLN15" s="84"/>
      <c r="QLO15" s="84"/>
      <c r="QMA15" s="84"/>
      <c r="QMB15" s="84"/>
      <c r="QMN15" s="84"/>
      <c r="QMO15" s="84"/>
      <c r="QNA15" s="84"/>
      <c r="QNB15" s="84"/>
      <c r="QNN15" s="84"/>
      <c r="QNO15" s="84"/>
      <c r="QOA15" s="84"/>
      <c r="QOB15" s="84"/>
      <c r="QON15" s="84"/>
      <c r="QOO15" s="84"/>
      <c r="QPA15" s="84"/>
      <c r="QPB15" s="84"/>
      <c r="QPN15" s="84"/>
      <c r="QPO15" s="84"/>
      <c r="QQA15" s="84"/>
      <c r="QQB15" s="84"/>
      <c r="QQN15" s="84"/>
      <c r="QQO15" s="84"/>
      <c r="QRA15" s="84"/>
      <c r="QRB15" s="84"/>
      <c r="QRN15" s="84"/>
      <c r="QRO15" s="84"/>
      <c r="QSA15" s="84"/>
      <c r="QSB15" s="84"/>
      <c r="QSN15" s="84"/>
      <c r="QSO15" s="84"/>
      <c r="QTA15" s="84"/>
      <c r="QTB15" s="84"/>
      <c r="QTN15" s="84"/>
      <c r="QTO15" s="84"/>
      <c r="QUA15" s="84"/>
      <c r="QUB15" s="84"/>
      <c r="QUN15" s="84"/>
      <c r="QUO15" s="84"/>
      <c r="QVA15" s="84"/>
      <c r="QVB15" s="84"/>
      <c r="QVN15" s="84"/>
      <c r="QVO15" s="84"/>
      <c r="QWA15" s="84"/>
      <c r="QWB15" s="84"/>
      <c r="QWN15" s="84"/>
      <c r="QWO15" s="84"/>
      <c r="QXA15" s="84"/>
      <c r="QXB15" s="84"/>
      <c r="QXN15" s="84"/>
      <c r="QXO15" s="84"/>
      <c r="QYA15" s="84"/>
      <c r="QYB15" s="84"/>
      <c r="QYN15" s="84"/>
      <c r="QYO15" s="84"/>
      <c r="QZA15" s="84"/>
      <c r="QZB15" s="84"/>
      <c r="QZN15" s="84"/>
      <c r="QZO15" s="84"/>
      <c r="RAA15" s="84"/>
      <c r="RAB15" s="84"/>
      <c r="RAN15" s="84"/>
      <c r="RAO15" s="84"/>
      <c r="RBA15" s="84"/>
      <c r="RBB15" s="84"/>
      <c r="RBN15" s="84"/>
      <c r="RBO15" s="84"/>
      <c r="RCA15" s="84"/>
      <c r="RCB15" s="84"/>
      <c r="RCN15" s="84"/>
      <c r="RCO15" s="84"/>
      <c r="RDA15" s="84"/>
      <c r="RDB15" s="84"/>
      <c r="RDN15" s="84"/>
      <c r="RDO15" s="84"/>
      <c r="REA15" s="84"/>
      <c r="REB15" s="84"/>
      <c r="REN15" s="84"/>
      <c r="REO15" s="84"/>
      <c r="RFA15" s="84"/>
      <c r="RFB15" s="84"/>
      <c r="RFN15" s="84"/>
      <c r="RFO15" s="84"/>
      <c r="RGA15" s="84"/>
      <c r="RGB15" s="84"/>
      <c r="RGN15" s="84"/>
      <c r="RGO15" s="84"/>
      <c r="RHA15" s="84"/>
      <c r="RHB15" s="84"/>
      <c r="RHN15" s="84"/>
      <c r="RHO15" s="84"/>
      <c r="RIA15" s="84"/>
      <c r="RIB15" s="84"/>
      <c r="RIN15" s="84"/>
      <c r="RIO15" s="84"/>
      <c r="RJA15" s="84"/>
      <c r="RJB15" s="84"/>
      <c r="RJN15" s="84"/>
      <c r="RJO15" s="84"/>
      <c r="RKA15" s="84"/>
      <c r="RKB15" s="84"/>
      <c r="RKN15" s="84"/>
      <c r="RKO15" s="84"/>
      <c r="RLA15" s="84"/>
      <c r="RLB15" s="84"/>
      <c r="RLN15" s="84"/>
      <c r="RLO15" s="84"/>
      <c r="RMA15" s="84"/>
      <c r="RMB15" s="84"/>
      <c r="RMN15" s="84"/>
      <c r="RMO15" s="84"/>
      <c r="RNA15" s="84"/>
      <c r="RNB15" s="84"/>
      <c r="RNN15" s="84"/>
      <c r="RNO15" s="84"/>
      <c r="ROA15" s="84"/>
      <c r="ROB15" s="84"/>
      <c r="RON15" s="84"/>
      <c r="ROO15" s="84"/>
      <c r="RPA15" s="84"/>
      <c r="RPB15" s="84"/>
      <c r="RPN15" s="84"/>
      <c r="RPO15" s="84"/>
      <c r="RQA15" s="84"/>
      <c r="RQB15" s="84"/>
      <c r="RQN15" s="84"/>
      <c r="RQO15" s="84"/>
      <c r="RRA15" s="84"/>
      <c r="RRB15" s="84"/>
      <c r="RRN15" s="84"/>
      <c r="RRO15" s="84"/>
      <c r="RSA15" s="84"/>
      <c r="RSB15" s="84"/>
      <c r="RSN15" s="84"/>
      <c r="RSO15" s="84"/>
      <c r="RTA15" s="84"/>
      <c r="RTB15" s="84"/>
      <c r="RTN15" s="84"/>
      <c r="RTO15" s="84"/>
      <c r="RUA15" s="84"/>
      <c r="RUB15" s="84"/>
      <c r="RUN15" s="84"/>
      <c r="RUO15" s="84"/>
      <c r="RVA15" s="84"/>
      <c r="RVB15" s="84"/>
      <c r="RVN15" s="84"/>
      <c r="RVO15" s="84"/>
      <c r="RWA15" s="84"/>
      <c r="RWB15" s="84"/>
      <c r="RWN15" s="84"/>
      <c r="RWO15" s="84"/>
      <c r="RXA15" s="84"/>
      <c r="RXB15" s="84"/>
      <c r="RXN15" s="84"/>
      <c r="RXO15" s="84"/>
      <c r="RYA15" s="84"/>
      <c r="RYB15" s="84"/>
      <c r="RYN15" s="84"/>
      <c r="RYO15" s="84"/>
      <c r="RZA15" s="84"/>
      <c r="RZB15" s="84"/>
      <c r="RZN15" s="84"/>
      <c r="RZO15" s="84"/>
      <c r="SAA15" s="84"/>
      <c r="SAB15" s="84"/>
      <c r="SAN15" s="84"/>
      <c r="SAO15" s="84"/>
      <c r="SBA15" s="84"/>
      <c r="SBB15" s="84"/>
      <c r="SBN15" s="84"/>
      <c r="SBO15" s="84"/>
      <c r="SCA15" s="84"/>
      <c r="SCB15" s="84"/>
      <c r="SCN15" s="84"/>
      <c r="SCO15" s="84"/>
      <c r="SDA15" s="84"/>
      <c r="SDB15" s="84"/>
      <c r="SDN15" s="84"/>
      <c r="SDO15" s="84"/>
      <c r="SEA15" s="84"/>
      <c r="SEB15" s="84"/>
      <c r="SEN15" s="84"/>
      <c r="SEO15" s="84"/>
      <c r="SFA15" s="84"/>
      <c r="SFB15" s="84"/>
      <c r="SFN15" s="84"/>
      <c r="SFO15" s="84"/>
      <c r="SGA15" s="84"/>
      <c r="SGB15" s="84"/>
      <c r="SGN15" s="84"/>
      <c r="SGO15" s="84"/>
      <c r="SHA15" s="84"/>
      <c r="SHB15" s="84"/>
      <c r="SHN15" s="84"/>
      <c r="SHO15" s="84"/>
      <c r="SIA15" s="84"/>
      <c r="SIB15" s="84"/>
      <c r="SIN15" s="84"/>
      <c r="SIO15" s="84"/>
      <c r="SJA15" s="84"/>
      <c r="SJB15" s="84"/>
      <c r="SJN15" s="84"/>
      <c r="SJO15" s="84"/>
      <c r="SKA15" s="84"/>
      <c r="SKB15" s="84"/>
      <c r="SKN15" s="84"/>
      <c r="SKO15" s="84"/>
      <c r="SLA15" s="84"/>
      <c r="SLB15" s="84"/>
      <c r="SLN15" s="84"/>
      <c r="SLO15" s="84"/>
      <c r="SMA15" s="84"/>
      <c r="SMB15" s="84"/>
      <c r="SMN15" s="84"/>
      <c r="SMO15" s="84"/>
      <c r="SNA15" s="84"/>
      <c r="SNB15" s="84"/>
      <c r="SNN15" s="84"/>
      <c r="SNO15" s="84"/>
      <c r="SOA15" s="84"/>
      <c r="SOB15" s="84"/>
      <c r="SON15" s="84"/>
      <c r="SOO15" s="84"/>
      <c r="SPA15" s="84"/>
      <c r="SPB15" s="84"/>
      <c r="SPN15" s="84"/>
      <c r="SPO15" s="84"/>
      <c r="SQA15" s="84"/>
      <c r="SQB15" s="84"/>
      <c r="SQN15" s="84"/>
      <c r="SQO15" s="84"/>
      <c r="SRA15" s="84"/>
      <c r="SRB15" s="84"/>
      <c r="SRN15" s="84"/>
      <c r="SRO15" s="84"/>
      <c r="SSA15" s="84"/>
      <c r="SSB15" s="84"/>
      <c r="SSN15" s="84"/>
      <c r="SSO15" s="84"/>
      <c r="STA15" s="84"/>
      <c r="STB15" s="84"/>
      <c r="STN15" s="84"/>
      <c r="STO15" s="84"/>
      <c r="SUA15" s="84"/>
      <c r="SUB15" s="84"/>
      <c r="SUN15" s="84"/>
      <c r="SUO15" s="84"/>
      <c r="SVA15" s="84"/>
      <c r="SVB15" s="84"/>
      <c r="SVN15" s="84"/>
      <c r="SVO15" s="84"/>
      <c r="SWA15" s="84"/>
      <c r="SWB15" s="84"/>
      <c r="SWN15" s="84"/>
      <c r="SWO15" s="84"/>
      <c r="SXA15" s="84"/>
      <c r="SXB15" s="84"/>
      <c r="SXN15" s="84"/>
      <c r="SXO15" s="84"/>
      <c r="SYA15" s="84"/>
      <c r="SYB15" s="84"/>
      <c r="SYN15" s="84"/>
      <c r="SYO15" s="84"/>
      <c r="SZA15" s="84"/>
      <c r="SZB15" s="84"/>
      <c r="SZN15" s="84"/>
      <c r="SZO15" s="84"/>
      <c r="TAA15" s="84"/>
      <c r="TAB15" s="84"/>
      <c r="TAN15" s="84"/>
      <c r="TAO15" s="84"/>
      <c r="TBA15" s="84"/>
      <c r="TBB15" s="84"/>
      <c r="TBN15" s="84"/>
      <c r="TBO15" s="84"/>
      <c r="TCA15" s="84"/>
      <c r="TCB15" s="84"/>
      <c r="TCN15" s="84"/>
      <c r="TCO15" s="84"/>
      <c r="TDA15" s="84"/>
      <c r="TDB15" s="84"/>
      <c r="TDN15" s="84"/>
      <c r="TDO15" s="84"/>
      <c r="TEA15" s="84"/>
      <c r="TEB15" s="84"/>
      <c r="TEN15" s="84"/>
      <c r="TEO15" s="84"/>
      <c r="TFA15" s="84"/>
      <c r="TFB15" s="84"/>
      <c r="TFN15" s="84"/>
      <c r="TFO15" s="84"/>
      <c r="TGA15" s="84"/>
      <c r="TGB15" s="84"/>
      <c r="TGN15" s="84"/>
      <c r="TGO15" s="84"/>
      <c r="THA15" s="84"/>
      <c r="THB15" s="84"/>
      <c r="THN15" s="84"/>
      <c r="THO15" s="84"/>
      <c r="TIA15" s="84"/>
      <c r="TIB15" s="84"/>
      <c r="TIN15" s="84"/>
      <c r="TIO15" s="84"/>
      <c r="TJA15" s="84"/>
      <c r="TJB15" s="84"/>
      <c r="TJN15" s="84"/>
      <c r="TJO15" s="84"/>
      <c r="TKA15" s="84"/>
      <c r="TKB15" s="84"/>
      <c r="TKN15" s="84"/>
      <c r="TKO15" s="84"/>
      <c r="TLA15" s="84"/>
      <c r="TLB15" s="84"/>
      <c r="TLN15" s="84"/>
      <c r="TLO15" s="84"/>
      <c r="TMA15" s="84"/>
      <c r="TMB15" s="84"/>
      <c r="TMN15" s="84"/>
      <c r="TMO15" s="84"/>
      <c r="TNA15" s="84"/>
      <c r="TNB15" s="84"/>
      <c r="TNN15" s="84"/>
      <c r="TNO15" s="84"/>
      <c r="TOA15" s="84"/>
      <c r="TOB15" s="84"/>
      <c r="TON15" s="84"/>
      <c r="TOO15" s="84"/>
      <c r="TPA15" s="84"/>
      <c r="TPB15" s="84"/>
      <c r="TPN15" s="84"/>
      <c r="TPO15" s="84"/>
      <c r="TQA15" s="84"/>
      <c r="TQB15" s="84"/>
      <c r="TQN15" s="84"/>
      <c r="TQO15" s="84"/>
      <c r="TRA15" s="84"/>
      <c r="TRB15" s="84"/>
      <c r="TRN15" s="84"/>
      <c r="TRO15" s="84"/>
      <c r="TSA15" s="84"/>
      <c r="TSB15" s="84"/>
      <c r="TSN15" s="84"/>
      <c r="TSO15" s="84"/>
      <c r="TTA15" s="84"/>
      <c r="TTB15" s="84"/>
      <c r="TTN15" s="84"/>
      <c r="TTO15" s="84"/>
      <c r="TUA15" s="84"/>
      <c r="TUB15" s="84"/>
      <c r="TUN15" s="84"/>
      <c r="TUO15" s="84"/>
      <c r="TVA15" s="84"/>
      <c r="TVB15" s="84"/>
      <c r="TVN15" s="84"/>
      <c r="TVO15" s="84"/>
      <c r="TWA15" s="84"/>
      <c r="TWB15" s="84"/>
      <c r="TWN15" s="84"/>
      <c r="TWO15" s="84"/>
      <c r="TXA15" s="84"/>
      <c r="TXB15" s="84"/>
      <c r="TXN15" s="84"/>
      <c r="TXO15" s="84"/>
      <c r="TYA15" s="84"/>
      <c r="TYB15" s="84"/>
      <c r="TYN15" s="84"/>
      <c r="TYO15" s="84"/>
      <c r="TZA15" s="84"/>
      <c r="TZB15" s="84"/>
      <c r="TZN15" s="84"/>
      <c r="TZO15" s="84"/>
      <c r="UAA15" s="84"/>
      <c r="UAB15" s="84"/>
      <c r="UAN15" s="84"/>
      <c r="UAO15" s="84"/>
      <c r="UBA15" s="84"/>
      <c r="UBB15" s="84"/>
      <c r="UBN15" s="84"/>
      <c r="UBO15" s="84"/>
      <c r="UCA15" s="84"/>
      <c r="UCB15" s="84"/>
      <c r="UCN15" s="84"/>
      <c r="UCO15" s="84"/>
      <c r="UDA15" s="84"/>
      <c r="UDB15" s="84"/>
      <c r="UDN15" s="84"/>
      <c r="UDO15" s="84"/>
      <c r="UEA15" s="84"/>
      <c r="UEB15" s="84"/>
      <c r="UEN15" s="84"/>
      <c r="UEO15" s="84"/>
      <c r="UFA15" s="84"/>
      <c r="UFB15" s="84"/>
      <c r="UFN15" s="84"/>
      <c r="UFO15" s="84"/>
      <c r="UGA15" s="84"/>
      <c r="UGB15" s="84"/>
      <c r="UGN15" s="84"/>
      <c r="UGO15" s="84"/>
      <c r="UHA15" s="84"/>
      <c r="UHB15" s="84"/>
      <c r="UHN15" s="84"/>
      <c r="UHO15" s="84"/>
      <c r="UIA15" s="84"/>
      <c r="UIB15" s="84"/>
      <c r="UIN15" s="84"/>
      <c r="UIO15" s="84"/>
      <c r="UJA15" s="84"/>
      <c r="UJB15" s="84"/>
      <c r="UJN15" s="84"/>
      <c r="UJO15" s="84"/>
      <c r="UKA15" s="84"/>
      <c r="UKB15" s="84"/>
      <c r="UKN15" s="84"/>
      <c r="UKO15" s="84"/>
      <c r="ULA15" s="84"/>
      <c r="ULB15" s="84"/>
      <c r="ULN15" s="84"/>
      <c r="ULO15" s="84"/>
      <c r="UMA15" s="84"/>
      <c r="UMB15" s="84"/>
      <c r="UMN15" s="84"/>
      <c r="UMO15" s="84"/>
      <c r="UNA15" s="84"/>
      <c r="UNB15" s="84"/>
      <c r="UNN15" s="84"/>
      <c r="UNO15" s="84"/>
      <c r="UOA15" s="84"/>
      <c r="UOB15" s="84"/>
      <c r="UON15" s="84"/>
      <c r="UOO15" s="84"/>
      <c r="UPA15" s="84"/>
      <c r="UPB15" s="84"/>
      <c r="UPN15" s="84"/>
      <c r="UPO15" s="84"/>
      <c r="UQA15" s="84"/>
      <c r="UQB15" s="84"/>
      <c r="UQN15" s="84"/>
      <c r="UQO15" s="84"/>
      <c r="URA15" s="84"/>
      <c r="URB15" s="84"/>
      <c r="URN15" s="84"/>
      <c r="URO15" s="84"/>
      <c r="USA15" s="84"/>
      <c r="USB15" s="84"/>
      <c r="USN15" s="84"/>
      <c r="USO15" s="84"/>
      <c r="UTA15" s="84"/>
      <c r="UTB15" s="84"/>
      <c r="UTN15" s="84"/>
      <c r="UTO15" s="84"/>
      <c r="UUA15" s="84"/>
      <c r="UUB15" s="84"/>
      <c r="UUN15" s="84"/>
      <c r="UUO15" s="84"/>
      <c r="UVA15" s="84"/>
      <c r="UVB15" s="84"/>
      <c r="UVN15" s="84"/>
      <c r="UVO15" s="84"/>
      <c r="UWA15" s="84"/>
      <c r="UWB15" s="84"/>
      <c r="UWN15" s="84"/>
      <c r="UWO15" s="84"/>
      <c r="UXA15" s="84"/>
      <c r="UXB15" s="84"/>
      <c r="UXN15" s="84"/>
      <c r="UXO15" s="84"/>
      <c r="UYA15" s="84"/>
      <c r="UYB15" s="84"/>
      <c r="UYN15" s="84"/>
      <c r="UYO15" s="84"/>
      <c r="UZA15" s="84"/>
      <c r="UZB15" s="84"/>
      <c r="UZN15" s="84"/>
      <c r="UZO15" s="84"/>
      <c r="VAA15" s="84"/>
      <c r="VAB15" s="84"/>
      <c r="VAN15" s="84"/>
      <c r="VAO15" s="84"/>
      <c r="VBA15" s="84"/>
      <c r="VBB15" s="84"/>
      <c r="VBN15" s="84"/>
      <c r="VBO15" s="84"/>
      <c r="VCA15" s="84"/>
      <c r="VCB15" s="84"/>
      <c r="VCN15" s="84"/>
      <c r="VCO15" s="84"/>
      <c r="VDA15" s="84"/>
      <c r="VDB15" s="84"/>
      <c r="VDN15" s="84"/>
      <c r="VDO15" s="84"/>
      <c r="VEA15" s="84"/>
      <c r="VEB15" s="84"/>
      <c r="VEN15" s="84"/>
      <c r="VEO15" s="84"/>
      <c r="VFA15" s="84"/>
      <c r="VFB15" s="84"/>
      <c r="VFN15" s="84"/>
      <c r="VFO15" s="84"/>
      <c r="VGA15" s="84"/>
      <c r="VGB15" s="84"/>
      <c r="VGN15" s="84"/>
      <c r="VGO15" s="84"/>
      <c r="VHA15" s="84"/>
      <c r="VHB15" s="84"/>
      <c r="VHN15" s="84"/>
      <c r="VHO15" s="84"/>
      <c r="VIA15" s="84"/>
      <c r="VIB15" s="84"/>
      <c r="VIN15" s="84"/>
      <c r="VIO15" s="84"/>
      <c r="VJA15" s="84"/>
      <c r="VJB15" s="84"/>
      <c r="VJN15" s="84"/>
      <c r="VJO15" s="84"/>
      <c r="VKA15" s="84"/>
      <c r="VKB15" s="84"/>
      <c r="VKN15" s="84"/>
      <c r="VKO15" s="84"/>
      <c r="VLA15" s="84"/>
      <c r="VLB15" s="84"/>
      <c r="VLN15" s="84"/>
      <c r="VLO15" s="84"/>
      <c r="VMA15" s="84"/>
      <c r="VMB15" s="84"/>
      <c r="VMN15" s="84"/>
      <c r="VMO15" s="84"/>
      <c r="VNA15" s="84"/>
      <c r="VNB15" s="84"/>
      <c r="VNN15" s="84"/>
      <c r="VNO15" s="84"/>
      <c r="VOA15" s="84"/>
      <c r="VOB15" s="84"/>
      <c r="VON15" s="84"/>
      <c r="VOO15" s="84"/>
      <c r="VPA15" s="84"/>
      <c r="VPB15" s="84"/>
      <c r="VPN15" s="84"/>
      <c r="VPO15" s="84"/>
      <c r="VQA15" s="84"/>
      <c r="VQB15" s="84"/>
      <c r="VQN15" s="84"/>
      <c r="VQO15" s="84"/>
      <c r="VRA15" s="84"/>
      <c r="VRB15" s="84"/>
      <c r="VRN15" s="84"/>
      <c r="VRO15" s="84"/>
      <c r="VSA15" s="84"/>
      <c r="VSB15" s="84"/>
      <c r="VSN15" s="84"/>
      <c r="VSO15" s="84"/>
      <c r="VTA15" s="84"/>
      <c r="VTB15" s="84"/>
      <c r="VTN15" s="84"/>
      <c r="VTO15" s="84"/>
      <c r="VUA15" s="84"/>
      <c r="VUB15" s="84"/>
      <c r="VUN15" s="84"/>
      <c r="VUO15" s="84"/>
      <c r="VVA15" s="84"/>
      <c r="VVB15" s="84"/>
      <c r="VVN15" s="84"/>
      <c r="VVO15" s="84"/>
      <c r="VWA15" s="84"/>
      <c r="VWB15" s="84"/>
      <c r="VWN15" s="84"/>
      <c r="VWO15" s="84"/>
      <c r="VXA15" s="84"/>
      <c r="VXB15" s="84"/>
      <c r="VXN15" s="84"/>
      <c r="VXO15" s="84"/>
      <c r="VYA15" s="84"/>
      <c r="VYB15" s="84"/>
      <c r="VYN15" s="84"/>
      <c r="VYO15" s="84"/>
      <c r="VZA15" s="84"/>
      <c r="VZB15" s="84"/>
      <c r="VZN15" s="84"/>
      <c r="VZO15" s="84"/>
      <c r="WAA15" s="84"/>
      <c r="WAB15" s="84"/>
      <c r="WAN15" s="84"/>
      <c r="WAO15" s="84"/>
      <c r="WBA15" s="84"/>
      <c r="WBB15" s="84"/>
      <c r="WBN15" s="84"/>
      <c r="WBO15" s="84"/>
      <c r="WCA15" s="84"/>
      <c r="WCB15" s="84"/>
      <c r="WCN15" s="84"/>
      <c r="WCO15" s="84"/>
      <c r="WDA15" s="84"/>
      <c r="WDB15" s="84"/>
      <c r="WDN15" s="84"/>
      <c r="WDO15" s="84"/>
      <c r="WEA15" s="84"/>
      <c r="WEB15" s="84"/>
      <c r="WEN15" s="84"/>
      <c r="WEO15" s="84"/>
      <c r="WFA15" s="84"/>
      <c r="WFB15" s="84"/>
      <c r="WFN15" s="84"/>
      <c r="WFO15" s="84"/>
      <c r="WGA15" s="84"/>
      <c r="WGB15" s="84"/>
      <c r="WGN15" s="84"/>
      <c r="WGO15" s="84"/>
      <c r="WHA15" s="84"/>
      <c r="WHB15" s="84"/>
      <c r="WHN15" s="84"/>
      <c r="WHO15" s="84"/>
      <c r="WIA15" s="84"/>
      <c r="WIB15" s="84"/>
      <c r="WIN15" s="84"/>
      <c r="WIO15" s="84"/>
      <c r="WJA15" s="84"/>
      <c r="WJB15" s="84"/>
      <c r="WJN15" s="84"/>
      <c r="WJO15" s="84"/>
      <c r="WKA15" s="84"/>
      <c r="WKB15" s="84"/>
      <c r="WKN15" s="84"/>
      <c r="WKO15" s="84"/>
      <c r="WLA15" s="84"/>
      <c r="WLB15" s="84"/>
      <c r="WLN15" s="84"/>
      <c r="WLO15" s="84"/>
      <c r="WMA15" s="84"/>
      <c r="WMB15" s="84"/>
      <c r="WMN15" s="84"/>
      <c r="WMO15" s="84"/>
      <c r="WNA15" s="84"/>
      <c r="WNB15" s="84"/>
      <c r="WNN15" s="84"/>
      <c r="WNO15" s="84"/>
      <c r="WOA15" s="84"/>
      <c r="WOB15" s="84"/>
      <c r="WON15" s="84"/>
      <c r="WOO15" s="84"/>
      <c r="WPA15" s="84"/>
      <c r="WPB15" s="84"/>
      <c r="WPN15" s="84"/>
      <c r="WPO15" s="84"/>
      <c r="WQA15" s="84"/>
      <c r="WQB15" s="84"/>
      <c r="WQN15" s="84"/>
      <c r="WQO15" s="84"/>
      <c r="WRA15" s="84"/>
      <c r="WRB15" s="84"/>
      <c r="WRN15" s="84"/>
      <c r="WRO15" s="84"/>
      <c r="WSA15" s="84"/>
      <c r="WSB15" s="84"/>
      <c r="WSN15" s="84"/>
      <c r="WSO15" s="84"/>
      <c r="WTA15" s="84"/>
      <c r="WTB15" s="84"/>
      <c r="WTN15" s="84"/>
      <c r="WTO15" s="84"/>
      <c r="WUA15" s="84"/>
      <c r="WUB15" s="84"/>
      <c r="WUN15" s="84"/>
      <c r="WUO15" s="84"/>
      <c r="WVA15" s="84"/>
      <c r="WVB15" s="84"/>
      <c r="WVN15" s="84"/>
      <c r="WVO15" s="84"/>
      <c r="WWA15" s="84"/>
      <c r="WWB15" s="84"/>
      <c r="WWN15" s="84"/>
      <c r="WWO15" s="84"/>
      <c r="WXA15" s="84"/>
      <c r="WXB15" s="84"/>
      <c r="WXN15" s="84"/>
      <c r="WXO15" s="84"/>
      <c r="WYA15" s="84"/>
      <c r="WYB15" s="84"/>
      <c r="WYN15" s="84"/>
      <c r="WYO15" s="84"/>
      <c r="WZA15" s="84"/>
      <c r="WZB15" s="84"/>
      <c r="WZN15" s="84"/>
      <c r="WZO15" s="84"/>
      <c r="XAA15" s="84"/>
      <c r="XAB15" s="84"/>
      <c r="XAN15" s="84"/>
      <c r="XAO15" s="84"/>
      <c r="XBA15" s="84"/>
      <c r="XBB15" s="84"/>
      <c r="XBN15" s="84"/>
      <c r="XBO15" s="84"/>
      <c r="XCA15" s="84"/>
      <c r="XCB15" s="84"/>
      <c r="XCN15" s="84"/>
      <c r="XCO15" s="84"/>
      <c r="XDA15" s="84"/>
      <c r="XDB15" s="84"/>
      <c r="XDN15" s="84"/>
      <c r="XDO15" s="84"/>
      <c r="XEA15" s="84"/>
      <c r="XEB15" s="84"/>
      <c r="XEN15" s="84"/>
      <c r="XEO15" s="84"/>
      <c r="XFA15" s="84"/>
      <c r="XFB15" s="84"/>
    </row>
    <row r="16" spans="1:1016 1028:2043 2055:3070 3082:5111 5123:6138 6150:7165 7177:8192 8204:9206 9218:10233 10245:11260 11272:12287 12299:13301 13313:14328 14340:15355 15367:16382" s="109" customFormat="1" x14ac:dyDescent="0.2">
      <c r="A16" s="84" t="s">
        <v>224</v>
      </c>
      <c r="B16" s="84"/>
      <c r="C16" s="179">
        <f>B.SHEET!D23</f>
        <v>200</v>
      </c>
      <c r="D16" s="179">
        <f>B.SHEET!E23</f>
        <v>194</v>
      </c>
      <c r="E16" s="179">
        <f>B.SHEET!F23</f>
        <v>253</v>
      </c>
      <c r="F16" s="179">
        <f>B.SHEET!G23</f>
        <v>244</v>
      </c>
      <c r="G16" s="179">
        <f>F16</f>
        <v>244</v>
      </c>
      <c r="H16" s="179">
        <f t="shared" ref="H16:M16" si="5">G16</f>
        <v>244</v>
      </c>
      <c r="I16" s="179">
        <f t="shared" si="5"/>
        <v>244</v>
      </c>
      <c r="J16" s="179">
        <f t="shared" si="5"/>
        <v>244</v>
      </c>
      <c r="K16" s="179">
        <f t="shared" si="5"/>
        <v>244</v>
      </c>
      <c r="L16" s="179">
        <f t="shared" si="5"/>
        <v>244</v>
      </c>
      <c r="M16" s="179">
        <f t="shared" si="5"/>
        <v>244</v>
      </c>
      <c r="N16" s="84"/>
      <c r="O16" s="84"/>
      <c r="AA16" s="84"/>
      <c r="AB16" s="84"/>
      <c r="AN16" s="84"/>
      <c r="AO16" s="84"/>
      <c r="BA16" s="84"/>
      <c r="BB16" s="84"/>
      <c r="BN16" s="84"/>
      <c r="BO16" s="84"/>
      <c r="CA16" s="84"/>
      <c r="CB16" s="84"/>
      <c r="CN16" s="84"/>
      <c r="CO16" s="84"/>
      <c r="DA16" s="84"/>
      <c r="DB16" s="84"/>
      <c r="DN16" s="84"/>
      <c r="DO16" s="84"/>
      <c r="EA16" s="84"/>
      <c r="EB16" s="84"/>
      <c r="EN16" s="84"/>
      <c r="EO16" s="84"/>
      <c r="FA16" s="84"/>
      <c r="FB16" s="84"/>
      <c r="FN16" s="84"/>
      <c r="FO16" s="84"/>
      <c r="GA16" s="84"/>
      <c r="GB16" s="84"/>
      <c r="GN16" s="84"/>
      <c r="GO16" s="84"/>
      <c r="HA16" s="84"/>
      <c r="HB16" s="84"/>
      <c r="HN16" s="84"/>
      <c r="HO16" s="84"/>
      <c r="IA16" s="84"/>
      <c r="IB16" s="84"/>
      <c r="IN16" s="84"/>
      <c r="IO16" s="84"/>
      <c r="JA16" s="84"/>
      <c r="JB16" s="84"/>
      <c r="JN16" s="84"/>
      <c r="JO16" s="84"/>
      <c r="KA16" s="84"/>
      <c r="KB16" s="84"/>
      <c r="KN16" s="84"/>
      <c r="KO16" s="84"/>
      <c r="LA16" s="84"/>
      <c r="LB16" s="84"/>
      <c r="LN16" s="84"/>
      <c r="LO16" s="84"/>
      <c r="MA16" s="84"/>
      <c r="MB16" s="84"/>
      <c r="MN16" s="84"/>
      <c r="MO16" s="84"/>
      <c r="NA16" s="84"/>
      <c r="NB16" s="84"/>
      <c r="NN16" s="84"/>
      <c r="NO16" s="84"/>
      <c r="OA16" s="84"/>
      <c r="OB16" s="84"/>
      <c r="ON16" s="84"/>
      <c r="OO16" s="84"/>
      <c r="PA16" s="84"/>
      <c r="PB16" s="84"/>
      <c r="PN16" s="84"/>
      <c r="PO16" s="84"/>
      <c r="QA16" s="84"/>
      <c r="QB16" s="84"/>
      <c r="QN16" s="84"/>
      <c r="QO16" s="84"/>
      <c r="RA16" s="84"/>
      <c r="RB16" s="84"/>
      <c r="RN16" s="84"/>
      <c r="RO16" s="84"/>
      <c r="SA16" s="84"/>
      <c r="SB16" s="84"/>
      <c r="SN16" s="84"/>
      <c r="SO16" s="84"/>
      <c r="TA16" s="84"/>
      <c r="TB16" s="84"/>
      <c r="TN16" s="84"/>
      <c r="TO16" s="84"/>
      <c r="UA16" s="84"/>
      <c r="UB16" s="84"/>
      <c r="UN16" s="84"/>
      <c r="UO16" s="84"/>
      <c r="VA16" s="84"/>
      <c r="VB16" s="84"/>
      <c r="VN16" s="84"/>
      <c r="VO16" s="84"/>
      <c r="WA16" s="84"/>
      <c r="WB16" s="84"/>
      <c r="WN16" s="84"/>
      <c r="WO16" s="84"/>
      <c r="XA16" s="84"/>
      <c r="XB16" s="84"/>
      <c r="XN16" s="84"/>
      <c r="XO16" s="84"/>
      <c r="YA16" s="84"/>
      <c r="YB16" s="84"/>
      <c r="YN16" s="84"/>
      <c r="YO16" s="84"/>
      <c r="ZA16" s="84"/>
      <c r="ZB16" s="84"/>
      <c r="ZN16" s="84"/>
      <c r="ZO16" s="84"/>
      <c r="AAA16" s="84"/>
      <c r="AAB16" s="84"/>
      <c r="AAN16" s="84"/>
      <c r="AAO16" s="84"/>
      <c r="ABA16" s="84"/>
      <c r="ABB16" s="84"/>
      <c r="ABN16" s="84"/>
      <c r="ABO16" s="84"/>
      <c r="ACA16" s="84"/>
      <c r="ACB16" s="84"/>
      <c r="ACN16" s="84"/>
      <c r="ACO16" s="84"/>
      <c r="ADA16" s="84"/>
      <c r="ADB16" s="84"/>
      <c r="ADN16" s="84"/>
      <c r="ADO16" s="84"/>
      <c r="AEA16" s="84"/>
      <c r="AEB16" s="84"/>
      <c r="AEN16" s="84"/>
      <c r="AEO16" s="84"/>
      <c r="AFA16" s="84"/>
      <c r="AFB16" s="84"/>
      <c r="AFN16" s="84"/>
      <c r="AFO16" s="84"/>
      <c r="AGA16" s="84"/>
      <c r="AGB16" s="84"/>
      <c r="AGN16" s="84"/>
      <c r="AGO16" s="84"/>
      <c r="AHA16" s="84"/>
      <c r="AHB16" s="84"/>
      <c r="AHN16" s="84"/>
      <c r="AHO16" s="84"/>
      <c r="AIA16" s="84"/>
      <c r="AIB16" s="84"/>
      <c r="AIN16" s="84"/>
      <c r="AIO16" s="84"/>
      <c r="AJA16" s="84"/>
      <c r="AJB16" s="84"/>
      <c r="AJN16" s="84"/>
      <c r="AJO16" s="84"/>
      <c r="AKA16" s="84"/>
      <c r="AKB16" s="84"/>
      <c r="AKN16" s="84"/>
      <c r="AKO16" s="84"/>
      <c r="ALA16" s="84"/>
      <c r="ALB16" s="84"/>
      <c r="ALN16" s="84"/>
      <c r="ALO16" s="84"/>
      <c r="AMA16" s="84"/>
      <c r="AMB16" s="84"/>
      <c r="AMN16" s="84"/>
      <c r="AMO16" s="84"/>
      <c r="ANA16" s="84"/>
      <c r="ANB16" s="84"/>
      <c r="ANN16" s="84"/>
      <c r="ANO16" s="84"/>
      <c r="AOA16" s="84"/>
      <c r="AOB16" s="84"/>
      <c r="AON16" s="84"/>
      <c r="AOO16" s="84"/>
      <c r="APA16" s="84"/>
      <c r="APB16" s="84"/>
      <c r="APN16" s="84"/>
      <c r="APO16" s="84"/>
      <c r="AQA16" s="84"/>
      <c r="AQB16" s="84"/>
      <c r="AQN16" s="84"/>
      <c r="AQO16" s="84"/>
      <c r="ARA16" s="84"/>
      <c r="ARB16" s="84"/>
      <c r="ARN16" s="84"/>
      <c r="ARO16" s="84"/>
      <c r="ASA16" s="84"/>
      <c r="ASB16" s="84"/>
      <c r="ASN16" s="84"/>
      <c r="ASO16" s="84"/>
      <c r="ATA16" s="84"/>
      <c r="ATB16" s="84"/>
      <c r="ATN16" s="84"/>
      <c r="ATO16" s="84"/>
      <c r="AUA16" s="84"/>
      <c r="AUB16" s="84"/>
      <c r="AUN16" s="84"/>
      <c r="AUO16" s="84"/>
      <c r="AVA16" s="84"/>
      <c r="AVB16" s="84"/>
      <c r="AVN16" s="84"/>
      <c r="AVO16" s="84"/>
      <c r="AWA16" s="84"/>
      <c r="AWB16" s="84"/>
      <c r="AWN16" s="84"/>
      <c r="AWO16" s="84"/>
      <c r="AXA16" s="84"/>
      <c r="AXB16" s="84"/>
      <c r="AXN16" s="84"/>
      <c r="AXO16" s="84"/>
      <c r="AYA16" s="84"/>
      <c r="AYB16" s="84"/>
      <c r="AYN16" s="84"/>
      <c r="AYO16" s="84"/>
      <c r="AZA16" s="84"/>
      <c r="AZB16" s="84"/>
      <c r="AZN16" s="84"/>
      <c r="AZO16" s="84"/>
      <c r="BAA16" s="84"/>
      <c r="BAB16" s="84"/>
      <c r="BAN16" s="84"/>
      <c r="BAO16" s="84"/>
      <c r="BBA16" s="84"/>
      <c r="BBB16" s="84"/>
      <c r="BBN16" s="84"/>
      <c r="BBO16" s="84"/>
      <c r="BCA16" s="84"/>
      <c r="BCB16" s="84"/>
      <c r="BCN16" s="84"/>
      <c r="BCO16" s="84"/>
      <c r="BDA16" s="84"/>
      <c r="BDB16" s="84"/>
      <c r="BDN16" s="84"/>
      <c r="BDO16" s="84"/>
      <c r="BEA16" s="84"/>
      <c r="BEB16" s="84"/>
      <c r="BEN16" s="84"/>
      <c r="BEO16" s="84"/>
      <c r="BFA16" s="84"/>
      <c r="BFB16" s="84"/>
      <c r="BFN16" s="84"/>
      <c r="BFO16" s="84"/>
      <c r="BGA16" s="84"/>
      <c r="BGB16" s="84"/>
      <c r="BGN16" s="84"/>
      <c r="BGO16" s="84"/>
      <c r="BHA16" s="84"/>
      <c r="BHB16" s="84"/>
      <c r="BHN16" s="84"/>
      <c r="BHO16" s="84"/>
      <c r="BIA16" s="84"/>
      <c r="BIB16" s="84"/>
      <c r="BIN16" s="84"/>
      <c r="BIO16" s="84"/>
      <c r="BJA16" s="84"/>
      <c r="BJB16" s="84"/>
      <c r="BJN16" s="84"/>
      <c r="BJO16" s="84"/>
      <c r="BKA16" s="84"/>
      <c r="BKB16" s="84"/>
      <c r="BKN16" s="84"/>
      <c r="BKO16" s="84"/>
      <c r="BLA16" s="84"/>
      <c r="BLB16" s="84"/>
      <c r="BLN16" s="84"/>
      <c r="BLO16" s="84"/>
      <c r="BMA16" s="84"/>
      <c r="BMB16" s="84"/>
      <c r="BMN16" s="84"/>
      <c r="BMO16" s="84"/>
      <c r="BNA16" s="84"/>
      <c r="BNB16" s="84"/>
      <c r="BNN16" s="84"/>
      <c r="BNO16" s="84"/>
      <c r="BOA16" s="84"/>
      <c r="BOB16" s="84"/>
      <c r="BON16" s="84"/>
      <c r="BOO16" s="84"/>
      <c r="BPA16" s="84"/>
      <c r="BPB16" s="84"/>
      <c r="BPN16" s="84"/>
      <c r="BPO16" s="84"/>
      <c r="BQA16" s="84"/>
      <c r="BQB16" s="84"/>
      <c r="BQN16" s="84"/>
      <c r="BQO16" s="84"/>
      <c r="BRA16" s="84"/>
      <c r="BRB16" s="84"/>
      <c r="BRN16" s="84"/>
      <c r="BRO16" s="84"/>
      <c r="BSA16" s="84"/>
      <c r="BSB16" s="84"/>
      <c r="BSN16" s="84"/>
      <c r="BSO16" s="84"/>
      <c r="BTA16" s="84"/>
      <c r="BTB16" s="84"/>
      <c r="BTN16" s="84"/>
      <c r="BTO16" s="84"/>
      <c r="BUA16" s="84"/>
      <c r="BUB16" s="84"/>
      <c r="BUN16" s="84"/>
      <c r="BUO16" s="84"/>
      <c r="BVA16" s="84"/>
      <c r="BVB16" s="84"/>
      <c r="BVN16" s="84"/>
      <c r="BVO16" s="84"/>
      <c r="BWA16" s="84"/>
      <c r="BWB16" s="84"/>
      <c r="BWN16" s="84"/>
      <c r="BWO16" s="84"/>
      <c r="BXA16" s="84"/>
      <c r="BXB16" s="84"/>
      <c r="BXN16" s="84"/>
      <c r="BXO16" s="84"/>
      <c r="BYA16" s="84"/>
      <c r="BYB16" s="84"/>
      <c r="BYN16" s="84"/>
      <c r="BYO16" s="84"/>
      <c r="BZA16" s="84"/>
      <c r="BZB16" s="84"/>
      <c r="BZN16" s="84"/>
      <c r="BZO16" s="84"/>
      <c r="CAA16" s="84"/>
      <c r="CAB16" s="84"/>
      <c r="CAN16" s="84"/>
      <c r="CAO16" s="84"/>
      <c r="CBA16" s="84"/>
      <c r="CBB16" s="84"/>
      <c r="CBN16" s="84"/>
      <c r="CBO16" s="84"/>
      <c r="CCA16" s="84"/>
      <c r="CCB16" s="84"/>
      <c r="CCN16" s="84"/>
      <c r="CCO16" s="84"/>
      <c r="CDA16" s="84"/>
      <c r="CDB16" s="84"/>
      <c r="CDN16" s="84"/>
      <c r="CDO16" s="84"/>
      <c r="CEA16" s="84"/>
      <c r="CEB16" s="84"/>
      <c r="CEN16" s="84"/>
      <c r="CEO16" s="84"/>
      <c r="CFA16" s="84"/>
      <c r="CFB16" s="84"/>
      <c r="CFN16" s="84"/>
      <c r="CFO16" s="84"/>
      <c r="CGA16" s="84"/>
      <c r="CGB16" s="84"/>
      <c r="CGN16" s="84"/>
      <c r="CGO16" s="84"/>
      <c r="CHA16" s="84"/>
      <c r="CHB16" s="84"/>
      <c r="CHN16" s="84"/>
      <c r="CHO16" s="84"/>
      <c r="CIA16" s="84"/>
      <c r="CIB16" s="84"/>
      <c r="CIN16" s="84"/>
      <c r="CIO16" s="84"/>
      <c r="CJA16" s="84"/>
      <c r="CJB16" s="84"/>
      <c r="CJN16" s="84"/>
      <c r="CJO16" s="84"/>
      <c r="CKA16" s="84"/>
      <c r="CKB16" s="84"/>
      <c r="CKN16" s="84"/>
      <c r="CKO16" s="84"/>
      <c r="CLA16" s="84"/>
      <c r="CLB16" s="84"/>
      <c r="CLN16" s="84"/>
      <c r="CLO16" s="84"/>
      <c r="CMA16" s="84"/>
      <c r="CMB16" s="84"/>
      <c r="CMN16" s="84"/>
      <c r="CMO16" s="84"/>
      <c r="CNA16" s="84"/>
      <c r="CNB16" s="84"/>
      <c r="CNN16" s="84"/>
      <c r="CNO16" s="84"/>
      <c r="COA16" s="84"/>
      <c r="COB16" s="84"/>
      <c r="CON16" s="84"/>
      <c r="COO16" s="84"/>
      <c r="CPA16" s="84"/>
      <c r="CPB16" s="84"/>
      <c r="CPN16" s="84"/>
      <c r="CPO16" s="84"/>
      <c r="CQA16" s="84"/>
      <c r="CQB16" s="84"/>
      <c r="CQN16" s="84"/>
      <c r="CQO16" s="84"/>
      <c r="CRA16" s="84"/>
      <c r="CRB16" s="84"/>
      <c r="CRN16" s="84"/>
      <c r="CRO16" s="84"/>
      <c r="CSA16" s="84"/>
      <c r="CSB16" s="84"/>
      <c r="CSN16" s="84"/>
      <c r="CSO16" s="84"/>
      <c r="CTA16" s="84"/>
      <c r="CTB16" s="84"/>
      <c r="CTN16" s="84"/>
      <c r="CTO16" s="84"/>
      <c r="CUA16" s="84"/>
      <c r="CUB16" s="84"/>
      <c r="CUN16" s="84"/>
      <c r="CUO16" s="84"/>
      <c r="CVA16" s="84"/>
      <c r="CVB16" s="84"/>
      <c r="CVN16" s="84"/>
      <c r="CVO16" s="84"/>
      <c r="CWA16" s="84"/>
      <c r="CWB16" s="84"/>
      <c r="CWN16" s="84"/>
      <c r="CWO16" s="84"/>
      <c r="CXA16" s="84"/>
      <c r="CXB16" s="84"/>
      <c r="CXN16" s="84"/>
      <c r="CXO16" s="84"/>
      <c r="CYA16" s="84"/>
      <c r="CYB16" s="84"/>
      <c r="CYN16" s="84"/>
      <c r="CYO16" s="84"/>
      <c r="CZA16" s="84"/>
      <c r="CZB16" s="84"/>
      <c r="CZN16" s="84"/>
      <c r="CZO16" s="84"/>
      <c r="DAA16" s="84"/>
      <c r="DAB16" s="84"/>
      <c r="DAN16" s="84"/>
      <c r="DAO16" s="84"/>
      <c r="DBA16" s="84"/>
      <c r="DBB16" s="84"/>
      <c r="DBN16" s="84"/>
      <c r="DBO16" s="84"/>
      <c r="DCA16" s="84"/>
      <c r="DCB16" s="84"/>
      <c r="DCN16" s="84"/>
      <c r="DCO16" s="84"/>
      <c r="DDA16" s="84"/>
      <c r="DDB16" s="84"/>
      <c r="DDN16" s="84"/>
      <c r="DDO16" s="84"/>
      <c r="DEA16" s="84"/>
      <c r="DEB16" s="84"/>
      <c r="DEN16" s="84"/>
      <c r="DEO16" s="84"/>
      <c r="DFA16" s="84"/>
      <c r="DFB16" s="84"/>
      <c r="DFN16" s="84"/>
      <c r="DFO16" s="84"/>
      <c r="DGA16" s="84"/>
      <c r="DGB16" s="84"/>
      <c r="DGN16" s="84"/>
      <c r="DGO16" s="84"/>
      <c r="DHA16" s="84"/>
      <c r="DHB16" s="84"/>
      <c r="DHN16" s="84"/>
      <c r="DHO16" s="84"/>
      <c r="DIA16" s="84"/>
      <c r="DIB16" s="84"/>
      <c r="DIN16" s="84"/>
      <c r="DIO16" s="84"/>
      <c r="DJA16" s="84"/>
      <c r="DJB16" s="84"/>
      <c r="DJN16" s="84"/>
      <c r="DJO16" s="84"/>
      <c r="DKA16" s="84"/>
      <c r="DKB16" s="84"/>
      <c r="DKN16" s="84"/>
      <c r="DKO16" s="84"/>
      <c r="DLA16" s="84"/>
      <c r="DLB16" s="84"/>
      <c r="DLN16" s="84"/>
      <c r="DLO16" s="84"/>
      <c r="DMA16" s="84"/>
      <c r="DMB16" s="84"/>
      <c r="DMN16" s="84"/>
      <c r="DMO16" s="84"/>
      <c r="DNA16" s="84"/>
      <c r="DNB16" s="84"/>
      <c r="DNN16" s="84"/>
      <c r="DNO16" s="84"/>
      <c r="DOA16" s="84"/>
      <c r="DOB16" s="84"/>
      <c r="DON16" s="84"/>
      <c r="DOO16" s="84"/>
      <c r="DPA16" s="84"/>
      <c r="DPB16" s="84"/>
      <c r="DPN16" s="84"/>
      <c r="DPO16" s="84"/>
      <c r="DQA16" s="84"/>
      <c r="DQB16" s="84"/>
      <c r="DQN16" s="84"/>
      <c r="DQO16" s="84"/>
      <c r="DRA16" s="84"/>
      <c r="DRB16" s="84"/>
      <c r="DRN16" s="84"/>
      <c r="DRO16" s="84"/>
      <c r="DSA16" s="84"/>
      <c r="DSB16" s="84"/>
      <c r="DSN16" s="84"/>
      <c r="DSO16" s="84"/>
      <c r="DTA16" s="84"/>
      <c r="DTB16" s="84"/>
      <c r="DTN16" s="84"/>
      <c r="DTO16" s="84"/>
      <c r="DUA16" s="84"/>
      <c r="DUB16" s="84"/>
      <c r="DUN16" s="84"/>
      <c r="DUO16" s="84"/>
      <c r="DVA16" s="84"/>
      <c r="DVB16" s="84"/>
      <c r="DVN16" s="84"/>
      <c r="DVO16" s="84"/>
      <c r="DWA16" s="84"/>
      <c r="DWB16" s="84"/>
      <c r="DWN16" s="84"/>
      <c r="DWO16" s="84"/>
      <c r="DXA16" s="84"/>
      <c r="DXB16" s="84"/>
      <c r="DXN16" s="84"/>
      <c r="DXO16" s="84"/>
      <c r="DYA16" s="84"/>
      <c r="DYB16" s="84"/>
      <c r="DYN16" s="84"/>
      <c r="DYO16" s="84"/>
      <c r="DZA16" s="84"/>
      <c r="DZB16" s="84"/>
      <c r="DZN16" s="84"/>
      <c r="DZO16" s="84"/>
      <c r="EAA16" s="84"/>
      <c r="EAB16" s="84"/>
      <c r="EAN16" s="84"/>
      <c r="EAO16" s="84"/>
      <c r="EBA16" s="84"/>
      <c r="EBB16" s="84"/>
      <c r="EBN16" s="84"/>
      <c r="EBO16" s="84"/>
      <c r="ECA16" s="84"/>
      <c r="ECB16" s="84"/>
      <c r="ECN16" s="84"/>
      <c r="ECO16" s="84"/>
      <c r="EDA16" s="84"/>
      <c r="EDB16" s="84"/>
      <c r="EDN16" s="84"/>
      <c r="EDO16" s="84"/>
      <c r="EEA16" s="84"/>
      <c r="EEB16" s="84"/>
      <c r="EEN16" s="84"/>
      <c r="EEO16" s="84"/>
      <c r="EFA16" s="84"/>
      <c r="EFB16" s="84"/>
      <c r="EFN16" s="84"/>
      <c r="EFO16" s="84"/>
      <c r="EGA16" s="84"/>
      <c r="EGB16" s="84"/>
      <c r="EGN16" s="84"/>
      <c r="EGO16" s="84"/>
      <c r="EHA16" s="84"/>
      <c r="EHB16" s="84"/>
      <c r="EHN16" s="84"/>
      <c r="EHO16" s="84"/>
      <c r="EIA16" s="84"/>
      <c r="EIB16" s="84"/>
      <c r="EIN16" s="84"/>
      <c r="EIO16" s="84"/>
      <c r="EJA16" s="84"/>
      <c r="EJB16" s="84"/>
      <c r="EJN16" s="84"/>
      <c r="EJO16" s="84"/>
      <c r="EKA16" s="84"/>
      <c r="EKB16" s="84"/>
      <c r="EKN16" s="84"/>
      <c r="EKO16" s="84"/>
      <c r="ELA16" s="84"/>
      <c r="ELB16" s="84"/>
      <c r="ELN16" s="84"/>
      <c r="ELO16" s="84"/>
      <c r="EMA16" s="84"/>
      <c r="EMB16" s="84"/>
      <c r="EMN16" s="84"/>
      <c r="EMO16" s="84"/>
      <c r="ENA16" s="84"/>
      <c r="ENB16" s="84"/>
      <c r="ENN16" s="84"/>
      <c r="ENO16" s="84"/>
      <c r="EOA16" s="84"/>
      <c r="EOB16" s="84"/>
      <c r="EON16" s="84"/>
      <c r="EOO16" s="84"/>
      <c r="EPA16" s="84"/>
      <c r="EPB16" s="84"/>
      <c r="EPN16" s="84"/>
      <c r="EPO16" s="84"/>
      <c r="EQA16" s="84"/>
      <c r="EQB16" s="84"/>
      <c r="EQN16" s="84"/>
      <c r="EQO16" s="84"/>
      <c r="ERA16" s="84"/>
      <c r="ERB16" s="84"/>
      <c r="ERN16" s="84"/>
      <c r="ERO16" s="84"/>
      <c r="ESA16" s="84"/>
      <c r="ESB16" s="84"/>
      <c r="ESN16" s="84"/>
      <c r="ESO16" s="84"/>
      <c r="ETA16" s="84"/>
      <c r="ETB16" s="84"/>
      <c r="ETN16" s="84"/>
      <c r="ETO16" s="84"/>
      <c r="EUA16" s="84"/>
      <c r="EUB16" s="84"/>
      <c r="EUN16" s="84"/>
      <c r="EUO16" s="84"/>
      <c r="EVA16" s="84"/>
      <c r="EVB16" s="84"/>
      <c r="EVN16" s="84"/>
      <c r="EVO16" s="84"/>
      <c r="EWA16" s="84"/>
      <c r="EWB16" s="84"/>
      <c r="EWN16" s="84"/>
      <c r="EWO16" s="84"/>
      <c r="EXA16" s="84"/>
      <c r="EXB16" s="84"/>
      <c r="EXN16" s="84"/>
      <c r="EXO16" s="84"/>
      <c r="EYA16" s="84"/>
      <c r="EYB16" s="84"/>
      <c r="EYN16" s="84"/>
      <c r="EYO16" s="84"/>
      <c r="EZA16" s="84"/>
      <c r="EZB16" s="84"/>
      <c r="EZN16" s="84"/>
      <c r="EZO16" s="84"/>
      <c r="FAA16" s="84"/>
      <c r="FAB16" s="84"/>
      <c r="FAN16" s="84"/>
      <c r="FAO16" s="84"/>
      <c r="FBA16" s="84"/>
      <c r="FBB16" s="84"/>
      <c r="FBN16" s="84"/>
      <c r="FBO16" s="84"/>
      <c r="FCA16" s="84"/>
      <c r="FCB16" s="84"/>
      <c r="FCN16" s="84"/>
      <c r="FCO16" s="84"/>
      <c r="FDA16" s="84"/>
      <c r="FDB16" s="84"/>
      <c r="FDN16" s="84"/>
      <c r="FDO16" s="84"/>
      <c r="FEA16" s="84"/>
      <c r="FEB16" s="84"/>
      <c r="FEN16" s="84"/>
      <c r="FEO16" s="84"/>
      <c r="FFA16" s="84"/>
      <c r="FFB16" s="84"/>
      <c r="FFN16" s="84"/>
      <c r="FFO16" s="84"/>
      <c r="FGA16" s="84"/>
      <c r="FGB16" s="84"/>
      <c r="FGN16" s="84"/>
      <c r="FGO16" s="84"/>
      <c r="FHA16" s="84"/>
      <c r="FHB16" s="84"/>
      <c r="FHN16" s="84"/>
      <c r="FHO16" s="84"/>
      <c r="FIA16" s="84"/>
      <c r="FIB16" s="84"/>
      <c r="FIN16" s="84"/>
      <c r="FIO16" s="84"/>
      <c r="FJA16" s="84"/>
      <c r="FJB16" s="84"/>
      <c r="FJN16" s="84"/>
      <c r="FJO16" s="84"/>
      <c r="FKA16" s="84"/>
      <c r="FKB16" s="84"/>
      <c r="FKN16" s="84"/>
      <c r="FKO16" s="84"/>
      <c r="FLA16" s="84"/>
      <c r="FLB16" s="84"/>
      <c r="FLN16" s="84"/>
      <c r="FLO16" s="84"/>
      <c r="FMA16" s="84"/>
      <c r="FMB16" s="84"/>
      <c r="FMN16" s="84"/>
      <c r="FMO16" s="84"/>
      <c r="FNA16" s="84"/>
      <c r="FNB16" s="84"/>
      <c r="FNN16" s="84"/>
      <c r="FNO16" s="84"/>
      <c r="FOA16" s="84"/>
      <c r="FOB16" s="84"/>
      <c r="FON16" s="84"/>
      <c r="FOO16" s="84"/>
      <c r="FPA16" s="84"/>
      <c r="FPB16" s="84"/>
      <c r="FPN16" s="84"/>
      <c r="FPO16" s="84"/>
      <c r="FQA16" s="84"/>
      <c r="FQB16" s="84"/>
      <c r="FQN16" s="84"/>
      <c r="FQO16" s="84"/>
      <c r="FRA16" s="84"/>
      <c r="FRB16" s="84"/>
      <c r="FRN16" s="84"/>
      <c r="FRO16" s="84"/>
      <c r="FSA16" s="84"/>
      <c r="FSB16" s="84"/>
      <c r="FSN16" s="84"/>
      <c r="FSO16" s="84"/>
      <c r="FTA16" s="84"/>
      <c r="FTB16" s="84"/>
      <c r="FTN16" s="84"/>
      <c r="FTO16" s="84"/>
      <c r="FUA16" s="84"/>
      <c r="FUB16" s="84"/>
      <c r="FUN16" s="84"/>
      <c r="FUO16" s="84"/>
      <c r="FVA16" s="84"/>
      <c r="FVB16" s="84"/>
      <c r="FVN16" s="84"/>
      <c r="FVO16" s="84"/>
      <c r="FWA16" s="84"/>
      <c r="FWB16" s="84"/>
      <c r="FWN16" s="84"/>
      <c r="FWO16" s="84"/>
      <c r="FXA16" s="84"/>
      <c r="FXB16" s="84"/>
      <c r="FXN16" s="84"/>
      <c r="FXO16" s="84"/>
      <c r="FYA16" s="84"/>
      <c r="FYB16" s="84"/>
      <c r="FYN16" s="84"/>
      <c r="FYO16" s="84"/>
      <c r="FZA16" s="84"/>
      <c r="FZB16" s="84"/>
      <c r="FZN16" s="84"/>
      <c r="FZO16" s="84"/>
      <c r="GAA16" s="84"/>
      <c r="GAB16" s="84"/>
      <c r="GAN16" s="84"/>
      <c r="GAO16" s="84"/>
      <c r="GBA16" s="84"/>
      <c r="GBB16" s="84"/>
      <c r="GBN16" s="84"/>
      <c r="GBO16" s="84"/>
      <c r="GCA16" s="84"/>
      <c r="GCB16" s="84"/>
      <c r="GCN16" s="84"/>
      <c r="GCO16" s="84"/>
      <c r="GDA16" s="84"/>
      <c r="GDB16" s="84"/>
      <c r="GDN16" s="84"/>
      <c r="GDO16" s="84"/>
      <c r="GEA16" s="84"/>
      <c r="GEB16" s="84"/>
      <c r="GEN16" s="84"/>
      <c r="GEO16" s="84"/>
      <c r="GFA16" s="84"/>
      <c r="GFB16" s="84"/>
      <c r="GFN16" s="84"/>
      <c r="GFO16" s="84"/>
      <c r="GGA16" s="84"/>
      <c r="GGB16" s="84"/>
      <c r="GGN16" s="84"/>
      <c r="GGO16" s="84"/>
      <c r="GHA16" s="84"/>
      <c r="GHB16" s="84"/>
      <c r="GHN16" s="84"/>
      <c r="GHO16" s="84"/>
      <c r="GIA16" s="84"/>
      <c r="GIB16" s="84"/>
      <c r="GIN16" s="84"/>
      <c r="GIO16" s="84"/>
      <c r="GJA16" s="84"/>
      <c r="GJB16" s="84"/>
      <c r="GJN16" s="84"/>
      <c r="GJO16" s="84"/>
      <c r="GKA16" s="84"/>
      <c r="GKB16" s="84"/>
      <c r="GKN16" s="84"/>
      <c r="GKO16" s="84"/>
      <c r="GLA16" s="84"/>
      <c r="GLB16" s="84"/>
      <c r="GLN16" s="84"/>
      <c r="GLO16" s="84"/>
      <c r="GMA16" s="84"/>
      <c r="GMB16" s="84"/>
      <c r="GMN16" s="84"/>
      <c r="GMO16" s="84"/>
      <c r="GNA16" s="84"/>
      <c r="GNB16" s="84"/>
      <c r="GNN16" s="84"/>
      <c r="GNO16" s="84"/>
      <c r="GOA16" s="84"/>
      <c r="GOB16" s="84"/>
      <c r="GON16" s="84"/>
      <c r="GOO16" s="84"/>
      <c r="GPA16" s="84"/>
      <c r="GPB16" s="84"/>
      <c r="GPN16" s="84"/>
      <c r="GPO16" s="84"/>
      <c r="GQA16" s="84"/>
      <c r="GQB16" s="84"/>
      <c r="GQN16" s="84"/>
      <c r="GQO16" s="84"/>
      <c r="GRA16" s="84"/>
      <c r="GRB16" s="84"/>
      <c r="GRN16" s="84"/>
      <c r="GRO16" s="84"/>
      <c r="GSA16" s="84"/>
      <c r="GSB16" s="84"/>
      <c r="GSN16" s="84"/>
      <c r="GSO16" s="84"/>
      <c r="GTA16" s="84"/>
      <c r="GTB16" s="84"/>
      <c r="GTN16" s="84"/>
      <c r="GTO16" s="84"/>
      <c r="GUA16" s="84"/>
      <c r="GUB16" s="84"/>
      <c r="GUN16" s="84"/>
      <c r="GUO16" s="84"/>
      <c r="GVA16" s="84"/>
      <c r="GVB16" s="84"/>
      <c r="GVN16" s="84"/>
      <c r="GVO16" s="84"/>
      <c r="GWA16" s="84"/>
      <c r="GWB16" s="84"/>
      <c r="GWN16" s="84"/>
      <c r="GWO16" s="84"/>
      <c r="GXA16" s="84"/>
      <c r="GXB16" s="84"/>
      <c r="GXN16" s="84"/>
      <c r="GXO16" s="84"/>
      <c r="GYA16" s="84"/>
      <c r="GYB16" s="84"/>
      <c r="GYN16" s="84"/>
      <c r="GYO16" s="84"/>
      <c r="GZA16" s="84"/>
      <c r="GZB16" s="84"/>
      <c r="GZN16" s="84"/>
      <c r="GZO16" s="84"/>
      <c r="HAA16" s="84"/>
      <c r="HAB16" s="84"/>
      <c r="HAN16" s="84"/>
      <c r="HAO16" s="84"/>
      <c r="HBA16" s="84"/>
      <c r="HBB16" s="84"/>
      <c r="HBN16" s="84"/>
      <c r="HBO16" s="84"/>
      <c r="HCA16" s="84"/>
      <c r="HCB16" s="84"/>
      <c r="HCN16" s="84"/>
      <c r="HCO16" s="84"/>
      <c r="HDA16" s="84"/>
      <c r="HDB16" s="84"/>
      <c r="HDN16" s="84"/>
      <c r="HDO16" s="84"/>
      <c r="HEA16" s="84"/>
      <c r="HEB16" s="84"/>
      <c r="HEN16" s="84"/>
      <c r="HEO16" s="84"/>
      <c r="HFA16" s="84"/>
      <c r="HFB16" s="84"/>
      <c r="HFN16" s="84"/>
      <c r="HFO16" s="84"/>
      <c r="HGA16" s="84"/>
      <c r="HGB16" s="84"/>
      <c r="HGN16" s="84"/>
      <c r="HGO16" s="84"/>
      <c r="HHA16" s="84"/>
      <c r="HHB16" s="84"/>
      <c r="HHN16" s="84"/>
      <c r="HHO16" s="84"/>
      <c r="HIA16" s="84"/>
      <c r="HIB16" s="84"/>
      <c r="HIN16" s="84"/>
      <c r="HIO16" s="84"/>
      <c r="HJA16" s="84"/>
      <c r="HJB16" s="84"/>
      <c r="HJN16" s="84"/>
      <c r="HJO16" s="84"/>
      <c r="HKA16" s="84"/>
      <c r="HKB16" s="84"/>
      <c r="HKN16" s="84"/>
      <c r="HKO16" s="84"/>
      <c r="HLA16" s="84"/>
      <c r="HLB16" s="84"/>
      <c r="HLN16" s="84"/>
      <c r="HLO16" s="84"/>
      <c r="HMA16" s="84"/>
      <c r="HMB16" s="84"/>
      <c r="HMN16" s="84"/>
      <c r="HMO16" s="84"/>
      <c r="HNA16" s="84"/>
      <c r="HNB16" s="84"/>
      <c r="HNN16" s="84"/>
      <c r="HNO16" s="84"/>
      <c r="HOA16" s="84"/>
      <c r="HOB16" s="84"/>
      <c r="HON16" s="84"/>
      <c r="HOO16" s="84"/>
      <c r="HPA16" s="84"/>
      <c r="HPB16" s="84"/>
      <c r="HPN16" s="84"/>
      <c r="HPO16" s="84"/>
      <c r="HQA16" s="84"/>
      <c r="HQB16" s="84"/>
      <c r="HQN16" s="84"/>
      <c r="HQO16" s="84"/>
      <c r="HRA16" s="84"/>
      <c r="HRB16" s="84"/>
      <c r="HRN16" s="84"/>
      <c r="HRO16" s="84"/>
      <c r="HSA16" s="84"/>
      <c r="HSB16" s="84"/>
      <c r="HSN16" s="84"/>
      <c r="HSO16" s="84"/>
      <c r="HTA16" s="84"/>
      <c r="HTB16" s="84"/>
      <c r="HTN16" s="84"/>
      <c r="HTO16" s="84"/>
      <c r="HUA16" s="84"/>
      <c r="HUB16" s="84"/>
      <c r="HUN16" s="84"/>
      <c r="HUO16" s="84"/>
      <c r="HVA16" s="84"/>
      <c r="HVB16" s="84"/>
      <c r="HVN16" s="84"/>
      <c r="HVO16" s="84"/>
      <c r="HWA16" s="84"/>
      <c r="HWB16" s="84"/>
      <c r="HWN16" s="84"/>
      <c r="HWO16" s="84"/>
      <c r="HXA16" s="84"/>
      <c r="HXB16" s="84"/>
      <c r="HXN16" s="84"/>
      <c r="HXO16" s="84"/>
      <c r="HYA16" s="84"/>
      <c r="HYB16" s="84"/>
      <c r="HYN16" s="84"/>
      <c r="HYO16" s="84"/>
      <c r="HZA16" s="84"/>
      <c r="HZB16" s="84"/>
      <c r="HZN16" s="84"/>
      <c r="HZO16" s="84"/>
      <c r="IAA16" s="84"/>
      <c r="IAB16" s="84"/>
      <c r="IAN16" s="84"/>
      <c r="IAO16" s="84"/>
      <c r="IBA16" s="84"/>
      <c r="IBB16" s="84"/>
      <c r="IBN16" s="84"/>
      <c r="IBO16" s="84"/>
      <c r="ICA16" s="84"/>
      <c r="ICB16" s="84"/>
      <c r="ICN16" s="84"/>
      <c r="ICO16" s="84"/>
      <c r="IDA16" s="84"/>
      <c r="IDB16" s="84"/>
      <c r="IDN16" s="84"/>
      <c r="IDO16" s="84"/>
      <c r="IEA16" s="84"/>
      <c r="IEB16" s="84"/>
      <c r="IEN16" s="84"/>
      <c r="IEO16" s="84"/>
      <c r="IFA16" s="84"/>
      <c r="IFB16" s="84"/>
      <c r="IFN16" s="84"/>
      <c r="IFO16" s="84"/>
      <c r="IGA16" s="84"/>
      <c r="IGB16" s="84"/>
      <c r="IGN16" s="84"/>
      <c r="IGO16" s="84"/>
      <c r="IHA16" s="84"/>
      <c r="IHB16" s="84"/>
      <c r="IHN16" s="84"/>
      <c r="IHO16" s="84"/>
      <c r="IIA16" s="84"/>
      <c r="IIB16" s="84"/>
      <c r="IIN16" s="84"/>
      <c r="IIO16" s="84"/>
      <c r="IJA16" s="84"/>
      <c r="IJB16" s="84"/>
      <c r="IJN16" s="84"/>
      <c r="IJO16" s="84"/>
      <c r="IKA16" s="84"/>
      <c r="IKB16" s="84"/>
      <c r="IKN16" s="84"/>
      <c r="IKO16" s="84"/>
      <c r="ILA16" s="84"/>
      <c r="ILB16" s="84"/>
      <c r="ILN16" s="84"/>
      <c r="ILO16" s="84"/>
      <c r="IMA16" s="84"/>
      <c r="IMB16" s="84"/>
      <c r="IMN16" s="84"/>
      <c r="IMO16" s="84"/>
      <c r="INA16" s="84"/>
      <c r="INB16" s="84"/>
      <c r="INN16" s="84"/>
      <c r="INO16" s="84"/>
      <c r="IOA16" s="84"/>
      <c r="IOB16" s="84"/>
      <c r="ION16" s="84"/>
      <c r="IOO16" s="84"/>
      <c r="IPA16" s="84"/>
      <c r="IPB16" s="84"/>
      <c r="IPN16" s="84"/>
      <c r="IPO16" s="84"/>
      <c r="IQA16" s="84"/>
      <c r="IQB16" s="84"/>
      <c r="IQN16" s="84"/>
      <c r="IQO16" s="84"/>
      <c r="IRA16" s="84"/>
      <c r="IRB16" s="84"/>
      <c r="IRN16" s="84"/>
      <c r="IRO16" s="84"/>
      <c r="ISA16" s="84"/>
      <c r="ISB16" s="84"/>
      <c r="ISN16" s="84"/>
      <c r="ISO16" s="84"/>
      <c r="ITA16" s="84"/>
      <c r="ITB16" s="84"/>
      <c r="ITN16" s="84"/>
      <c r="ITO16" s="84"/>
      <c r="IUA16" s="84"/>
      <c r="IUB16" s="84"/>
      <c r="IUN16" s="84"/>
      <c r="IUO16" s="84"/>
      <c r="IVA16" s="84"/>
      <c r="IVB16" s="84"/>
      <c r="IVN16" s="84"/>
      <c r="IVO16" s="84"/>
      <c r="IWA16" s="84"/>
      <c r="IWB16" s="84"/>
      <c r="IWN16" s="84"/>
      <c r="IWO16" s="84"/>
      <c r="IXA16" s="84"/>
      <c r="IXB16" s="84"/>
      <c r="IXN16" s="84"/>
      <c r="IXO16" s="84"/>
      <c r="IYA16" s="84"/>
      <c r="IYB16" s="84"/>
      <c r="IYN16" s="84"/>
      <c r="IYO16" s="84"/>
      <c r="IZA16" s="84"/>
      <c r="IZB16" s="84"/>
      <c r="IZN16" s="84"/>
      <c r="IZO16" s="84"/>
      <c r="JAA16" s="84"/>
      <c r="JAB16" s="84"/>
      <c r="JAN16" s="84"/>
      <c r="JAO16" s="84"/>
      <c r="JBA16" s="84"/>
      <c r="JBB16" s="84"/>
      <c r="JBN16" s="84"/>
      <c r="JBO16" s="84"/>
      <c r="JCA16" s="84"/>
      <c r="JCB16" s="84"/>
      <c r="JCN16" s="84"/>
      <c r="JCO16" s="84"/>
      <c r="JDA16" s="84"/>
      <c r="JDB16" s="84"/>
      <c r="JDN16" s="84"/>
      <c r="JDO16" s="84"/>
      <c r="JEA16" s="84"/>
      <c r="JEB16" s="84"/>
      <c r="JEN16" s="84"/>
      <c r="JEO16" s="84"/>
      <c r="JFA16" s="84"/>
      <c r="JFB16" s="84"/>
      <c r="JFN16" s="84"/>
      <c r="JFO16" s="84"/>
      <c r="JGA16" s="84"/>
      <c r="JGB16" s="84"/>
      <c r="JGN16" s="84"/>
      <c r="JGO16" s="84"/>
      <c r="JHA16" s="84"/>
      <c r="JHB16" s="84"/>
      <c r="JHN16" s="84"/>
      <c r="JHO16" s="84"/>
      <c r="JIA16" s="84"/>
      <c r="JIB16" s="84"/>
      <c r="JIN16" s="84"/>
      <c r="JIO16" s="84"/>
      <c r="JJA16" s="84"/>
      <c r="JJB16" s="84"/>
      <c r="JJN16" s="84"/>
      <c r="JJO16" s="84"/>
      <c r="JKA16" s="84"/>
      <c r="JKB16" s="84"/>
      <c r="JKN16" s="84"/>
      <c r="JKO16" s="84"/>
      <c r="JLA16" s="84"/>
      <c r="JLB16" s="84"/>
      <c r="JLN16" s="84"/>
      <c r="JLO16" s="84"/>
      <c r="JMA16" s="84"/>
      <c r="JMB16" s="84"/>
      <c r="JMN16" s="84"/>
      <c r="JMO16" s="84"/>
      <c r="JNA16" s="84"/>
      <c r="JNB16" s="84"/>
      <c r="JNN16" s="84"/>
      <c r="JNO16" s="84"/>
      <c r="JOA16" s="84"/>
      <c r="JOB16" s="84"/>
      <c r="JON16" s="84"/>
      <c r="JOO16" s="84"/>
      <c r="JPA16" s="84"/>
      <c r="JPB16" s="84"/>
      <c r="JPN16" s="84"/>
      <c r="JPO16" s="84"/>
      <c r="JQA16" s="84"/>
      <c r="JQB16" s="84"/>
      <c r="JQN16" s="84"/>
      <c r="JQO16" s="84"/>
      <c r="JRA16" s="84"/>
      <c r="JRB16" s="84"/>
      <c r="JRN16" s="84"/>
      <c r="JRO16" s="84"/>
      <c r="JSA16" s="84"/>
      <c r="JSB16" s="84"/>
      <c r="JSN16" s="84"/>
      <c r="JSO16" s="84"/>
      <c r="JTA16" s="84"/>
      <c r="JTB16" s="84"/>
      <c r="JTN16" s="84"/>
      <c r="JTO16" s="84"/>
      <c r="JUA16" s="84"/>
      <c r="JUB16" s="84"/>
      <c r="JUN16" s="84"/>
      <c r="JUO16" s="84"/>
      <c r="JVA16" s="84"/>
      <c r="JVB16" s="84"/>
      <c r="JVN16" s="84"/>
      <c r="JVO16" s="84"/>
      <c r="JWA16" s="84"/>
      <c r="JWB16" s="84"/>
      <c r="JWN16" s="84"/>
      <c r="JWO16" s="84"/>
      <c r="JXA16" s="84"/>
      <c r="JXB16" s="84"/>
      <c r="JXN16" s="84"/>
      <c r="JXO16" s="84"/>
      <c r="JYA16" s="84"/>
      <c r="JYB16" s="84"/>
      <c r="JYN16" s="84"/>
      <c r="JYO16" s="84"/>
      <c r="JZA16" s="84"/>
      <c r="JZB16" s="84"/>
      <c r="JZN16" s="84"/>
      <c r="JZO16" s="84"/>
      <c r="KAA16" s="84"/>
      <c r="KAB16" s="84"/>
      <c r="KAN16" s="84"/>
      <c r="KAO16" s="84"/>
      <c r="KBA16" s="84"/>
      <c r="KBB16" s="84"/>
      <c r="KBN16" s="84"/>
      <c r="KBO16" s="84"/>
      <c r="KCA16" s="84"/>
      <c r="KCB16" s="84"/>
      <c r="KCN16" s="84"/>
      <c r="KCO16" s="84"/>
      <c r="KDA16" s="84"/>
      <c r="KDB16" s="84"/>
      <c r="KDN16" s="84"/>
      <c r="KDO16" s="84"/>
      <c r="KEA16" s="84"/>
      <c r="KEB16" s="84"/>
      <c r="KEN16" s="84"/>
      <c r="KEO16" s="84"/>
      <c r="KFA16" s="84"/>
      <c r="KFB16" s="84"/>
      <c r="KFN16" s="84"/>
      <c r="KFO16" s="84"/>
      <c r="KGA16" s="84"/>
      <c r="KGB16" s="84"/>
      <c r="KGN16" s="84"/>
      <c r="KGO16" s="84"/>
      <c r="KHA16" s="84"/>
      <c r="KHB16" s="84"/>
      <c r="KHN16" s="84"/>
      <c r="KHO16" s="84"/>
      <c r="KIA16" s="84"/>
      <c r="KIB16" s="84"/>
      <c r="KIN16" s="84"/>
      <c r="KIO16" s="84"/>
      <c r="KJA16" s="84"/>
      <c r="KJB16" s="84"/>
      <c r="KJN16" s="84"/>
      <c r="KJO16" s="84"/>
      <c r="KKA16" s="84"/>
      <c r="KKB16" s="84"/>
      <c r="KKN16" s="84"/>
      <c r="KKO16" s="84"/>
      <c r="KLA16" s="84"/>
      <c r="KLB16" s="84"/>
      <c r="KLN16" s="84"/>
      <c r="KLO16" s="84"/>
      <c r="KMA16" s="84"/>
      <c r="KMB16" s="84"/>
      <c r="KMN16" s="84"/>
      <c r="KMO16" s="84"/>
      <c r="KNA16" s="84"/>
      <c r="KNB16" s="84"/>
      <c r="KNN16" s="84"/>
      <c r="KNO16" s="84"/>
      <c r="KOA16" s="84"/>
      <c r="KOB16" s="84"/>
      <c r="KON16" s="84"/>
      <c r="KOO16" s="84"/>
      <c r="KPA16" s="84"/>
      <c r="KPB16" s="84"/>
      <c r="KPN16" s="84"/>
      <c r="KPO16" s="84"/>
      <c r="KQA16" s="84"/>
      <c r="KQB16" s="84"/>
      <c r="KQN16" s="84"/>
      <c r="KQO16" s="84"/>
      <c r="KRA16" s="84"/>
      <c r="KRB16" s="84"/>
      <c r="KRN16" s="84"/>
      <c r="KRO16" s="84"/>
      <c r="KSA16" s="84"/>
      <c r="KSB16" s="84"/>
      <c r="KSN16" s="84"/>
      <c r="KSO16" s="84"/>
      <c r="KTA16" s="84"/>
      <c r="KTB16" s="84"/>
      <c r="KTN16" s="84"/>
      <c r="KTO16" s="84"/>
      <c r="KUA16" s="84"/>
      <c r="KUB16" s="84"/>
      <c r="KUN16" s="84"/>
      <c r="KUO16" s="84"/>
      <c r="KVA16" s="84"/>
      <c r="KVB16" s="84"/>
      <c r="KVN16" s="84"/>
      <c r="KVO16" s="84"/>
      <c r="KWA16" s="84"/>
      <c r="KWB16" s="84"/>
      <c r="KWN16" s="84"/>
      <c r="KWO16" s="84"/>
      <c r="KXA16" s="84"/>
      <c r="KXB16" s="84"/>
      <c r="KXN16" s="84"/>
      <c r="KXO16" s="84"/>
      <c r="KYA16" s="84"/>
      <c r="KYB16" s="84"/>
      <c r="KYN16" s="84"/>
      <c r="KYO16" s="84"/>
      <c r="KZA16" s="84"/>
      <c r="KZB16" s="84"/>
      <c r="KZN16" s="84"/>
      <c r="KZO16" s="84"/>
      <c r="LAA16" s="84"/>
      <c r="LAB16" s="84"/>
      <c r="LAN16" s="84"/>
      <c r="LAO16" s="84"/>
      <c r="LBA16" s="84"/>
      <c r="LBB16" s="84"/>
      <c r="LBN16" s="84"/>
      <c r="LBO16" s="84"/>
      <c r="LCA16" s="84"/>
      <c r="LCB16" s="84"/>
      <c r="LCN16" s="84"/>
      <c r="LCO16" s="84"/>
      <c r="LDA16" s="84"/>
      <c r="LDB16" s="84"/>
      <c r="LDN16" s="84"/>
      <c r="LDO16" s="84"/>
      <c r="LEA16" s="84"/>
      <c r="LEB16" s="84"/>
      <c r="LEN16" s="84"/>
      <c r="LEO16" s="84"/>
      <c r="LFA16" s="84"/>
      <c r="LFB16" s="84"/>
      <c r="LFN16" s="84"/>
      <c r="LFO16" s="84"/>
      <c r="LGA16" s="84"/>
      <c r="LGB16" s="84"/>
      <c r="LGN16" s="84"/>
      <c r="LGO16" s="84"/>
      <c r="LHA16" s="84"/>
      <c r="LHB16" s="84"/>
      <c r="LHN16" s="84"/>
      <c r="LHO16" s="84"/>
      <c r="LIA16" s="84"/>
      <c r="LIB16" s="84"/>
      <c r="LIN16" s="84"/>
      <c r="LIO16" s="84"/>
      <c r="LJA16" s="84"/>
      <c r="LJB16" s="84"/>
      <c r="LJN16" s="84"/>
      <c r="LJO16" s="84"/>
      <c r="LKA16" s="84"/>
      <c r="LKB16" s="84"/>
      <c r="LKN16" s="84"/>
      <c r="LKO16" s="84"/>
      <c r="LLA16" s="84"/>
      <c r="LLB16" s="84"/>
      <c r="LLN16" s="84"/>
      <c r="LLO16" s="84"/>
      <c r="LMA16" s="84"/>
      <c r="LMB16" s="84"/>
      <c r="LMN16" s="84"/>
      <c r="LMO16" s="84"/>
      <c r="LNA16" s="84"/>
      <c r="LNB16" s="84"/>
      <c r="LNN16" s="84"/>
      <c r="LNO16" s="84"/>
      <c r="LOA16" s="84"/>
      <c r="LOB16" s="84"/>
      <c r="LON16" s="84"/>
      <c r="LOO16" s="84"/>
      <c r="LPA16" s="84"/>
      <c r="LPB16" s="84"/>
      <c r="LPN16" s="84"/>
      <c r="LPO16" s="84"/>
      <c r="LQA16" s="84"/>
      <c r="LQB16" s="84"/>
      <c r="LQN16" s="84"/>
      <c r="LQO16" s="84"/>
      <c r="LRA16" s="84"/>
      <c r="LRB16" s="84"/>
      <c r="LRN16" s="84"/>
      <c r="LRO16" s="84"/>
      <c r="LSA16" s="84"/>
      <c r="LSB16" s="84"/>
      <c r="LSN16" s="84"/>
      <c r="LSO16" s="84"/>
      <c r="LTA16" s="84"/>
      <c r="LTB16" s="84"/>
      <c r="LTN16" s="84"/>
      <c r="LTO16" s="84"/>
      <c r="LUA16" s="84"/>
      <c r="LUB16" s="84"/>
      <c r="LUN16" s="84"/>
      <c r="LUO16" s="84"/>
      <c r="LVA16" s="84"/>
      <c r="LVB16" s="84"/>
      <c r="LVN16" s="84"/>
      <c r="LVO16" s="84"/>
      <c r="LWA16" s="84"/>
      <c r="LWB16" s="84"/>
      <c r="LWN16" s="84"/>
      <c r="LWO16" s="84"/>
      <c r="LXA16" s="84"/>
      <c r="LXB16" s="84"/>
      <c r="LXN16" s="84"/>
      <c r="LXO16" s="84"/>
      <c r="LYA16" s="84"/>
      <c r="LYB16" s="84"/>
      <c r="LYN16" s="84"/>
      <c r="LYO16" s="84"/>
      <c r="LZA16" s="84"/>
      <c r="LZB16" s="84"/>
      <c r="LZN16" s="84"/>
      <c r="LZO16" s="84"/>
      <c r="MAA16" s="84"/>
      <c r="MAB16" s="84"/>
      <c r="MAN16" s="84"/>
      <c r="MAO16" s="84"/>
      <c r="MBA16" s="84"/>
      <c r="MBB16" s="84"/>
      <c r="MBN16" s="84"/>
      <c r="MBO16" s="84"/>
      <c r="MCA16" s="84"/>
      <c r="MCB16" s="84"/>
      <c r="MCN16" s="84"/>
      <c r="MCO16" s="84"/>
      <c r="MDA16" s="84"/>
      <c r="MDB16" s="84"/>
      <c r="MDN16" s="84"/>
      <c r="MDO16" s="84"/>
      <c r="MEA16" s="84"/>
      <c r="MEB16" s="84"/>
      <c r="MEN16" s="84"/>
      <c r="MEO16" s="84"/>
      <c r="MFA16" s="84"/>
      <c r="MFB16" s="84"/>
      <c r="MFN16" s="84"/>
      <c r="MFO16" s="84"/>
      <c r="MGA16" s="84"/>
      <c r="MGB16" s="84"/>
      <c r="MGN16" s="84"/>
      <c r="MGO16" s="84"/>
      <c r="MHA16" s="84"/>
      <c r="MHB16" s="84"/>
      <c r="MHN16" s="84"/>
      <c r="MHO16" s="84"/>
      <c r="MIA16" s="84"/>
      <c r="MIB16" s="84"/>
      <c r="MIN16" s="84"/>
      <c r="MIO16" s="84"/>
      <c r="MJA16" s="84"/>
      <c r="MJB16" s="84"/>
      <c r="MJN16" s="84"/>
      <c r="MJO16" s="84"/>
      <c r="MKA16" s="84"/>
      <c r="MKB16" s="84"/>
      <c r="MKN16" s="84"/>
      <c r="MKO16" s="84"/>
      <c r="MLA16" s="84"/>
      <c r="MLB16" s="84"/>
      <c r="MLN16" s="84"/>
      <c r="MLO16" s="84"/>
      <c r="MMA16" s="84"/>
      <c r="MMB16" s="84"/>
      <c r="MMN16" s="84"/>
      <c r="MMO16" s="84"/>
      <c r="MNA16" s="84"/>
      <c r="MNB16" s="84"/>
      <c r="MNN16" s="84"/>
      <c r="MNO16" s="84"/>
      <c r="MOA16" s="84"/>
      <c r="MOB16" s="84"/>
      <c r="MON16" s="84"/>
      <c r="MOO16" s="84"/>
      <c r="MPA16" s="84"/>
      <c r="MPB16" s="84"/>
      <c r="MPN16" s="84"/>
      <c r="MPO16" s="84"/>
      <c r="MQA16" s="84"/>
      <c r="MQB16" s="84"/>
      <c r="MQN16" s="84"/>
      <c r="MQO16" s="84"/>
      <c r="MRA16" s="84"/>
      <c r="MRB16" s="84"/>
      <c r="MRN16" s="84"/>
      <c r="MRO16" s="84"/>
      <c r="MSA16" s="84"/>
      <c r="MSB16" s="84"/>
      <c r="MSN16" s="84"/>
      <c r="MSO16" s="84"/>
      <c r="MTA16" s="84"/>
      <c r="MTB16" s="84"/>
      <c r="MTN16" s="84"/>
      <c r="MTO16" s="84"/>
      <c r="MUA16" s="84"/>
      <c r="MUB16" s="84"/>
      <c r="MUN16" s="84"/>
      <c r="MUO16" s="84"/>
      <c r="MVA16" s="84"/>
      <c r="MVB16" s="84"/>
      <c r="MVN16" s="84"/>
      <c r="MVO16" s="84"/>
      <c r="MWA16" s="84"/>
      <c r="MWB16" s="84"/>
      <c r="MWN16" s="84"/>
      <c r="MWO16" s="84"/>
      <c r="MXA16" s="84"/>
      <c r="MXB16" s="84"/>
      <c r="MXN16" s="84"/>
      <c r="MXO16" s="84"/>
      <c r="MYA16" s="84"/>
      <c r="MYB16" s="84"/>
      <c r="MYN16" s="84"/>
      <c r="MYO16" s="84"/>
      <c r="MZA16" s="84"/>
      <c r="MZB16" s="84"/>
      <c r="MZN16" s="84"/>
      <c r="MZO16" s="84"/>
      <c r="NAA16" s="84"/>
      <c r="NAB16" s="84"/>
      <c r="NAN16" s="84"/>
      <c r="NAO16" s="84"/>
      <c r="NBA16" s="84"/>
      <c r="NBB16" s="84"/>
      <c r="NBN16" s="84"/>
      <c r="NBO16" s="84"/>
      <c r="NCA16" s="84"/>
      <c r="NCB16" s="84"/>
      <c r="NCN16" s="84"/>
      <c r="NCO16" s="84"/>
      <c r="NDA16" s="84"/>
      <c r="NDB16" s="84"/>
      <c r="NDN16" s="84"/>
      <c r="NDO16" s="84"/>
      <c r="NEA16" s="84"/>
      <c r="NEB16" s="84"/>
      <c r="NEN16" s="84"/>
      <c r="NEO16" s="84"/>
      <c r="NFA16" s="84"/>
      <c r="NFB16" s="84"/>
      <c r="NFN16" s="84"/>
      <c r="NFO16" s="84"/>
      <c r="NGA16" s="84"/>
      <c r="NGB16" s="84"/>
      <c r="NGN16" s="84"/>
      <c r="NGO16" s="84"/>
      <c r="NHA16" s="84"/>
      <c r="NHB16" s="84"/>
      <c r="NHN16" s="84"/>
      <c r="NHO16" s="84"/>
      <c r="NIA16" s="84"/>
      <c r="NIB16" s="84"/>
      <c r="NIN16" s="84"/>
      <c r="NIO16" s="84"/>
      <c r="NJA16" s="84"/>
      <c r="NJB16" s="84"/>
      <c r="NJN16" s="84"/>
      <c r="NJO16" s="84"/>
      <c r="NKA16" s="84"/>
      <c r="NKB16" s="84"/>
      <c r="NKN16" s="84"/>
      <c r="NKO16" s="84"/>
      <c r="NLA16" s="84"/>
      <c r="NLB16" s="84"/>
      <c r="NLN16" s="84"/>
      <c r="NLO16" s="84"/>
      <c r="NMA16" s="84"/>
      <c r="NMB16" s="84"/>
      <c r="NMN16" s="84"/>
      <c r="NMO16" s="84"/>
      <c r="NNA16" s="84"/>
      <c r="NNB16" s="84"/>
      <c r="NNN16" s="84"/>
      <c r="NNO16" s="84"/>
      <c r="NOA16" s="84"/>
      <c r="NOB16" s="84"/>
      <c r="NON16" s="84"/>
      <c r="NOO16" s="84"/>
      <c r="NPA16" s="84"/>
      <c r="NPB16" s="84"/>
      <c r="NPN16" s="84"/>
      <c r="NPO16" s="84"/>
      <c r="NQA16" s="84"/>
      <c r="NQB16" s="84"/>
      <c r="NQN16" s="84"/>
      <c r="NQO16" s="84"/>
      <c r="NRA16" s="84"/>
      <c r="NRB16" s="84"/>
      <c r="NRN16" s="84"/>
      <c r="NRO16" s="84"/>
      <c r="NSA16" s="84"/>
      <c r="NSB16" s="84"/>
      <c r="NSN16" s="84"/>
      <c r="NSO16" s="84"/>
      <c r="NTA16" s="84"/>
      <c r="NTB16" s="84"/>
      <c r="NTN16" s="84"/>
      <c r="NTO16" s="84"/>
      <c r="NUA16" s="84"/>
      <c r="NUB16" s="84"/>
      <c r="NUN16" s="84"/>
      <c r="NUO16" s="84"/>
      <c r="NVA16" s="84"/>
      <c r="NVB16" s="84"/>
      <c r="NVN16" s="84"/>
      <c r="NVO16" s="84"/>
      <c r="NWA16" s="84"/>
      <c r="NWB16" s="84"/>
      <c r="NWN16" s="84"/>
      <c r="NWO16" s="84"/>
      <c r="NXA16" s="84"/>
      <c r="NXB16" s="84"/>
      <c r="NXN16" s="84"/>
      <c r="NXO16" s="84"/>
      <c r="NYA16" s="84"/>
      <c r="NYB16" s="84"/>
      <c r="NYN16" s="84"/>
      <c r="NYO16" s="84"/>
      <c r="NZA16" s="84"/>
      <c r="NZB16" s="84"/>
      <c r="NZN16" s="84"/>
      <c r="NZO16" s="84"/>
      <c r="OAA16" s="84"/>
      <c r="OAB16" s="84"/>
      <c r="OAN16" s="84"/>
      <c r="OAO16" s="84"/>
      <c r="OBA16" s="84"/>
      <c r="OBB16" s="84"/>
      <c r="OBN16" s="84"/>
      <c r="OBO16" s="84"/>
      <c r="OCA16" s="84"/>
      <c r="OCB16" s="84"/>
      <c r="OCN16" s="84"/>
      <c r="OCO16" s="84"/>
      <c r="ODA16" s="84"/>
      <c r="ODB16" s="84"/>
      <c r="ODN16" s="84"/>
      <c r="ODO16" s="84"/>
      <c r="OEA16" s="84"/>
      <c r="OEB16" s="84"/>
      <c r="OEN16" s="84"/>
      <c r="OEO16" s="84"/>
      <c r="OFA16" s="84"/>
      <c r="OFB16" s="84"/>
      <c r="OFN16" s="84"/>
      <c r="OFO16" s="84"/>
      <c r="OGA16" s="84"/>
      <c r="OGB16" s="84"/>
      <c r="OGN16" s="84"/>
      <c r="OGO16" s="84"/>
      <c r="OHA16" s="84"/>
      <c r="OHB16" s="84"/>
      <c r="OHN16" s="84"/>
      <c r="OHO16" s="84"/>
      <c r="OIA16" s="84"/>
      <c r="OIB16" s="84"/>
      <c r="OIN16" s="84"/>
      <c r="OIO16" s="84"/>
      <c r="OJA16" s="84"/>
      <c r="OJB16" s="84"/>
      <c r="OJN16" s="84"/>
      <c r="OJO16" s="84"/>
      <c r="OKA16" s="84"/>
      <c r="OKB16" s="84"/>
      <c r="OKN16" s="84"/>
      <c r="OKO16" s="84"/>
      <c r="OLA16" s="84"/>
      <c r="OLB16" s="84"/>
      <c r="OLN16" s="84"/>
      <c r="OLO16" s="84"/>
      <c r="OMA16" s="84"/>
      <c r="OMB16" s="84"/>
      <c r="OMN16" s="84"/>
      <c r="OMO16" s="84"/>
      <c r="ONA16" s="84"/>
      <c r="ONB16" s="84"/>
      <c r="ONN16" s="84"/>
      <c r="ONO16" s="84"/>
      <c r="OOA16" s="84"/>
      <c r="OOB16" s="84"/>
      <c r="OON16" s="84"/>
      <c r="OOO16" s="84"/>
      <c r="OPA16" s="84"/>
      <c r="OPB16" s="84"/>
      <c r="OPN16" s="84"/>
      <c r="OPO16" s="84"/>
      <c r="OQA16" s="84"/>
      <c r="OQB16" s="84"/>
      <c r="OQN16" s="84"/>
      <c r="OQO16" s="84"/>
      <c r="ORA16" s="84"/>
      <c r="ORB16" s="84"/>
      <c r="ORN16" s="84"/>
      <c r="ORO16" s="84"/>
      <c r="OSA16" s="84"/>
      <c r="OSB16" s="84"/>
      <c r="OSN16" s="84"/>
      <c r="OSO16" s="84"/>
      <c r="OTA16" s="84"/>
      <c r="OTB16" s="84"/>
      <c r="OTN16" s="84"/>
      <c r="OTO16" s="84"/>
      <c r="OUA16" s="84"/>
      <c r="OUB16" s="84"/>
      <c r="OUN16" s="84"/>
      <c r="OUO16" s="84"/>
      <c r="OVA16" s="84"/>
      <c r="OVB16" s="84"/>
      <c r="OVN16" s="84"/>
      <c r="OVO16" s="84"/>
      <c r="OWA16" s="84"/>
      <c r="OWB16" s="84"/>
      <c r="OWN16" s="84"/>
      <c r="OWO16" s="84"/>
      <c r="OXA16" s="84"/>
      <c r="OXB16" s="84"/>
      <c r="OXN16" s="84"/>
      <c r="OXO16" s="84"/>
      <c r="OYA16" s="84"/>
      <c r="OYB16" s="84"/>
      <c r="OYN16" s="84"/>
      <c r="OYO16" s="84"/>
      <c r="OZA16" s="84"/>
      <c r="OZB16" s="84"/>
      <c r="OZN16" s="84"/>
      <c r="OZO16" s="84"/>
      <c r="PAA16" s="84"/>
      <c r="PAB16" s="84"/>
      <c r="PAN16" s="84"/>
      <c r="PAO16" s="84"/>
      <c r="PBA16" s="84"/>
      <c r="PBB16" s="84"/>
      <c r="PBN16" s="84"/>
      <c r="PBO16" s="84"/>
      <c r="PCA16" s="84"/>
      <c r="PCB16" s="84"/>
      <c r="PCN16" s="84"/>
      <c r="PCO16" s="84"/>
      <c r="PDA16" s="84"/>
      <c r="PDB16" s="84"/>
      <c r="PDN16" s="84"/>
      <c r="PDO16" s="84"/>
      <c r="PEA16" s="84"/>
      <c r="PEB16" s="84"/>
      <c r="PEN16" s="84"/>
      <c r="PEO16" s="84"/>
      <c r="PFA16" s="84"/>
      <c r="PFB16" s="84"/>
      <c r="PFN16" s="84"/>
      <c r="PFO16" s="84"/>
      <c r="PGA16" s="84"/>
      <c r="PGB16" s="84"/>
      <c r="PGN16" s="84"/>
      <c r="PGO16" s="84"/>
      <c r="PHA16" s="84"/>
      <c r="PHB16" s="84"/>
      <c r="PHN16" s="84"/>
      <c r="PHO16" s="84"/>
      <c r="PIA16" s="84"/>
      <c r="PIB16" s="84"/>
      <c r="PIN16" s="84"/>
      <c r="PIO16" s="84"/>
      <c r="PJA16" s="84"/>
      <c r="PJB16" s="84"/>
      <c r="PJN16" s="84"/>
      <c r="PJO16" s="84"/>
      <c r="PKA16" s="84"/>
      <c r="PKB16" s="84"/>
      <c r="PKN16" s="84"/>
      <c r="PKO16" s="84"/>
      <c r="PLA16" s="84"/>
      <c r="PLB16" s="84"/>
      <c r="PLN16" s="84"/>
      <c r="PLO16" s="84"/>
      <c r="PMA16" s="84"/>
      <c r="PMB16" s="84"/>
      <c r="PMN16" s="84"/>
      <c r="PMO16" s="84"/>
      <c r="PNA16" s="84"/>
      <c r="PNB16" s="84"/>
      <c r="PNN16" s="84"/>
      <c r="PNO16" s="84"/>
      <c r="POA16" s="84"/>
      <c r="POB16" s="84"/>
      <c r="PON16" s="84"/>
      <c r="POO16" s="84"/>
      <c r="PPA16" s="84"/>
      <c r="PPB16" s="84"/>
      <c r="PPN16" s="84"/>
      <c r="PPO16" s="84"/>
      <c r="PQA16" s="84"/>
      <c r="PQB16" s="84"/>
      <c r="PQN16" s="84"/>
      <c r="PQO16" s="84"/>
      <c r="PRA16" s="84"/>
      <c r="PRB16" s="84"/>
      <c r="PRN16" s="84"/>
      <c r="PRO16" s="84"/>
      <c r="PSA16" s="84"/>
      <c r="PSB16" s="84"/>
      <c r="PSN16" s="84"/>
      <c r="PSO16" s="84"/>
      <c r="PTA16" s="84"/>
      <c r="PTB16" s="84"/>
      <c r="PTN16" s="84"/>
      <c r="PTO16" s="84"/>
      <c r="PUA16" s="84"/>
      <c r="PUB16" s="84"/>
      <c r="PUN16" s="84"/>
      <c r="PUO16" s="84"/>
      <c r="PVA16" s="84"/>
      <c r="PVB16" s="84"/>
      <c r="PVN16" s="84"/>
      <c r="PVO16" s="84"/>
      <c r="PWA16" s="84"/>
      <c r="PWB16" s="84"/>
      <c r="PWN16" s="84"/>
      <c r="PWO16" s="84"/>
      <c r="PXA16" s="84"/>
      <c r="PXB16" s="84"/>
      <c r="PXN16" s="84"/>
      <c r="PXO16" s="84"/>
      <c r="PYA16" s="84"/>
      <c r="PYB16" s="84"/>
      <c r="PYN16" s="84"/>
      <c r="PYO16" s="84"/>
      <c r="PZA16" s="84"/>
      <c r="PZB16" s="84"/>
      <c r="PZN16" s="84"/>
      <c r="PZO16" s="84"/>
      <c r="QAA16" s="84"/>
      <c r="QAB16" s="84"/>
      <c r="QAN16" s="84"/>
      <c r="QAO16" s="84"/>
      <c r="QBA16" s="84"/>
      <c r="QBB16" s="84"/>
      <c r="QBN16" s="84"/>
      <c r="QBO16" s="84"/>
      <c r="QCA16" s="84"/>
      <c r="QCB16" s="84"/>
      <c r="QCN16" s="84"/>
      <c r="QCO16" s="84"/>
      <c r="QDA16" s="84"/>
      <c r="QDB16" s="84"/>
      <c r="QDN16" s="84"/>
      <c r="QDO16" s="84"/>
      <c r="QEA16" s="84"/>
      <c r="QEB16" s="84"/>
      <c r="QEN16" s="84"/>
      <c r="QEO16" s="84"/>
      <c r="QFA16" s="84"/>
      <c r="QFB16" s="84"/>
      <c r="QFN16" s="84"/>
      <c r="QFO16" s="84"/>
      <c r="QGA16" s="84"/>
      <c r="QGB16" s="84"/>
      <c r="QGN16" s="84"/>
      <c r="QGO16" s="84"/>
      <c r="QHA16" s="84"/>
      <c r="QHB16" s="84"/>
      <c r="QHN16" s="84"/>
      <c r="QHO16" s="84"/>
      <c r="QIA16" s="84"/>
      <c r="QIB16" s="84"/>
      <c r="QIN16" s="84"/>
      <c r="QIO16" s="84"/>
      <c r="QJA16" s="84"/>
      <c r="QJB16" s="84"/>
      <c r="QJN16" s="84"/>
      <c r="QJO16" s="84"/>
      <c r="QKA16" s="84"/>
      <c r="QKB16" s="84"/>
      <c r="QKN16" s="84"/>
      <c r="QKO16" s="84"/>
      <c r="QLA16" s="84"/>
      <c r="QLB16" s="84"/>
      <c r="QLN16" s="84"/>
      <c r="QLO16" s="84"/>
      <c r="QMA16" s="84"/>
      <c r="QMB16" s="84"/>
      <c r="QMN16" s="84"/>
      <c r="QMO16" s="84"/>
      <c r="QNA16" s="84"/>
      <c r="QNB16" s="84"/>
      <c r="QNN16" s="84"/>
      <c r="QNO16" s="84"/>
      <c r="QOA16" s="84"/>
      <c r="QOB16" s="84"/>
      <c r="QON16" s="84"/>
      <c r="QOO16" s="84"/>
      <c r="QPA16" s="84"/>
      <c r="QPB16" s="84"/>
      <c r="QPN16" s="84"/>
      <c r="QPO16" s="84"/>
      <c r="QQA16" s="84"/>
      <c r="QQB16" s="84"/>
      <c r="QQN16" s="84"/>
      <c r="QQO16" s="84"/>
      <c r="QRA16" s="84"/>
      <c r="QRB16" s="84"/>
      <c r="QRN16" s="84"/>
      <c r="QRO16" s="84"/>
      <c r="QSA16" s="84"/>
      <c r="QSB16" s="84"/>
      <c r="QSN16" s="84"/>
      <c r="QSO16" s="84"/>
      <c r="QTA16" s="84"/>
      <c r="QTB16" s="84"/>
      <c r="QTN16" s="84"/>
      <c r="QTO16" s="84"/>
      <c r="QUA16" s="84"/>
      <c r="QUB16" s="84"/>
      <c r="QUN16" s="84"/>
      <c r="QUO16" s="84"/>
      <c r="QVA16" s="84"/>
      <c r="QVB16" s="84"/>
      <c r="QVN16" s="84"/>
      <c r="QVO16" s="84"/>
      <c r="QWA16" s="84"/>
      <c r="QWB16" s="84"/>
      <c r="QWN16" s="84"/>
      <c r="QWO16" s="84"/>
      <c r="QXA16" s="84"/>
      <c r="QXB16" s="84"/>
      <c r="QXN16" s="84"/>
      <c r="QXO16" s="84"/>
      <c r="QYA16" s="84"/>
      <c r="QYB16" s="84"/>
      <c r="QYN16" s="84"/>
      <c r="QYO16" s="84"/>
      <c r="QZA16" s="84"/>
      <c r="QZB16" s="84"/>
      <c r="QZN16" s="84"/>
      <c r="QZO16" s="84"/>
      <c r="RAA16" s="84"/>
      <c r="RAB16" s="84"/>
      <c r="RAN16" s="84"/>
      <c r="RAO16" s="84"/>
      <c r="RBA16" s="84"/>
      <c r="RBB16" s="84"/>
      <c r="RBN16" s="84"/>
      <c r="RBO16" s="84"/>
      <c r="RCA16" s="84"/>
      <c r="RCB16" s="84"/>
      <c r="RCN16" s="84"/>
      <c r="RCO16" s="84"/>
      <c r="RDA16" s="84"/>
      <c r="RDB16" s="84"/>
      <c r="RDN16" s="84"/>
      <c r="RDO16" s="84"/>
      <c r="REA16" s="84"/>
      <c r="REB16" s="84"/>
      <c r="REN16" s="84"/>
      <c r="REO16" s="84"/>
      <c r="RFA16" s="84"/>
      <c r="RFB16" s="84"/>
      <c r="RFN16" s="84"/>
      <c r="RFO16" s="84"/>
      <c r="RGA16" s="84"/>
      <c r="RGB16" s="84"/>
      <c r="RGN16" s="84"/>
      <c r="RGO16" s="84"/>
      <c r="RHA16" s="84"/>
      <c r="RHB16" s="84"/>
      <c r="RHN16" s="84"/>
      <c r="RHO16" s="84"/>
      <c r="RIA16" s="84"/>
      <c r="RIB16" s="84"/>
      <c r="RIN16" s="84"/>
      <c r="RIO16" s="84"/>
      <c r="RJA16" s="84"/>
      <c r="RJB16" s="84"/>
      <c r="RJN16" s="84"/>
      <c r="RJO16" s="84"/>
      <c r="RKA16" s="84"/>
      <c r="RKB16" s="84"/>
      <c r="RKN16" s="84"/>
      <c r="RKO16" s="84"/>
      <c r="RLA16" s="84"/>
      <c r="RLB16" s="84"/>
      <c r="RLN16" s="84"/>
      <c r="RLO16" s="84"/>
      <c r="RMA16" s="84"/>
      <c r="RMB16" s="84"/>
      <c r="RMN16" s="84"/>
      <c r="RMO16" s="84"/>
      <c r="RNA16" s="84"/>
      <c r="RNB16" s="84"/>
      <c r="RNN16" s="84"/>
      <c r="RNO16" s="84"/>
      <c r="ROA16" s="84"/>
      <c r="ROB16" s="84"/>
      <c r="RON16" s="84"/>
      <c r="ROO16" s="84"/>
      <c r="RPA16" s="84"/>
      <c r="RPB16" s="84"/>
      <c r="RPN16" s="84"/>
      <c r="RPO16" s="84"/>
      <c r="RQA16" s="84"/>
      <c r="RQB16" s="84"/>
      <c r="RQN16" s="84"/>
      <c r="RQO16" s="84"/>
      <c r="RRA16" s="84"/>
      <c r="RRB16" s="84"/>
      <c r="RRN16" s="84"/>
      <c r="RRO16" s="84"/>
      <c r="RSA16" s="84"/>
      <c r="RSB16" s="84"/>
      <c r="RSN16" s="84"/>
      <c r="RSO16" s="84"/>
      <c r="RTA16" s="84"/>
      <c r="RTB16" s="84"/>
      <c r="RTN16" s="84"/>
      <c r="RTO16" s="84"/>
      <c r="RUA16" s="84"/>
      <c r="RUB16" s="84"/>
      <c r="RUN16" s="84"/>
      <c r="RUO16" s="84"/>
      <c r="RVA16" s="84"/>
      <c r="RVB16" s="84"/>
      <c r="RVN16" s="84"/>
      <c r="RVO16" s="84"/>
      <c r="RWA16" s="84"/>
      <c r="RWB16" s="84"/>
      <c r="RWN16" s="84"/>
      <c r="RWO16" s="84"/>
      <c r="RXA16" s="84"/>
      <c r="RXB16" s="84"/>
      <c r="RXN16" s="84"/>
      <c r="RXO16" s="84"/>
      <c r="RYA16" s="84"/>
      <c r="RYB16" s="84"/>
      <c r="RYN16" s="84"/>
      <c r="RYO16" s="84"/>
      <c r="RZA16" s="84"/>
      <c r="RZB16" s="84"/>
      <c r="RZN16" s="84"/>
      <c r="RZO16" s="84"/>
      <c r="SAA16" s="84"/>
      <c r="SAB16" s="84"/>
      <c r="SAN16" s="84"/>
      <c r="SAO16" s="84"/>
      <c r="SBA16" s="84"/>
      <c r="SBB16" s="84"/>
      <c r="SBN16" s="84"/>
      <c r="SBO16" s="84"/>
      <c r="SCA16" s="84"/>
      <c r="SCB16" s="84"/>
      <c r="SCN16" s="84"/>
      <c r="SCO16" s="84"/>
      <c r="SDA16" s="84"/>
      <c r="SDB16" s="84"/>
      <c r="SDN16" s="84"/>
      <c r="SDO16" s="84"/>
      <c r="SEA16" s="84"/>
      <c r="SEB16" s="84"/>
      <c r="SEN16" s="84"/>
      <c r="SEO16" s="84"/>
      <c r="SFA16" s="84"/>
      <c r="SFB16" s="84"/>
      <c r="SFN16" s="84"/>
      <c r="SFO16" s="84"/>
      <c r="SGA16" s="84"/>
      <c r="SGB16" s="84"/>
      <c r="SGN16" s="84"/>
      <c r="SGO16" s="84"/>
      <c r="SHA16" s="84"/>
      <c r="SHB16" s="84"/>
      <c r="SHN16" s="84"/>
      <c r="SHO16" s="84"/>
      <c r="SIA16" s="84"/>
      <c r="SIB16" s="84"/>
      <c r="SIN16" s="84"/>
      <c r="SIO16" s="84"/>
      <c r="SJA16" s="84"/>
      <c r="SJB16" s="84"/>
      <c r="SJN16" s="84"/>
      <c r="SJO16" s="84"/>
      <c r="SKA16" s="84"/>
      <c r="SKB16" s="84"/>
      <c r="SKN16" s="84"/>
      <c r="SKO16" s="84"/>
      <c r="SLA16" s="84"/>
      <c r="SLB16" s="84"/>
      <c r="SLN16" s="84"/>
      <c r="SLO16" s="84"/>
      <c r="SMA16" s="84"/>
      <c r="SMB16" s="84"/>
      <c r="SMN16" s="84"/>
      <c r="SMO16" s="84"/>
      <c r="SNA16" s="84"/>
      <c r="SNB16" s="84"/>
      <c r="SNN16" s="84"/>
      <c r="SNO16" s="84"/>
      <c r="SOA16" s="84"/>
      <c r="SOB16" s="84"/>
      <c r="SON16" s="84"/>
      <c r="SOO16" s="84"/>
      <c r="SPA16" s="84"/>
      <c r="SPB16" s="84"/>
      <c r="SPN16" s="84"/>
      <c r="SPO16" s="84"/>
      <c r="SQA16" s="84"/>
      <c r="SQB16" s="84"/>
      <c r="SQN16" s="84"/>
      <c r="SQO16" s="84"/>
      <c r="SRA16" s="84"/>
      <c r="SRB16" s="84"/>
      <c r="SRN16" s="84"/>
      <c r="SRO16" s="84"/>
      <c r="SSA16" s="84"/>
      <c r="SSB16" s="84"/>
      <c r="SSN16" s="84"/>
      <c r="SSO16" s="84"/>
      <c r="STA16" s="84"/>
      <c r="STB16" s="84"/>
      <c r="STN16" s="84"/>
      <c r="STO16" s="84"/>
      <c r="SUA16" s="84"/>
      <c r="SUB16" s="84"/>
      <c r="SUN16" s="84"/>
      <c r="SUO16" s="84"/>
      <c r="SVA16" s="84"/>
      <c r="SVB16" s="84"/>
      <c r="SVN16" s="84"/>
      <c r="SVO16" s="84"/>
      <c r="SWA16" s="84"/>
      <c r="SWB16" s="84"/>
      <c r="SWN16" s="84"/>
      <c r="SWO16" s="84"/>
      <c r="SXA16" s="84"/>
      <c r="SXB16" s="84"/>
      <c r="SXN16" s="84"/>
      <c r="SXO16" s="84"/>
      <c r="SYA16" s="84"/>
      <c r="SYB16" s="84"/>
      <c r="SYN16" s="84"/>
      <c r="SYO16" s="84"/>
      <c r="SZA16" s="84"/>
      <c r="SZB16" s="84"/>
      <c r="SZN16" s="84"/>
      <c r="SZO16" s="84"/>
      <c r="TAA16" s="84"/>
      <c r="TAB16" s="84"/>
      <c r="TAN16" s="84"/>
      <c r="TAO16" s="84"/>
      <c r="TBA16" s="84"/>
      <c r="TBB16" s="84"/>
      <c r="TBN16" s="84"/>
      <c r="TBO16" s="84"/>
      <c r="TCA16" s="84"/>
      <c r="TCB16" s="84"/>
      <c r="TCN16" s="84"/>
      <c r="TCO16" s="84"/>
      <c r="TDA16" s="84"/>
      <c r="TDB16" s="84"/>
      <c r="TDN16" s="84"/>
      <c r="TDO16" s="84"/>
      <c r="TEA16" s="84"/>
      <c r="TEB16" s="84"/>
      <c r="TEN16" s="84"/>
      <c r="TEO16" s="84"/>
      <c r="TFA16" s="84"/>
      <c r="TFB16" s="84"/>
      <c r="TFN16" s="84"/>
      <c r="TFO16" s="84"/>
      <c r="TGA16" s="84"/>
      <c r="TGB16" s="84"/>
      <c r="TGN16" s="84"/>
      <c r="TGO16" s="84"/>
      <c r="THA16" s="84"/>
      <c r="THB16" s="84"/>
      <c r="THN16" s="84"/>
      <c r="THO16" s="84"/>
      <c r="TIA16" s="84"/>
      <c r="TIB16" s="84"/>
      <c r="TIN16" s="84"/>
      <c r="TIO16" s="84"/>
      <c r="TJA16" s="84"/>
      <c r="TJB16" s="84"/>
      <c r="TJN16" s="84"/>
      <c r="TJO16" s="84"/>
      <c r="TKA16" s="84"/>
      <c r="TKB16" s="84"/>
      <c r="TKN16" s="84"/>
      <c r="TKO16" s="84"/>
      <c r="TLA16" s="84"/>
      <c r="TLB16" s="84"/>
      <c r="TLN16" s="84"/>
      <c r="TLO16" s="84"/>
      <c r="TMA16" s="84"/>
      <c r="TMB16" s="84"/>
      <c r="TMN16" s="84"/>
      <c r="TMO16" s="84"/>
      <c r="TNA16" s="84"/>
      <c r="TNB16" s="84"/>
      <c r="TNN16" s="84"/>
      <c r="TNO16" s="84"/>
      <c r="TOA16" s="84"/>
      <c r="TOB16" s="84"/>
      <c r="TON16" s="84"/>
      <c r="TOO16" s="84"/>
      <c r="TPA16" s="84"/>
      <c r="TPB16" s="84"/>
      <c r="TPN16" s="84"/>
      <c r="TPO16" s="84"/>
      <c r="TQA16" s="84"/>
      <c r="TQB16" s="84"/>
      <c r="TQN16" s="84"/>
      <c r="TQO16" s="84"/>
      <c r="TRA16" s="84"/>
      <c r="TRB16" s="84"/>
      <c r="TRN16" s="84"/>
      <c r="TRO16" s="84"/>
      <c r="TSA16" s="84"/>
      <c r="TSB16" s="84"/>
      <c r="TSN16" s="84"/>
      <c r="TSO16" s="84"/>
      <c r="TTA16" s="84"/>
      <c r="TTB16" s="84"/>
      <c r="TTN16" s="84"/>
      <c r="TTO16" s="84"/>
      <c r="TUA16" s="84"/>
      <c r="TUB16" s="84"/>
      <c r="TUN16" s="84"/>
      <c r="TUO16" s="84"/>
      <c r="TVA16" s="84"/>
      <c r="TVB16" s="84"/>
      <c r="TVN16" s="84"/>
      <c r="TVO16" s="84"/>
      <c r="TWA16" s="84"/>
      <c r="TWB16" s="84"/>
      <c r="TWN16" s="84"/>
      <c r="TWO16" s="84"/>
      <c r="TXA16" s="84"/>
      <c r="TXB16" s="84"/>
      <c r="TXN16" s="84"/>
      <c r="TXO16" s="84"/>
      <c r="TYA16" s="84"/>
      <c r="TYB16" s="84"/>
      <c r="TYN16" s="84"/>
      <c r="TYO16" s="84"/>
      <c r="TZA16" s="84"/>
      <c r="TZB16" s="84"/>
      <c r="TZN16" s="84"/>
      <c r="TZO16" s="84"/>
      <c r="UAA16" s="84"/>
      <c r="UAB16" s="84"/>
      <c r="UAN16" s="84"/>
      <c r="UAO16" s="84"/>
      <c r="UBA16" s="84"/>
      <c r="UBB16" s="84"/>
      <c r="UBN16" s="84"/>
      <c r="UBO16" s="84"/>
      <c r="UCA16" s="84"/>
      <c r="UCB16" s="84"/>
      <c r="UCN16" s="84"/>
      <c r="UCO16" s="84"/>
      <c r="UDA16" s="84"/>
      <c r="UDB16" s="84"/>
      <c r="UDN16" s="84"/>
      <c r="UDO16" s="84"/>
      <c r="UEA16" s="84"/>
      <c r="UEB16" s="84"/>
      <c r="UEN16" s="84"/>
      <c r="UEO16" s="84"/>
      <c r="UFA16" s="84"/>
      <c r="UFB16" s="84"/>
      <c r="UFN16" s="84"/>
      <c r="UFO16" s="84"/>
      <c r="UGA16" s="84"/>
      <c r="UGB16" s="84"/>
      <c r="UGN16" s="84"/>
      <c r="UGO16" s="84"/>
      <c r="UHA16" s="84"/>
      <c r="UHB16" s="84"/>
      <c r="UHN16" s="84"/>
      <c r="UHO16" s="84"/>
      <c r="UIA16" s="84"/>
      <c r="UIB16" s="84"/>
      <c r="UIN16" s="84"/>
      <c r="UIO16" s="84"/>
      <c r="UJA16" s="84"/>
      <c r="UJB16" s="84"/>
      <c r="UJN16" s="84"/>
      <c r="UJO16" s="84"/>
      <c r="UKA16" s="84"/>
      <c r="UKB16" s="84"/>
      <c r="UKN16" s="84"/>
      <c r="UKO16" s="84"/>
      <c r="ULA16" s="84"/>
      <c r="ULB16" s="84"/>
      <c r="ULN16" s="84"/>
      <c r="ULO16" s="84"/>
      <c r="UMA16" s="84"/>
      <c r="UMB16" s="84"/>
      <c r="UMN16" s="84"/>
      <c r="UMO16" s="84"/>
      <c r="UNA16" s="84"/>
      <c r="UNB16" s="84"/>
      <c r="UNN16" s="84"/>
      <c r="UNO16" s="84"/>
      <c r="UOA16" s="84"/>
      <c r="UOB16" s="84"/>
      <c r="UON16" s="84"/>
      <c r="UOO16" s="84"/>
      <c r="UPA16" s="84"/>
      <c r="UPB16" s="84"/>
      <c r="UPN16" s="84"/>
      <c r="UPO16" s="84"/>
      <c r="UQA16" s="84"/>
      <c r="UQB16" s="84"/>
      <c r="UQN16" s="84"/>
      <c r="UQO16" s="84"/>
      <c r="URA16" s="84"/>
      <c r="URB16" s="84"/>
      <c r="URN16" s="84"/>
      <c r="URO16" s="84"/>
      <c r="USA16" s="84"/>
      <c r="USB16" s="84"/>
      <c r="USN16" s="84"/>
      <c r="USO16" s="84"/>
      <c r="UTA16" s="84"/>
      <c r="UTB16" s="84"/>
      <c r="UTN16" s="84"/>
      <c r="UTO16" s="84"/>
      <c r="UUA16" s="84"/>
      <c r="UUB16" s="84"/>
      <c r="UUN16" s="84"/>
      <c r="UUO16" s="84"/>
      <c r="UVA16" s="84"/>
      <c r="UVB16" s="84"/>
      <c r="UVN16" s="84"/>
      <c r="UVO16" s="84"/>
      <c r="UWA16" s="84"/>
      <c r="UWB16" s="84"/>
      <c r="UWN16" s="84"/>
      <c r="UWO16" s="84"/>
      <c r="UXA16" s="84"/>
      <c r="UXB16" s="84"/>
      <c r="UXN16" s="84"/>
      <c r="UXO16" s="84"/>
      <c r="UYA16" s="84"/>
      <c r="UYB16" s="84"/>
      <c r="UYN16" s="84"/>
      <c r="UYO16" s="84"/>
      <c r="UZA16" s="84"/>
      <c r="UZB16" s="84"/>
      <c r="UZN16" s="84"/>
      <c r="UZO16" s="84"/>
      <c r="VAA16" s="84"/>
      <c r="VAB16" s="84"/>
      <c r="VAN16" s="84"/>
      <c r="VAO16" s="84"/>
      <c r="VBA16" s="84"/>
      <c r="VBB16" s="84"/>
      <c r="VBN16" s="84"/>
      <c r="VBO16" s="84"/>
      <c r="VCA16" s="84"/>
      <c r="VCB16" s="84"/>
      <c r="VCN16" s="84"/>
      <c r="VCO16" s="84"/>
      <c r="VDA16" s="84"/>
      <c r="VDB16" s="84"/>
      <c r="VDN16" s="84"/>
      <c r="VDO16" s="84"/>
      <c r="VEA16" s="84"/>
      <c r="VEB16" s="84"/>
      <c r="VEN16" s="84"/>
      <c r="VEO16" s="84"/>
      <c r="VFA16" s="84"/>
      <c r="VFB16" s="84"/>
      <c r="VFN16" s="84"/>
      <c r="VFO16" s="84"/>
      <c r="VGA16" s="84"/>
      <c r="VGB16" s="84"/>
      <c r="VGN16" s="84"/>
      <c r="VGO16" s="84"/>
      <c r="VHA16" s="84"/>
      <c r="VHB16" s="84"/>
      <c r="VHN16" s="84"/>
      <c r="VHO16" s="84"/>
      <c r="VIA16" s="84"/>
      <c r="VIB16" s="84"/>
      <c r="VIN16" s="84"/>
      <c r="VIO16" s="84"/>
      <c r="VJA16" s="84"/>
      <c r="VJB16" s="84"/>
      <c r="VJN16" s="84"/>
      <c r="VJO16" s="84"/>
      <c r="VKA16" s="84"/>
      <c r="VKB16" s="84"/>
      <c r="VKN16" s="84"/>
      <c r="VKO16" s="84"/>
      <c r="VLA16" s="84"/>
      <c r="VLB16" s="84"/>
      <c r="VLN16" s="84"/>
      <c r="VLO16" s="84"/>
      <c r="VMA16" s="84"/>
      <c r="VMB16" s="84"/>
      <c r="VMN16" s="84"/>
      <c r="VMO16" s="84"/>
      <c r="VNA16" s="84"/>
      <c r="VNB16" s="84"/>
      <c r="VNN16" s="84"/>
      <c r="VNO16" s="84"/>
      <c r="VOA16" s="84"/>
      <c r="VOB16" s="84"/>
      <c r="VON16" s="84"/>
      <c r="VOO16" s="84"/>
      <c r="VPA16" s="84"/>
      <c r="VPB16" s="84"/>
      <c r="VPN16" s="84"/>
      <c r="VPO16" s="84"/>
      <c r="VQA16" s="84"/>
      <c r="VQB16" s="84"/>
      <c r="VQN16" s="84"/>
      <c r="VQO16" s="84"/>
      <c r="VRA16" s="84"/>
      <c r="VRB16" s="84"/>
      <c r="VRN16" s="84"/>
      <c r="VRO16" s="84"/>
      <c r="VSA16" s="84"/>
      <c r="VSB16" s="84"/>
      <c r="VSN16" s="84"/>
      <c r="VSO16" s="84"/>
      <c r="VTA16" s="84"/>
      <c r="VTB16" s="84"/>
      <c r="VTN16" s="84"/>
      <c r="VTO16" s="84"/>
      <c r="VUA16" s="84"/>
      <c r="VUB16" s="84"/>
      <c r="VUN16" s="84"/>
      <c r="VUO16" s="84"/>
      <c r="VVA16" s="84"/>
      <c r="VVB16" s="84"/>
      <c r="VVN16" s="84"/>
      <c r="VVO16" s="84"/>
      <c r="VWA16" s="84"/>
      <c r="VWB16" s="84"/>
      <c r="VWN16" s="84"/>
      <c r="VWO16" s="84"/>
      <c r="VXA16" s="84"/>
      <c r="VXB16" s="84"/>
      <c r="VXN16" s="84"/>
      <c r="VXO16" s="84"/>
      <c r="VYA16" s="84"/>
      <c r="VYB16" s="84"/>
      <c r="VYN16" s="84"/>
      <c r="VYO16" s="84"/>
      <c r="VZA16" s="84"/>
      <c r="VZB16" s="84"/>
      <c r="VZN16" s="84"/>
      <c r="VZO16" s="84"/>
      <c r="WAA16" s="84"/>
      <c r="WAB16" s="84"/>
      <c r="WAN16" s="84"/>
      <c r="WAO16" s="84"/>
      <c r="WBA16" s="84"/>
      <c r="WBB16" s="84"/>
      <c r="WBN16" s="84"/>
      <c r="WBO16" s="84"/>
      <c r="WCA16" s="84"/>
      <c r="WCB16" s="84"/>
      <c r="WCN16" s="84"/>
      <c r="WCO16" s="84"/>
      <c r="WDA16" s="84"/>
      <c r="WDB16" s="84"/>
      <c r="WDN16" s="84"/>
      <c r="WDO16" s="84"/>
      <c r="WEA16" s="84"/>
      <c r="WEB16" s="84"/>
      <c r="WEN16" s="84"/>
      <c r="WEO16" s="84"/>
      <c r="WFA16" s="84"/>
      <c r="WFB16" s="84"/>
      <c r="WFN16" s="84"/>
      <c r="WFO16" s="84"/>
      <c r="WGA16" s="84"/>
      <c r="WGB16" s="84"/>
      <c r="WGN16" s="84"/>
      <c r="WGO16" s="84"/>
      <c r="WHA16" s="84"/>
      <c r="WHB16" s="84"/>
      <c r="WHN16" s="84"/>
      <c r="WHO16" s="84"/>
      <c r="WIA16" s="84"/>
      <c r="WIB16" s="84"/>
      <c r="WIN16" s="84"/>
      <c r="WIO16" s="84"/>
      <c r="WJA16" s="84"/>
      <c r="WJB16" s="84"/>
      <c r="WJN16" s="84"/>
      <c r="WJO16" s="84"/>
      <c r="WKA16" s="84"/>
      <c r="WKB16" s="84"/>
      <c r="WKN16" s="84"/>
      <c r="WKO16" s="84"/>
      <c r="WLA16" s="84"/>
      <c r="WLB16" s="84"/>
      <c r="WLN16" s="84"/>
      <c r="WLO16" s="84"/>
      <c r="WMA16" s="84"/>
      <c r="WMB16" s="84"/>
      <c r="WMN16" s="84"/>
      <c r="WMO16" s="84"/>
      <c r="WNA16" s="84"/>
      <c r="WNB16" s="84"/>
      <c r="WNN16" s="84"/>
      <c r="WNO16" s="84"/>
      <c r="WOA16" s="84"/>
      <c r="WOB16" s="84"/>
      <c r="WON16" s="84"/>
      <c r="WOO16" s="84"/>
      <c r="WPA16" s="84"/>
      <c r="WPB16" s="84"/>
      <c r="WPN16" s="84"/>
      <c r="WPO16" s="84"/>
      <c r="WQA16" s="84"/>
      <c r="WQB16" s="84"/>
      <c r="WQN16" s="84"/>
      <c r="WQO16" s="84"/>
      <c r="WRA16" s="84"/>
      <c r="WRB16" s="84"/>
      <c r="WRN16" s="84"/>
      <c r="WRO16" s="84"/>
      <c r="WSA16" s="84"/>
      <c r="WSB16" s="84"/>
      <c r="WSN16" s="84"/>
      <c r="WSO16" s="84"/>
      <c r="WTA16" s="84"/>
      <c r="WTB16" s="84"/>
      <c r="WTN16" s="84"/>
      <c r="WTO16" s="84"/>
      <c r="WUA16" s="84"/>
      <c r="WUB16" s="84"/>
      <c r="WUN16" s="84"/>
      <c r="WUO16" s="84"/>
      <c r="WVA16" s="84"/>
      <c r="WVB16" s="84"/>
      <c r="WVN16" s="84"/>
      <c r="WVO16" s="84"/>
      <c r="WWA16" s="84"/>
      <c r="WWB16" s="84"/>
      <c r="WWN16" s="84"/>
      <c r="WWO16" s="84"/>
      <c r="WXA16" s="84"/>
      <c r="WXB16" s="84"/>
      <c r="WXN16" s="84"/>
      <c r="WXO16" s="84"/>
      <c r="WYA16" s="84"/>
      <c r="WYB16" s="84"/>
      <c r="WYN16" s="84"/>
      <c r="WYO16" s="84"/>
      <c r="WZA16" s="84"/>
      <c r="WZB16" s="84"/>
      <c r="WZN16" s="84"/>
      <c r="WZO16" s="84"/>
      <c r="XAA16" s="84"/>
      <c r="XAB16" s="84"/>
      <c r="XAN16" s="84"/>
      <c r="XAO16" s="84"/>
      <c r="XBA16" s="84"/>
      <c r="XBB16" s="84"/>
      <c r="XBN16" s="84"/>
      <c r="XBO16" s="84"/>
      <c r="XCA16" s="84"/>
      <c r="XCB16" s="84"/>
      <c r="XCN16" s="84"/>
      <c r="XCO16" s="84"/>
      <c r="XDA16" s="84"/>
      <c r="XDB16" s="84"/>
      <c r="XDN16" s="84"/>
      <c r="XDO16" s="84"/>
      <c r="XEA16" s="84"/>
      <c r="XEB16" s="84"/>
      <c r="XEN16" s="84"/>
      <c r="XEO16" s="84"/>
      <c r="XFA16" s="84"/>
      <c r="XFB16" s="84"/>
    </row>
    <row r="17" spans="1:1016 1028:2043 2055:3070 3082:5111 5123:6138 6150:7165 7177:8192 8204:9206 9218:10233 10245:11260 11272:12287 12299:13301 13313:14328 14340:15355 15367:16382" s="109" customFormat="1" x14ac:dyDescent="0.2">
      <c r="A17" s="84" t="s">
        <v>225</v>
      </c>
      <c r="B17" s="84"/>
      <c r="C17" s="179">
        <f>B.SHEET!D25+B.SHEET!D24+B.SHEET!D21</f>
        <v>3398</v>
      </c>
      <c r="D17" s="179">
        <f>B.SHEET!E25+B.SHEET!E24+B.SHEET!E21</f>
        <v>4377</v>
      </c>
      <c r="E17" s="179">
        <f>B.SHEET!F25+B.SHEET!F24+B.SHEET!F21</f>
        <v>11448</v>
      </c>
      <c r="F17" s="179">
        <f>B.SHEET!G25+B.SHEET!G24+B.SHEET!G21</f>
        <v>11815</v>
      </c>
      <c r="G17" s="179">
        <f>$F$17</f>
        <v>11815</v>
      </c>
      <c r="H17" s="179">
        <f t="shared" ref="H17:M17" si="6">$F$17</f>
        <v>11815</v>
      </c>
      <c r="I17" s="179">
        <f t="shared" si="6"/>
        <v>11815</v>
      </c>
      <c r="J17" s="179">
        <f t="shared" si="6"/>
        <v>11815</v>
      </c>
      <c r="K17" s="179">
        <f t="shared" si="6"/>
        <v>11815</v>
      </c>
      <c r="L17" s="179">
        <f t="shared" si="6"/>
        <v>11815</v>
      </c>
      <c r="M17" s="179">
        <f t="shared" si="6"/>
        <v>11815</v>
      </c>
      <c r="N17" s="84"/>
      <c r="O17" s="84"/>
      <c r="AA17" s="84"/>
      <c r="AB17" s="84"/>
      <c r="AN17" s="84"/>
      <c r="AO17" s="84"/>
      <c r="BA17" s="84"/>
      <c r="BB17" s="84"/>
      <c r="BN17" s="84"/>
      <c r="BO17" s="84"/>
      <c r="CA17" s="84"/>
      <c r="CB17" s="84"/>
      <c r="CN17" s="84"/>
      <c r="CO17" s="84"/>
      <c r="DA17" s="84"/>
      <c r="DB17" s="84"/>
      <c r="DN17" s="84"/>
      <c r="DO17" s="84"/>
      <c r="EA17" s="84"/>
      <c r="EB17" s="84"/>
      <c r="EN17" s="84"/>
      <c r="EO17" s="84"/>
      <c r="FA17" s="84"/>
      <c r="FB17" s="84"/>
      <c r="FN17" s="84"/>
      <c r="FO17" s="84"/>
      <c r="GA17" s="84"/>
      <c r="GB17" s="84"/>
      <c r="GN17" s="84"/>
      <c r="GO17" s="84"/>
      <c r="HA17" s="84"/>
      <c r="HB17" s="84"/>
      <c r="HN17" s="84"/>
      <c r="HO17" s="84"/>
      <c r="IA17" s="84"/>
      <c r="IB17" s="84"/>
      <c r="IN17" s="84"/>
      <c r="IO17" s="84"/>
      <c r="JA17" s="84"/>
      <c r="JB17" s="84"/>
      <c r="JN17" s="84"/>
      <c r="JO17" s="84"/>
      <c r="KA17" s="84"/>
      <c r="KB17" s="84"/>
      <c r="KN17" s="84"/>
      <c r="KO17" s="84"/>
      <c r="LA17" s="84"/>
      <c r="LB17" s="84"/>
      <c r="LN17" s="84"/>
      <c r="LO17" s="84"/>
      <c r="MA17" s="84"/>
      <c r="MB17" s="84"/>
      <c r="MN17" s="84"/>
      <c r="MO17" s="84"/>
      <c r="NA17" s="84"/>
      <c r="NB17" s="84"/>
      <c r="NN17" s="84"/>
      <c r="NO17" s="84"/>
      <c r="OA17" s="84"/>
      <c r="OB17" s="84"/>
      <c r="ON17" s="84"/>
      <c r="OO17" s="84"/>
      <c r="PA17" s="84"/>
      <c r="PB17" s="84"/>
      <c r="PN17" s="84"/>
      <c r="PO17" s="84"/>
      <c r="QA17" s="84"/>
      <c r="QB17" s="84"/>
      <c r="QN17" s="84"/>
      <c r="QO17" s="84"/>
      <c r="RA17" s="84"/>
      <c r="RB17" s="84"/>
      <c r="RN17" s="84"/>
      <c r="RO17" s="84"/>
      <c r="SA17" s="84"/>
      <c r="SB17" s="84"/>
      <c r="SN17" s="84"/>
      <c r="SO17" s="84"/>
      <c r="TA17" s="84"/>
      <c r="TB17" s="84"/>
      <c r="TN17" s="84"/>
      <c r="TO17" s="84"/>
      <c r="UA17" s="84"/>
      <c r="UB17" s="84"/>
      <c r="UN17" s="84"/>
      <c r="UO17" s="84"/>
      <c r="VA17" s="84"/>
      <c r="VB17" s="84"/>
      <c r="VN17" s="84"/>
      <c r="VO17" s="84"/>
      <c r="WA17" s="84"/>
      <c r="WB17" s="84"/>
      <c r="WN17" s="84"/>
      <c r="WO17" s="84"/>
      <c r="XA17" s="84"/>
      <c r="XB17" s="84"/>
      <c r="XN17" s="84"/>
      <c r="XO17" s="84"/>
      <c r="YA17" s="84"/>
      <c r="YB17" s="84"/>
      <c r="YN17" s="84"/>
      <c r="YO17" s="84"/>
      <c r="ZA17" s="84"/>
      <c r="ZB17" s="84"/>
      <c r="ZN17" s="84"/>
      <c r="ZO17" s="84"/>
      <c r="AAA17" s="84"/>
      <c r="AAB17" s="84"/>
      <c r="AAN17" s="84"/>
      <c r="AAO17" s="84"/>
      <c r="ABA17" s="84"/>
      <c r="ABB17" s="84"/>
      <c r="ABN17" s="84"/>
      <c r="ABO17" s="84"/>
      <c r="ACA17" s="84"/>
      <c r="ACB17" s="84"/>
      <c r="ACN17" s="84"/>
      <c r="ACO17" s="84"/>
      <c r="ADA17" s="84"/>
      <c r="ADB17" s="84"/>
      <c r="ADN17" s="84"/>
      <c r="ADO17" s="84"/>
      <c r="AEA17" s="84"/>
      <c r="AEB17" s="84"/>
      <c r="AEN17" s="84"/>
      <c r="AEO17" s="84"/>
      <c r="AFA17" s="84"/>
      <c r="AFB17" s="84"/>
      <c r="AFN17" s="84"/>
      <c r="AFO17" s="84"/>
      <c r="AGA17" s="84"/>
      <c r="AGB17" s="84"/>
      <c r="AGN17" s="84"/>
      <c r="AGO17" s="84"/>
      <c r="AHA17" s="84"/>
      <c r="AHB17" s="84"/>
      <c r="AHN17" s="84"/>
      <c r="AHO17" s="84"/>
      <c r="AIA17" s="84"/>
      <c r="AIB17" s="84"/>
      <c r="AIN17" s="84"/>
      <c r="AIO17" s="84"/>
      <c r="AJA17" s="84"/>
      <c r="AJB17" s="84"/>
      <c r="AJN17" s="84"/>
      <c r="AJO17" s="84"/>
      <c r="AKA17" s="84"/>
      <c r="AKB17" s="84"/>
      <c r="AKN17" s="84"/>
      <c r="AKO17" s="84"/>
      <c r="ALA17" s="84"/>
      <c r="ALB17" s="84"/>
      <c r="ALN17" s="84"/>
      <c r="ALO17" s="84"/>
      <c r="AMA17" s="84"/>
      <c r="AMB17" s="84"/>
      <c r="AMN17" s="84"/>
      <c r="AMO17" s="84"/>
      <c r="ANA17" s="84"/>
      <c r="ANB17" s="84"/>
      <c r="ANN17" s="84"/>
      <c r="ANO17" s="84"/>
      <c r="AOA17" s="84"/>
      <c r="AOB17" s="84"/>
      <c r="AON17" s="84"/>
      <c r="AOO17" s="84"/>
      <c r="APA17" s="84"/>
      <c r="APB17" s="84"/>
      <c r="APN17" s="84"/>
      <c r="APO17" s="84"/>
      <c r="AQA17" s="84"/>
      <c r="AQB17" s="84"/>
      <c r="AQN17" s="84"/>
      <c r="AQO17" s="84"/>
      <c r="ARA17" s="84"/>
      <c r="ARB17" s="84"/>
      <c r="ARN17" s="84"/>
      <c r="ARO17" s="84"/>
      <c r="ASA17" s="84"/>
      <c r="ASB17" s="84"/>
      <c r="ASN17" s="84"/>
      <c r="ASO17" s="84"/>
      <c r="ATA17" s="84"/>
      <c r="ATB17" s="84"/>
      <c r="ATN17" s="84"/>
      <c r="ATO17" s="84"/>
      <c r="AUA17" s="84"/>
      <c r="AUB17" s="84"/>
      <c r="AUN17" s="84"/>
      <c r="AUO17" s="84"/>
      <c r="AVA17" s="84"/>
      <c r="AVB17" s="84"/>
      <c r="AVN17" s="84"/>
      <c r="AVO17" s="84"/>
      <c r="AWA17" s="84"/>
      <c r="AWB17" s="84"/>
      <c r="AWN17" s="84"/>
      <c r="AWO17" s="84"/>
      <c r="AXA17" s="84"/>
      <c r="AXB17" s="84"/>
      <c r="AXN17" s="84"/>
      <c r="AXO17" s="84"/>
      <c r="AYA17" s="84"/>
      <c r="AYB17" s="84"/>
      <c r="AYN17" s="84"/>
      <c r="AYO17" s="84"/>
      <c r="AZA17" s="84"/>
      <c r="AZB17" s="84"/>
      <c r="AZN17" s="84"/>
      <c r="AZO17" s="84"/>
      <c r="BAA17" s="84"/>
      <c r="BAB17" s="84"/>
      <c r="BAN17" s="84"/>
      <c r="BAO17" s="84"/>
      <c r="BBA17" s="84"/>
      <c r="BBB17" s="84"/>
      <c r="BBN17" s="84"/>
      <c r="BBO17" s="84"/>
      <c r="BCA17" s="84"/>
      <c r="BCB17" s="84"/>
      <c r="BCN17" s="84"/>
      <c r="BCO17" s="84"/>
      <c r="BDA17" s="84"/>
      <c r="BDB17" s="84"/>
      <c r="BDN17" s="84"/>
      <c r="BDO17" s="84"/>
      <c r="BEA17" s="84"/>
      <c r="BEB17" s="84"/>
      <c r="BEN17" s="84"/>
      <c r="BEO17" s="84"/>
      <c r="BFA17" s="84"/>
      <c r="BFB17" s="84"/>
      <c r="BFN17" s="84"/>
      <c r="BFO17" s="84"/>
      <c r="BGA17" s="84"/>
      <c r="BGB17" s="84"/>
      <c r="BGN17" s="84"/>
      <c r="BGO17" s="84"/>
      <c r="BHA17" s="84"/>
      <c r="BHB17" s="84"/>
      <c r="BHN17" s="84"/>
      <c r="BHO17" s="84"/>
      <c r="BIA17" s="84"/>
      <c r="BIB17" s="84"/>
      <c r="BIN17" s="84"/>
      <c r="BIO17" s="84"/>
      <c r="BJA17" s="84"/>
      <c r="BJB17" s="84"/>
      <c r="BJN17" s="84"/>
      <c r="BJO17" s="84"/>
      <c r="BKA17" s="84"/>
      <c r="BKB17" s="84"/>
      <c r="BKN17" s="84"/>
      <c r="BKO17" s="84"/>
      <c r="BLA17" s="84"/>
      <c r="BLB17" s="84"/>
      <c r="BLN17" s="84"/>
      <c r="BLO17" s="84"/>
      <c r="BMA17" s="84"/>
      <c r="BMB17" s="84"/>
      <c r="BMN17" s="84"/>
      <c r="BMO17" s="84"/>
      <c r="BNA17" s="84"/>
      <c r="BNB17" s="84"/>
      <c r="BNN17" s="84"/>
      <c r="BNO17" s="84"/>
      <c r="BOA17" s="84"/>
      <c r="BOB17" s="84"/>
      <c r="BON17" s="84"/>
      <c r="BOO17" s="84"/>
      <c r="BPA17" s="84"/>
      <c r="BPB17" s="84"/>
      <c r="BPN17" s="84"/>
      <c r="BPO17" s="84"/>
      <c r="BQA17" s="84"/>
      <c r="BQB17" s="84"/>
      <c r="BQN17" s="84"/>
      <c r="BQO17" s="84"/>
      <c r="BRA17" s="84"/>
      <c r="BRB17" s="84"/>
      <c r="BRN17" s="84"/>
      <c r="BRO17" s="84"/>
      <c r="BSA17" s="84"/>
      <c r="BSB17" s="84"/>
      <c r="BSN17" s="84"/>
      <c r="BSO17" s="84"/>
      <c r="BTA17" s="84"/>
      <c r="BTB17" s="84"/>
      <c r="BTN17" s="84"/>
      <c r="BTO17" s="84"/>
      <c r="BUA17" s="84"/>
      <c r="BUB17" s="84"/>
      <c r="BUN17" s="84"/>
      <c r="BUO17" s="84"/>
      <c r="BVA17" s="84"/>
      <c r="BVB17" s="84"/>
      <c r="BVN17" s="84"/>
      <c r="BVO17" s="84"/>
      <c r="BWA17" s="84"/>
      <c r="BWB17" s="84"/>
      <c r="BWN17" s="84"/>
      <c r="BWO17" s="84"/>
      <c r="BXA17" s="84"/>
      <c r="BXB17" s="84"/>
      <c r="BXN17" s="84"/>
      <c r="BXO17" s="84"/>
      <c r="BYA17" s="84"/>
      <c r="BYB17" s="84"/>
      <c r="BYN17" s="84"/>
      <c r="BYO17" s="84"/>
      <c r="BZA17" s="84"/>
      <c r="BZB17" s="84"/>
      <c r="BZN17" s="84"/>
      <c r="BZO17" s="84"/>
      <c r="CAA17" s="84"/>
      <c r="CAB17" s="84"/>
      <c r="CAN17" s="84"/>
      <c r="CAO17" s="84"/>
      <c r="CBA17" s="84"/>
      <c r="CBB17" s="84"/>
      <c r="CBN17" s="84"/>
      <c r="CBO17" s="84"/>
      <c r="CCA17" s="84"/>
      <c r="CCB17" s="84"/>
      <c r="CCN17" s="84"/>
      <c r="CCO17" s="84"/>
      <c r="CDA17" s="84"/>
      <c r="CDB17" s="84"/>
      <c r="CDN17" s="84"/>
      <c r="CDO17" s="84"/>
      <c r="CEA17" s="84"/>
      <c r="CEB17" s="84"/>
      <c r="CEN17" s="84"/>
      <c r="CEO17" s="84"/>
      <c r="CFA17" s="84"/>
      <c r="CFB17" s="84"/>
      <c r="CFN17" s="84"/>
      <c r="CFO17" s="84"/>
      <c r="CGA17" s="84"/>
      <c r="CGB17" s="84"/>
      <c r="CGN17" s="84"/>
      <c r="CGO17" s="84"/>
      <c r="CHA17" s="84"/>
      <c r="CHB17" s="84"/>
      <c r="CHN17" s="84"/>
      <c r="CHO17" s="84"/>
      <c r="CIA17" s="84"/>
      <c r="CIB17" s="84"/>
      <c r="CIN17" s="84"/>
      <c r="CIO17" s="84"/>
      <c r="CJA17" s="84"/>
      <c r="CJB17" s="84"/>
      <c r="CJN17" s="84"/>
      <c r="CJO17" s="84"/>
      <c r="CKA17" s="84"/>
      <c r="CKB17" s="84"/>
      <c r="CKN17" s="84"/>
      <c r="CKO17" s="84"/>
      <c r="CLA17" s="84"/>
      <c r="CLB17" s="84"/>
      <c r="CLN17" s="84"/>
      <c r="CLO17" s="84"/>
      <c r="CMA17" s="84"/>
      <c r="CMB17" s="84"/>
      <c r="CMN17" s="84"/>
      <c r="CMO17" s="84"/>
      <c r="CNA17" s="84"/>
      <c r="CNB17" s="84"/>
      <c r="CNN17" s="84"/>
      <c r="CNO17" s="84"/>
      <c r="COA17" s="84"/>
      <c r="COB17" s="84"/>
      <c r="CON17" s="84"/>
      <c r="COO17" s="84"/>
      <c r="CPA17" s="84"/>
      <c r="CPB17" s="84"/>
      <c r="CPN17" s="84"/>
      <c r="CPO17" s="84"/>
      <c r="CQA17" s="84"/>
      <c r="CQB17" s="84"/>
      <c r="CQN17" s="84"/>
      <c r="CQO17" s="84"/>
      <c r="CRA17" s="84"/>
      <c r="CRB17" s="84"/>
      <c r="CRN17" s="84"/>
      <c r="CRO17" s="84"/>
      <c r="CSA17" s="84"/>
      <c r="CSB17" s="84"/>
      <c r="CSN17" s="84"/>
      <c r="CSO17" s="84"/>
      <c r="CTA17" s="84"/>
      <c r="CTB17" s="84"/>
      <c r="CTN17" s="84"/>
      <c r="CTO17" s="84"/>
      <c r="CUA17" s="84"/>
      <c r="CUB17" s="84"/>
      <c r="CUN17" s="84"/>
      <c r="CUO17" s="84"/>
      <c r="CVA17" s="84"/>
      <c r="CVB17" s="84"/>
      <c r="CVN17" s="84"/>
      <c r="CVO17" s="84"/>
      <c r="CWA17" s="84"/>
      <c r="CWB17" s="84"/>
      <c r="CWN17" s="84"/>
      <c r="CWO17" s="84"/>
      <c r="CXA17" s="84"/>
      <c r="CXB17" s="84"/>
      <c r="CXN17" s="84"/>
      <c r="CXO17" s="84"/>
      <c r="CYA17" s="84"/>
      <c r="CYB17" s="84"/>
      <c r="CYN17" s="84"/>
      <c r="CYO17" s="84"/>
      <c r="CZA17" s="84"/>
      <c r="CZB17" s="84"/>
      <c r="CZN17" s="84"/>
      <c r="CZO17" s="84"/>
      <c r="DAA17" s="84"/>
      <c r="DAB17" s="84"/>
      <c r="DAN17" s="84"/>
      <c r="DAO17" s="84"/>
      <c r="DBA17" s="84"/>
      <c r="DBB17" s="84"/>
      <c r="DBN17" s="84"/>
      <c r="DBO17" s="84"/>
      <c r="DCA17" s="84"/>
      <c r="DCB17" s="84"/>
      <c r="DCN17" s="84"/>
      <c r="DCO17" s="84"/>
      <c r="DDA17" s="84"/>
      <c r="DDB17" s="84"/>
      <c r="DDN17" s="84"/>
      <c r="DDO17" s="84"/>
      <c r="DEA17" s="84"/>
      <c r="DEB17" s="84"/>
      <c r="DEN17" s="84"/>
      <c r="DEO17" s="84"/>
      <c r="DFA17" s="84"/>
      <c r="DFB17" s="84"/>
      <c r="DFN17" s="84"/>
      <c r="DFO17" s="84"/>
      <c r="DGA17" s="84"/>
      <c r="DGB17" s="84"/>
      <c r="DGN17" s="84"/>
      <c r="DGO17" s="84"/>
      <c r="DHA17" s="84"/>
      <c r="DHB17" s="84"/>
      <c r="DHN17" s="84"/>
      <c r="DHO17" s="84"/>
      <c r="DIA17" s="84"/>
      <c r="DIB17" s="84"/>
      <c r="DIN17" s="84"/>
      <c r="DIO17" s="84"/>
      <c r="DJA17" s="84"/>
      <c r="DJB17" s="84"/>
      <c r="DJN17" s="84"/>
      <c r="DJO17" s="84"/>
      <c r="DKA17" s="84"/>
      <c r="DKB17" s="84"/>
      <c r="DKN17" s="84"/>
      <c r="DKO17" s="84"/>
      <c r="DLA17" s="84"/>
      <c r="DLB17" s="84"/>
      <c r="DLN17" s="84"/>
      <c r="DLO17" s="84"/>
      <c r="DMA17" s="84"/>
      <c r="DMB17" s="84"/>
      <c r="DMN17" s="84"/>
      <c r="DMO17" s="84"/>
      <c r="DNA17" s="84"/>
      <c r="DNB17" s="84"/>
      <c r="DNN17" s="84"/>
      <c r="DNO17" s="84"/>
      <c r="DOA17" s="84"/>
      <c r="DOB17" s="84"/>
      <c r="DON17" s="84"/>
      <c r="DOO17" s="84"/>
      <c r="DPA17" s="84"/>
      <c r="DPB17" s="84"/>
      <c r="DPN17" s="84"/>
      <c r="DPO17" s="84"/>
      <c r="DQA17" s="84"/>
      <c r="DQB17" s="84"/>
      <c r="DQN17" s="84"/>
      <c r="DQO17" s="84"/>
      <c r="DRA17" s="84"/>
      <c r="DRB17" s="84"/>
      <c r="DRN17" s="84"/>
      <c r="DRO17" s="84"/>
      <c r="DSA17" s="84"/>
      <c r="DSB17" s="84"/>
      <c r="DSN17" s="84"/>
      <c r="DSO17" s="84"/>
      <c r="DTA17" s="84"/>
      <c r="DTB17" s="84"/>
      <c r="DTN17" s="84"/>
      <c r="DTO17" s="84"/>
      <c r="DUA17" s="84"/>
      <c r="DUB17" s="84"/>
      <c r="DUN17" s="84"/>
      <c r="DUO17" s="84"/>
      <c r="DVA17" s="84"/>
      <c r="DVB17" s="84"/>
      <c r="DVN17" s="84"/>
      <c r="DVO17" s="84"/>
      <c r="DWA17" s="84"/>
      <c r="DWB17" s="84"/>
      <c r="DWN17" s="84"/>
      <c r="DWO17" s="84"/>
      <c r="DXA17" s="84"/>
      <c r="DXB17" s="84"/>
      <c r="DXN17" s="84"/>
      <c r="DXO17" s="84"/>
      <c r="DYA17" s="84"/>
      <c r="DYB17" s="84"/>
      <c r="DYN17" s="84"/>
      <c r="DYO17" s="84"/>
      <c r="DZA17" s="84"/>
      <c r="DZB17" s="84"/>
      <c r="DZN17" s="84"/>
      <c r="DZO17" s="84"/>
      <c r="EAA17" s="84"/>
      <c r="EAB17" s="84"/>
      <c r="EAN17" s="84"/>
      <c r="EAO17" s="84"/>
      <c r="EBA17" s="84"/>
      <c r="EBB17" s="84"/>
      <c r="EBN17" s="84"/>
      <c r="EBO17" s="84"/>
      <c r="ECA17" s="84"/>
      <c r="ECB17" s="84"/>
      <c r="ECN17" s="84"/>
      <c r="ECO17" s="84"/>
      <c r="EDA17" s="84"/>
      <c r="EDB17" s="84"/>
      <c r="EDN17" s="84"/>
      <c r="EDO17" s="84"/>
      <c r="EEA17" s="84"/>
      <c r="EEB17" s="84"/>
      <c r="EEN17" s="84"/>
      <c r="EEO17" s="84"/>
      <c r="EFA17" s="84"/>
      <c r="EFB17" s="84"/>
      <c r="EFN17" s="84"/>
      <c r="EFO17" s="84"/>
      <c r="EGA17" s="84"/>
      <c r="EGB17" s="84"/>
      <c r="EGN17" s="84"/>
      <c r="EGO17" s="84"/>
      <c r="EHA17" s="84"/>
      <c r="EHB17" s="84"/>
      <c r="EHN17" s="84"/>
      <c r="EHO17" s="84"/>
      <c r="EIA17" s="84"/>
      <c r="EIB17" s="84"/>
      <c r="EIN17" s="84"/>
      <c r="EIO17" s="84"/>
      <c r="EJA17" s="84"/>
      <c r="EJB17" s="84"/>
      <c r="EJN17" s="84"/>
      <c r="EJO17" s="84"/>
      <c r="EKA17" s="84"/>
      <c r="EKB17" s="84"/>
      <c r="EKN17" s="84"/>
      <c r="EKO17" s="84"/>
      <c r="ELA17" s="84"/>
      <c r="ELB17" s="84"/>
      <c r="ELN17" s="84"/>
      <c r="ELO17" s="84"/>
      <c r="EMA17" s="84"/>
      <c r="EMB17" s="84"/>
      <c r="EMN17" s="84"/>
      <c r="EMO17" s="84"/>
      <c r="ENA17" s="84"/>
      <c r="ENB17" s="84"/>
      <c r="ENN17" s="84"/>
      <c r="ENO17" s="84"/>
      <c r="EOA17" s="84"/>
      <c r="EOB17" s="84"/>
      <c r="EON17" s="84"/>
      <c r="EOO17" s="84"/>
      <c r="EPA17" s="84"/>
      <c r="EPB17" s="84"/>
      <c r="EPN17" s="84"/>
      <c r="EPO17" s="84"/>
      <c r="EQA17" s="84"/>
      <c r="EQB17" s="84"/>
      <c r="EQN17" s="84"/>
      <c r="EQO17" s="84"/>
      <c r="ERA17" s="84"/>
      <c r="ERB17" s="84"/>
      <c r="ERN17" s="84"/>
      <c r="ERO17" s="84"/>
      <c r="ESA17" s="84"/>
      <c r="ESB17" s="84"/>
      <c r="ESN17" s="84"/>
      <c r="ESO17" s="84"/>
      <c r="ETA17" s="84"/>
      <c r="ETB17" s="84"/>
      <c r="ETN17" s="84"/>
      <c r="ETO17" s="84"/>
      <c r="EUA17" s="84"/>
      <c r="EUB17" s="84"/>
      <c r="EUN17" s="84"/>
      <c r="EUO17" s="84"/>
      <c r="EVA17" s="84"/>
      <c r="EVB17" s="84"/>
      <c r="EVN17" s="84"/>
      <c r="EVO17" s="84"/>
      <c r="EWA17" s="84"/>
      <c r="EWB17" s="84"/>
      <c r="EWN17" s="84"/>
      <c r="EWO17" s="84"/>
      <c r="EXA17" s="84"/>
      <c r="EXB17" s="84"/>
      <c r="EXN17" s="84"/>
      <c r="EXO17" s="84"/>
      <c r="EYA17" s="84"/>
      <c r="EYB17" s="84"/>
      <c r="EYN17" s="84"/>
      <c r="EYO17" s="84"/>
      <c r="EZA17" s="84"/>
      <c r="EZB17" s="84"/>
      <c r="EZN17" s="84"/>
      <c r="EZO17" s="84"/>
      <c r="FAA17" s="84"/>
      <c r="FAB17" s="84"/>
      <c r="FAN17" s="84"/>
      <c r="FAO17" s="84"/>
      <c r="FBA17" s="84"/>
      <c r="FBB17" s="84"/>
      <c r="FBN17" s="84"/>
      <c r="FBO17" s="84"/>
      <c r="FCA17" s="84"/>
      <c r="FCB17" s="84"/>
      <c r="FCN17" s="84"/>
      <c r="FCO17" s="84"/>
      <c r="FDA17" s="84"/>
      <c r="FDB17" s="84"/>
      <c r="FDN17" s="84"/>
      <c r="FDO17" s="84"/>
      <c r="FEA17" s="84"/>
      <c r="FEB17" s="84"/>
      <c r="FEN17" s="84"/>
      <c r="FEO17" s="84"/>
      <c r="FFA17" s="84"/>
      <c r="FFB17" s="84"/>
      <c r="FFN17" s="84"/>
      <c r="FFO17" s="84"/>
      <c r="FGA17" s="84"/>
      <c r="FGB17" s="84"/>
      <c r="FGN17" s="84"/>
      <c r="FGO17" s="84"/>
      <c r="FHA17" s="84"/>
      <c r="FHB17" s="84"/>
      <c r="FHN17" s="84"/>
      <c r="FHO17" s="84"/>
      <c r="FIA17" s="84"/>
      <c r="FIB17" s="84"/>
      <c r="FIN17" s="84"/>
      <c r="FIO17" s="84"/>
      <c r="FJA17" s="84"/>
      <c r="FJB17" s="84"/>
      <c r="FJN17" s="84"/>
      <c r="FJO17" s="84"/>
      <c r="FKA17" s="84"/>
      <c r="FKB17" s="84"/>
      <c r="FKN17" s="84"/>
      <c r="FKO17" s="84"/>
      <c r="FLA17" s="84"/>
      <c r="FLB17" s="84"/>
      <c r="FLN17" s="84"/>
      <c r="FLO17" s="84"/>
      <c r="FMA17" s="84"/>
      <c r="FMB17" s="84"/>
      <c r="FMN17" s="84"/>
      <c r="FMO17" s="84"/>
      <c r="FNA17" s="84"/>
      <c r="FNB17" s="84"/>
      <c r="FNN17" s="84"/>
      <c r="FNO17" s="84"/>
      <c r="FOA17" s="84"/>
      <c r="FOB17" s="84"/>
      <c r="FON17" s="84"/>
      <c r="FOO17" s="84"/>
      <c r="FPA17" s="84"/>
      <c r="FPB17" s="84"/>
      <c r="FPN17" s="84"/>
      <c r="FPO17" s="84"/>
      <c r="FQA17" s="84"/>
      <c r="FQB17" s="84"/>
      <c r="FQN17" s="84"/>
      <c r="FQO17" s="84"/>
      <c r="FRA17" s="84"/>
      <c r="FRB17" s="84"/>
      <c r="FRN17" s="84"/>
      <c r="FRO17" s="84"/>
      <c r="FSA17" s="84"/>
      <c r="FSB17" s="84"/>
      <c r="FSN17" s="84"/>
      <c r="FSO17" s="84"/>
      <c r="FTA17" s="84"/>
      <c r="FTB17" s="84"/>
      <c r="FTN17" s="84"/>
      <c r="FTO17" s="84"/>
      <c r="FUA17" s="84"/>
      <c r="FUB17" s="84"/>
      <c r="FUN17" s="84"/>
      <c r="FUO17" s="84"/>
      <c r="FVA17" s="84"/>
      <c r="FVB17" s="84"/>
      <c r="FVN17" s="84"/>
      <c r="FVO17" s="84"/>
      <c r="FWA17" s="84"/>
      <c r="FWB17" s="84"/>
      <c r="FWN17" s="84"/>
      <c r="FWO17" s="84"/>
      <c r="FXA17" s="84"/>
      <c r="FXB17" s="84"/>
      <c r="FXN17" s="84"/>
      <c r="FXO17" s="84"/>
      <c r="FYA17" s="84"/>
      <c r="FYB17" s="84"/>
      <c r="FYN17" s="84"/>
      <c r="FYO17" s="84"/>
      <c r="FZA17" s="84"/>
      <c r="FZB17" s="84"/>
      <c r="FZN17" s="84"/>
      <c r="FZO17" s="84"/>
      <c r="GAA17" s="84"/>
      <c r="GAB17" s="84"/>
      <c r="GAN17" s="84"/>
      <c r="GAO17" s="84"/>
      <c r="GBA17" s="84"/>
      <c r="GBB17" s="84"/>
      <c r="GBN17" s="84"/>
      <c r="GBO17" s="84"/>
      <c r="GCA17" s="84"/>
      <c r="GCB17" s="84"/>
      <c r="GCN17" s="84"/>
      <c r="GCO17" s="84"/>
      <c r="GDA17" s="84"/>
      <c r="GDB17" s="84"/>
      <c r="GDN17" s="84"/>
      <c r="GDO17" s="84"/>
      <c r="GEA17" s="84"/>
      <c r="GEB17" s="84"/>
      <c r="GEN17" s="84"/>
      <c r="GEO17" s="84"/>
      <c r="GFA17" s="84"/>
      <c r="GFB17" s="84"/>
      <c r="GFN17" s="84"/>
      <c r="GFO17" s="84"/>
      <c r="GGA17" s="84"/>
      <c r="GGB17" s="84"/>
      <c r="GGN17" s="84"/>
      <c r="GGO17" s="84"/>
      <c r="GHA17" s="84"/>
      <c r="GHB17" s="84"/>
      <c r="GHN17" s="84"/>
      <c r="GHO17" s="84"/>
      <c r="GIA17" s="84"/>
      <c r="GIB17" s="84"/>
      <c r="GIN17" s="84"/>
      <c r="GIO17" s="84"/>
      <c r="GJA17" s="84"/>
      <c r="GJB17" s="84"/>
      <c r="GJN17" s="84"/>
      <c r="GJO17" s="84"/>
      <c r="GKA17" s="84"/>
      <c r="GKB17" s="84"/>
      <c r="GKN17" s="84"/>
      <c r="GKO17" s="84"/>
      <c r="GLA17" s="84"/>
      <c r="GLB17" s="84"/>
      <c r="GLN17" s="84"/>
      <c r="GLO17" s="84"/>
      <c r="GMA17" s="84"/>
      <c r="GMB17" s="84"/>
      <c r="GMN17" s="84"/>
      <c r="GMO17" s="84"/>
      <c r="GNA17" s="84"/>
      <c r="GNB17" s="84"/>
      <c r="GNN17" s="84"/>
      <c r="GNO17" s="84"/>
      <c r="GOA17" s="84"/>
      <c r="GOB17" s="84"/>
      <c r="GON17" s="84"/>
      <c r="GOO17" s="84"/>
      <c r="GPA17" s="84"/>
      <c r="GPB17" s="84"/>
      <c r="GPN17" s="84"/>
      <c r="GPO17" s="84"/>
      <c r="GQA17" s="84"/>
      <c r="GQB17" s="84"/>
      <c r="GQN17" s="84"/>
      <c r="GQO17" s="84"/>
      <c r="GRA17" s="84"/>
      <c r="GRB17" s="84"/>
      <c r="GRN17" s="84"/>
      <c r="GRO17" s="84"/>
      <c r="GSA17" s="84"/>
      <c r="GSB17" s="84"/>
      <c r="GSN17" s="84"/>
      <c r="GSO17" s="84"/>
      <c r="GTA17" s="84"/>
      <c r="GTB17" s="84"/>
      <c r="GTN17" s="84"/>
      <c r="GTO17" s="84"/>
      <c r="GUA17" s="84"/>
      <c r="GUB17" s="84"/>
      <c r="GUN17" s="84"/>
      <c r="GUO17" s="84"/>
      <c r="GVA17" s="84"/>
      <c r="GVB17" s="84"/>
      <c r="GVN17" s="84"/>
      <c r="GVO17" s="84"/>
      <c r="GWA17" s="84"/>
      <c r="GWB17" s="84"/>
      <c r="GWN17" s="84"/>
      <c r="GWO17" s="84"/>
      <c r="GXA17" s="84"/>
      <c r="GXB17" s="84"/>
      <c r="GXN17" s="84"/>
      <c r="GXO17" s="84"/>
      <c r="GYA17" s="84"/>
      <c r="GYB17" s="84"/>
      <c r="GYN17" s="84"/>
      <c r="GYO17" s="84"/>
      <c r="GZA17" s="84"/>
      <c r="GZB17" s="84"/>
      <c r="GZN17" s="84"/>
      <c r="GZO17" s="84"/>
      <c r="HAA17" s="84"/>
      <c r="HAB17" s="84"/>
      <c r="HAN17" s="84"/>
      <c r="HAO17" s="84"/>
      <c r="HBA17" s="84"/>
      <c r="HBB17" s="84"/>
      <c r="HBN17" s="84"/>
      <c r="HBO17" s="84"/>
      <c r="HCA17" s="84"/>
      <c r="HCB17" s="84"/>
      <c r="HCN17" s="84"/>
      <c r="HCO17" s="84"/>
      <c r="HDA17" s="84"/>
      <c r="HDB17" s="84"/>
      <c r="HDN17" s="84"/>
      <c r="HDO17" s="84"/>
      <c r="HEA17" s="84"/>
      <c r="HEB17" s="84"/>
      <c r="HEN17" s="84"/>
      <c r="HEO17" s="84"/>
      <c r="HFA17" s="84"/>
      <c r="HFB17" s="84"/>
      <c r="HFN17" s="84"/>
      <c r="HFO17" s="84"/>
      <c r="HGA17" s="84"/>
      <c r="HGB17" s="84"/>
      <c r="HGN17" s="84"/>
      <c r="HGO17" s="84"/>
      <c r="HHA17" s="84"/>
      <c r="HHB17" s="84"/>
      <c r="HHN17" s="84"/>
      <c r="HHO17" s="84"/>
      <c r="HIA17" s="84"/>
      <c r="HIB17" s="84"/>
      <c r="HIN17" s="84"/>
      <c r="HIO17" s="84"/>
      <c r="HJA17" s="84"/>
      <c r="HJB17" s="84"/>
      <c r="HJN17" s="84"/>
      <c r="HJO17" s="84"/>
      <c r="HKA17" s="84"/>
      <c r="HKB17" s="84"/>
      <c r="HKN17" s="84"/>
      <c r="HKO17" s="84"/>
      <c r="HLA17" s="84"/>
      <c r="HLB17" s="84"/>
      <c r="HLN17" s="84"/>
      <c r="HLO17" s="84"/>
      <c r="HMA17" s="84"/>
      <c r="HMB17" s="84"/>
      <c r="HMN17" s="84"/>
      <c r="HMO17" s="84"/>
      <c r="HNA17" s="84"/>
      <c r="HNB17" s="84"/>
      <c r="HNN17" s="84"/>
      <c r="HNO17" s="84"/>
      <c r="HOA17" s="84"/>
      <c r="HOB17" s="84"/>
      <c r="HON17" s="84"/>
      <c r="HOO17" s="84"/>
      <c r="HPA17" s="84"/>
      <c r="HPB17" s="84"/>
      <c r="HPN17" s="84"/>
      <c r="HPO17" s="84"/>
      <c r="HQA17" s="84"/>
      <c r="HQB17" s="84"/>
      <c r="HQN17" s="84"/>
      <c r="HQO17" s="84"/>
      <c r="HRA17" s="84"/>
      <c r="HRB17" s="84"/>
      <c r="HRN17" s="84"/>
      <c r="HRO17" s="84"/>
      <c r="HSA17" s="84"/>
      <c r="HSB17" s="84"/>
      <c r="HSN17" s="84"/>
      <c r="HSO17" s="84"/>
      <c r="HTA17" s="84"/>
      <c r="HTB17" s="84"/>
      <c r="HTN17" s="84"/>
      <c r="HTO17" s="84"/>
      <c r="HUA17" s="84"/>
      <c r="HUB17" s="84"/>
      <c r="HUN17" s="84"/>
      <c r="HUO17" s="84"/>
      <c r="HVA17" s="84"/>
      <c r="HVB17" s="84"/>
      <c r="HVN17" s="84"/>
      <c r="HVO17" s="84"/>
      <c r="HWA17" s="84"/>
      <c r="HWB17" s="84"/>
      <c r="HWN17" s="84"/>
      <c r="HWO17" s="84"/>
      <c r="HXA17" s="84"/>
      <c r="HXB17" s="84"/>
      <c r="HXN17" s="84"/>
      <c r="HXO17" s="84"/>
      <c r="HYA17" s="84"/>
      <c r="HYB17" s="84"/>
      <c r="HYN17" s="84"/>
      <c r="HYO17" s="84"/>
      <c r="HZA17" s="84"/>
      <c r="HZB17" s="84"/>
      <c r="HZN17" s="84"/>
      <c r="HZO17" s="84"/>
      <c r="IAA17" s="84"/>
      <c r="IAB17" s="84"/>
      <c r="IAN17" s="84"/>
      <c r="IAO17" s="84"/>
      <c r="IBA17" s="84"/>
      <c r="IBB17" s="84"/>
      <c r="IBN17" s="84"/>
      <c r="IBO17" s="84"/>
      <c r="ICA17" s="84"/>
      <c r="ICB17" s="84"/>
      <c r="ICN17" s="84"/>
      <c r="ICO17" s="84"/>
      <c r="IDA17" s="84"/>
      <c r="IDB17" s="84"/>
      <c r="IDN17" s="84"/>
      <c r="IDO17" s="84"/>
      <c r="IEA17" s="84"/>
      <c r="IEB17" s="84"/>
      <c r="IEN17" s="84"/>
      <c r="IEO17" s="84"/>
      <c r="IFA17" s="84"/>
      <c r="IFB17" s="84"/>
      <c r="IFN17" s="84"/>
      <c r="IFO17" s="84"/>
      <c r="IGA17" s="84"/>
      <c r="IGB17" s="84"/>
      <c r="IGN17" s="84"/>
      <c r="IGO17" s="84"/>
      <c r="IHA17" s="84"/>
      <c r="IHB17" s="84"/>
      <c r="IHN17" s="84"/>
      <c r="IHO17" s="84"/>
      <c r="IIA17" s="84"/>
      <c r="IIB17" s="84"/>
      <c r="IIN17" s="84"/>
      <c r="IIO17" s="84"/>
      <c r="IJA17" s="84"/>
      <c r="IJB17" s="84"/>
      <c r="IJN17" s="84"/>
      <c r="IJO17" s="84"/>
      <c r="IKA17" s="84"/>
      <c r="IKB17" s="84"/>
      <c r="IKN17" s="84"/>
      <c r="IKO17" s="84"/>
      <c r="ILA17" s="84"/>
      <c r="ILB17" s="84"/>
      <c r="ILN17" s="84"/>
      <c r="ILO17" s="84"/>
      <c r="IMA17" s="84"/>
      <c r="IMB17" s="84"/>
      <c r="IMN17" s="84"/>
      <c r="IMO17" s="84"/>
      <c r="INA17" s="84"/>
      <c r="INB17" s="84"/>
      <c r="INN17" s="84"/>
      <c r="INO17" s="84"/>
      <c r="IOA17" s="84"/>
      <c r="IOB17" s="84"/>
      <c r="ION17" s="84"/>
      <c r="IOO17" s="84"/>
      <c r="IPA17" s="84"/>
      <c r="IPB17" s="84"/>
      <c r="IPN17" s="84"/>
      <c r="IPO17" s="84"/>
      <c r="IQA17" s="84"/>
      <c r="IQB17" s="84"/>
      <c r="IQN17" s="84"/>
      <c r="IQO17" s="84"/>
      <c r="IRA17" s="84"/>
      <c r="IRB17" s="84"/>
      <c r="IRN17" s="84"/>
      <c r="IRO17" s="84"/>
      <c r="ISA17" s="84"/>
      <c r="ISB17" s="84"/>
      <c r="ISN17" s="84"/>
      <c r="ISO17" s="84"/>
      <c r="ITA17" s="84"/>
      <c r="ITB17" s="84"/>
      <c r="ITN17" s="84"/>
      <c r="ITO17" s="84"/>
      <c r="IUA17" s="84"/>
      <c r="IUB17" s="84"/>
      <c r="IUN17" s="84"/>
      <c r="IUO17" s="84"/>
      <c r="IVA17" s="84"/>
      <c r="IVB17" s="84"/>
      <c r="IVN17" s="84"/>
      <c r="IVO17" s="84"/>
      <c r="IWA17" s="84"/>
      <c r="IWB17" s="84"/>
      <c r="IWN17" s="84"/>
      <c r="IWO17" s="84"/>
      <c r="IXA17" s="84"/>
      <c r="IXB17" s="84"/>
      <c r="IXN17" s="84"/>
      <c r="IXO17" s="84"/>
      <c r="IYA17" s="84"/>
      <c r="IYB17" s="84"/>
      <c r="IYN17" s="84"/>
      <c r="IYO17" s="84"/>
      <c r="IZA17" s="84"/>
      <c r="IZB17" s="84"/>
      <c r="IZN17" s="84"/>
      <c r="IZO17" s="84"/>
      <c r="JAA17" s="84"/>
      <c r="JAB17" s="84"/>
      <c r="JAN17" s="84"/>
      <c r="JAO17" s="84"/>
      <c r="JBA17" s="84"/>
      <c r="JBB17" s="84"/>
      <c r="JBN17" s="84"/>
      <c r="JBO17" s="84"/>
      <c r="JCA17" s="84"/>
      <c r="JCB17" s="84"/>
      <c r="JCN17" s="84"/>
      <c r="JCO17" s="84"/>
      <c r="JDA17" s="84"/>
      <c r="JDB17" s="84"/>
      <c r="JDN17" s="84"/>
      <c r="JDO17" s="84"/>
      <c r="JEA17" s="84"/>
      <c r="JEB17" s="84"/>
      <c r="JEN17" s="84"/>
      <c r="JEO17" s="84"/>
      <c r="JFA17" s="84"/>
      <c r="JFB17" s="84"/>
      <c r="JFN17" s="84"/>
      <c r="JFO17" s="84"/>
      <c r="JGA17" s="84"/>
      <c r="JGB17" s="84"/>
      <c r="JGN17" s="84"/>
      <c r="JGO17" s="84"/>
      <c r="JHA17" s="84"/>
      <c r="JHB17" s="84"/>
      <c r="JHN17" s="84"/>
      <c r="JHO17" s="84"/>
      <c r="JIA17" s="84"/>
      <c r="JIB17" s="84"/>
      <c r="JIN17" s="84"/>
      <c r="JIO17" s="84"/>
      <c r="JJA17" s="84"/>
      <c r="JJB17" s="84"/>
      <c r="JJN17" s="84"/>
      <c r="JJO17" s="84"/>
      <c r="JKA17" s="84"/>
      <c r="JKB17" s="84"/>
      <c r="JKN17" s="84"/>
      <c r="JKO17" s="84"/>
      <c r="JLA17" s="84"/>
      <c r="JLB17" s="84"/>
      <c r="JLN17" s="84"/>
      <c r="JLO17" s="84"/>
      <c r="JMA17" s="84"/>
      <c r="JMB17" s="84"/>
      <c r="JMN17" s="84"/>
      <c r="JMO17" s="84"/>
      <c r="JNA17" s="84"/>
      <c r="JNB17" s="84"/>
      <c r="JNN17" s="84"/>
      <c r="JNO17" s="84"/>
      <c r="JOA17" s="84"/>
      <c r="JOB17" s="84"/>
      <c r="JON17" s="84"/>
      <c r="JOO17" s="84"/>
      <c r="JPA17" s="84"/>
      <c r="JPB17" s="84"/>
      <c r="JPN17" s="84"/>
      <c r="JPO17" s="84"/>
      <c r="JQA17" s="84"/>
      <c r="JQB17" s="84"/>
      <c r="JQN17" s="84"/>
      <c r="JQO17" s="84"/>
      <c r="JRA17" s="84"/>
      <c r="JRB17" s="84"/>
      <c r="JRN17" s="84"/>
      <c r="JRO17" s="84"/>
      <c r="JSA17" s="84"/>
      <c r="JSB17" s="84"/>
      <c r="JSN17" s="84"/>
      <c r="JSO17" s="84"/>
      <c r="JTA17" s="84"/>
      <c r="JTB17" s="84"/>
      <c r="JTN17" s="84"/>
      <c r="JTO17" s="84"/>
      <c r="JUA17" s="84"/>
      <c r="JUB17" s="84"/>
      <c r="JUN17" s="84"/>
      <c r="JUO17" s="84"/>
      <c r="JVA17" s="84"/>
      <c r="JVB17" s="84"/>
      <c r="JVN17" s="84"/>
      <c r="JVO17" s="84"/>
      <c r="JWA17" s="84"/>
      <c r="JWB17" s="84"/>
      <c r="JWN17" s="84"/>
      <c r="JWO17" s="84"/>
      <c r="JXA17" s="84"/>
      <c r="JXB17" s="84"/>
      <c r="JXN17" s="84"/>
      <c r="JXO17" s="84"/>
      <c r="JYA17" s="84"/>
      <c r="JYB17" s="84"/>
      <c r="JYN17" s="84"/>
      <c r="JYO17" s="84"/>
      <c r="JZA17" s="84"/>
      <c r="JZB17" s="84"/>
      <c r="JZN17" s="84"/>
      <c r="JZO17" s="84"/>
      <c r="KAA17" s="84"/>
      <c r="KAB17" s="84"/>
      <c r="KAN17" s="84"/>
      <c r="KAO17" s="84"/>
      <c r="KBA17" s="84"/>
      <c r="KBB17" s="84"/>
      <c r="KBN17" s="84"/>
      <c r="KBO17" s="84"/>
      <c r="KCA17" s="84"/>
      <c r="KCB17" s="84"/>
      <c r="KCN17" s="84"/>
      <c r="KCO17" s="84"/>
      <c r="KDA17" s="84"/>
      <c r="KDB17" s="84"/>
      <c r="KDN17" s="84"/>
      <c r="KDO17" s="84"/>
      <c r="KEA17" s="84"/>
      <c r="KEB17" s="84"/>
      <c r="KEN17" s="84"/>
      <c r="KEO17" s="84"/>
      <c r="KFA17" s="84"/>
      <c r="KFB17" s="84"/>
      <c r="KFN17" s="84"/>
      <c r="KFO17" s="84"/>
      <c r="KGA17" s="84"/>
      <c r="KGB17" s="84"/>
      <c r="KGN17" s="84"/>
      <c r="KGO17" s="84"/>
      <c r="KHA17" s="84"/>
      <c r="KHB17" s="84"/>
      <c r="KHN17" s="84"/>
      <c r="KHO17" s="84"/>
      <c r="KIA17" s="84"/>
      <c r="KIB17" s="84"/>
      <c r="KIN17" s="84"/>
      <c r="KIO17" s="84"/>
      <c r="KJA17" s="84"/>
      <c r="KJB17" s="84"/>
      <c r="KJN17" s="84"/>
      <c r="KJO17" s="84"/>
      <c r="KKA17" s="84"/>
      <c r="KKB17" s="84"/>
      <c r="KKN17" s="84"/>
      <c r="KKO17" s="84"/>
      <c r="KLA17" s="84"/>
      <c r="KLB17" s="84"/>
      <c r="KLN17" s="84"/>
      <c r="KLO17" s="84"/>
      <c r="KMA17" s="84"/>
      <c r="KMB17" s="84"/>
      <c r="KMN17" s="84"/>
      <c r="KMO17" s="84"/>
      <c r="KNA17" s="84"/>
      <c r="KNB17" s="84"/>
      <c r="KNN17" s="84"/>
      <c r="KNO17" s="84"/>
      <c r="KOA17" s="84"/>
      <c r="KOB17" s="84"/>
      <c r="KON17" s="84"/>
      <c r="KOO17" s="84"/>
      <c r="KPA17" s="84"/>
      <c r="KPB17" s="84"/>
      <c r="KPN17" s="84"/>
      <c r="KPO17" s="84"/>
      <c r="KQA17" s="84"/>
      <c r="KQB17" s="84"/>
      <c r="KQN17" s="84"/>
      <c r="KQO17" s="84"/>
      <c r="KRA17" s="84"/>
      <c r="KRB17" s="84"/>
      <c r="KRN17" s="84"/>
      <c r="KRO17" s="84"/>
      <c r="KSA17" s="84"/>
      <c r="KSB17" s="84"/>
      <c r="KSN17" s="84"/>
      <c r="KSO17" s="84"/>
      <c r="KTA17" s="84"/>
      <c r="KTB17" s="84"/>
      <c r="KTN17" s="84"/>
      <c r="KTO17" s="84"/>
      <c r="KUA17" s="84"/>
      <c r="KUB17" s="84"/>
      <c r="KUN17" s="84"/>
      <c r="KUO17" s="84"/>
      <c r="KVA17" s="84"/>
      <c r="KVB17" s="84"/>
      <c r="KVN17" s="84"/>
      <c r="KVO17" s="84"/>
      <c r="KWA17" s="84"/>
      <c r="KWB17" s="84"/>
      <c r="KWN17" s="84"/>
      <c r="KWO17" s="84"/>
      <c r="KXA17" s="84"/>
      <c r="KXB17" s="84"/>
      <c r="KXN17" s="84"/>
      <c r="KXO17" s="84"/>
      <c r="KYA17" s="84"/>
      <c r="KYB17" s="84"/>
      <c r="KYN17" s="84"/>
      <c r="KYO17" s="84"/>
      <c r="KZA17" s="84"/>
      <c r="KZB17" s="84"/>
      <c r="KZN17" s="84"/>
      <c r="KZO17" s="84"/>
      <c r="LAA17" s="84"/>
      <c r="LAB17" s="84"/>
      <c r="LAN17" s="84"/>
      <c r="LAO17" s="84"/>
      <c r="LBA17" s="84"/>
      <c r="LBB17" s="84"/>
      <c r="LBN17" s="84"/>
      <c r="LBO17" s="84"/>
      <c r="LCA17" s="84"/>
      <c r="LCB17" s="84"/>
      <c r="LCN17" s="84"/>
      <c r="LCO17" s="84"/>
      <c r="LDA17" s="84"/>
      <c r="LDB17" s="84"/>
      <c r="LDN17" s="84"/>
      <c r="LDO17" s="84"/>
      <c r="LEA17" s="84"/>
      <c r="LEB17" s="84"/>
      <c r="LEN17" s="84"/>
      <c r="LEO17" s="84"/>
      <c r="LFA17" s="84"/>
      <c r="LFB17" s="84"/>
      <c r="LFN17" s="84"/>
      <c r="LFO17" s="84"/>
      <c r="LGA17" s="84"/>
      <c r="LGB17" s="84"/>
      <c r="LGN17" s="84"/>
      <c r="LGO17" s="84"/>
      <c r="LHA17" s="84"/>
      <c r="LHB17" s="84"/>
      <c r="LHN17" s="84"/>
      <c r="LHO17" s="84"/>
      <c r="LIA17" s="84"/>
      <c r="LIB17" s="84"/>
      <c r="LIN17" s="84"/>
      <c r="LIO17" s="84"/>
      <c r="LJA17" s="84"/>
      <c r="LJB17" s="84"/>
      <c r="LJN17" s="84"/>
      <c r="LJO17" s="84"/>
      <c r="LKA17" s="84"/>
      <c r="LKB17" s="84"/>
      <c r="LKN17" s="84"/>
      <c r="LKO17" s="84"/>
      <c r="LLA17" s="84"/>
      <c r="LLB17" s="84"/>
      <c r="LLN17" s="84"/>
      <c r="LLO17" s="84"/>
      <c r="LMA17" s="84"/>
      <c r="LMB17" s="84"/>
      <c r="LMN17" s="84"/>
      <c r="LMO17" s="84"/>
      <c r="LNA17" s="84"/>
      <c r="LNB17" s="84"/>
      <c r="LNN17" s="84"/>
      <c r="LNO17" s="84"/>
      <c r="LOA17" s="84"/>
      <c r="LOB17" s="84"/>
      <c r="LON17" s="84"/>
      <c r="LOO17" s="84"/>
      <c r="LPA17" s="84"/>
      <c r="LPB17" s="84"/>
      <c r="LPN17" s="84"/>
      <c r="LPO17" s="84"/>
      <c r="LQA17" s="84"/>
      <c r="LQB17" s="84"/>
      <c r="LQN17" s="84"/>
      <c r="LQO17" s="84"/>
      <c r="LRA17" s="84"/>
      <c r="LRB17" s="84"/>
      <c r="LRN17" s="84"/>
      <c r="LRO17" s="84"/>
      <c r="LSA17" s="84"/>
      <c r="LSB17" s="84"/>
      <c r="LSN17" s="84"/>
      <c r="LSO17" s="84"/>
      <c r="LTA17" s="84"/>
      <c r="LTB17" s="84"/>
      <c r="LTN17" s="84"/>
      <c r="LTO17" s="84"/>
      <c r="LUA17" s="84"/>
      <c r="LUB17" s="84"/>
      <c r="LUN17" s="84"/>
      <c r="LUO17" s="84"/>
      <c r="LVA17" s="84"/>
      <c r="LVB17" s="84"/>
      <c r="LVN17" s="84"/>
      <c r="LVO17" s="84"/>
      <c r="LWA17" s="84"/>
      <c r="LWB17" s="84"/>
      <c r="LWN17" s="84"/>
      <c r="LWO17" s="84"/>
      <c r="LXA17" s="84"/>
      <c r="LXB17" s="84"/>
      <c r="LXN17" s="84"/>
      <c r="LXO17" s="84"/>
      <c r="LYA17" s="84"/>
      <c r="LYB17" s="84"/>
      <c r="LYN17" s="84"/>
      <c r="LYO17" s="84"/>
      <c r="LZA17" s="84"/>
      <c r="LZB17" s="84"/>
      <c r="LZN17" s="84"/>
      <c r="LZO17" s="84"/>
      <c r="MAA17" s="84"/>
      <c r="MAB17" s="84"/>
      <c r="MAN17" s="84"/>
      <c r="MAO17" s="84"/>
      <c r="MBA17" s="84"/>
      <c r="MBB17" s="84"/>
      <c r="MBN17" s="84"/>
      <c r="MBO17" s="84"/>
      <c r="MCA17" s="84"/>
      <c r="MCB17" s="84"/>
      <c r="MCN17" s="84"/>
      <c r="MCO17" s="84"/>
      <c r="MDA17" s="84"/>
      <c r="MDB17" s="84"/>
      <c r="MDN17" s="84"/>
      <c r="MDO17" s="84"/>
      <c r="MEA17" s="84"/>
      <c r="MEB17" s="84"/>
      <c r="MEN17" s="84"/>
      <c r="MEO17" s="84"/>
      <c r="MFA17" s="84"/>
      <c r="MFB17" s="84"/>
      <c r="MFN17" s="84"/>
      <c r="MFO17" s="84"/>
      <c r="MGA17" s="84"/>
      <c r="MGB17" s="84"/>
      <c r="MGN17" s="84"/>
      <c r="MGO17" s="84"/>
      <c r="MHA17" s="84"/>
      <c r="MHB17" s="84"/>
      <c r="MHN17" s="84"/>
      <c r="MHO17" s="84"/>
      <c r="MIA17" s="84"/>
      <c r="MIB17" s="84"/>
      <c r="MIN17" s="84"/>
      <c r="MIO17" s="84"/>
      <c r="MJA17" s="84"/>
      <c r="MJB17" s="84"/>
      <c r="MJN17" s="84"/>
      <c r="MJO17" s="84"/>
      <c r="MKA17" s="84"/>
      <c r="MKB17" s="84"/>
      <c r="MKN17" s="84"/>
      <c r="MKO17" s="84"/>
      <c r="MLA17" s="84"/>
      <c r="MLB17" s="84"/>
      <c r="MLN17" s="84"/>
      <c r="MLO17" s="84"/>
      <c r="MMA17" s="84"/>
      <c r="MMB17" s="84"/>
      <c r="MMN17" s="84"/>
      <c r="MMO17" s="84"/>
      <c r="MNA17" s="84"/>
      <c r="MNB17" s="84"/>
      <c r="MNN17" s="84"/>
      <c r="MNO17" s="84"/>
      <c r="MOA17" s="84"/>
      <c r="MOB17" s="84"/>
      <c r="MON17" s="84"/>
      <c r="MOO17" s="84"/>
      <c r="MPA17" s="84"/>
      <c r="MPB17" s="84"/>
      <c r="MPN17" s="84"/>
      <c r="MPO17" s="84"/>
      <c r="MQA17" s="84"/>
      <c r="MQB17" s="84"/>
      <c r="MQN17" s="84"/>
      <c r="MQO17" s="84"/>
      <c r="MRA17" s="84"/>
      <c r="MRB17" s="84"/>
      <c r="MRN17" s="84"/>
      <c r="MRO17" s="84"/>
      <c r="MSA17" s="84"/>
      <c r="MSB17" s="84"/>
      <c r="MSN17" s="84"/>
      <c r="MSO17" s="84"/>
      <c r="MTA17" s="84"/>
      <c r="MTB17" s="84"/>
      <c r="MTN17" s="84"/>
      <c r="MTO17" s="84"/>
      <c r="MUA17" s="84"/>
      <c r="MUB17" s="84"/>
      <c r="MUN17" s="84"/>
      <c r="MUO17" s="84"/>
      <c r="MVA17" s="84"/>
      <c r="MVB17" s="84"/>
      <c r="MVN17" s="84"/>
      <c r="MVO17" s="84"/>
      <c r="MWA17" s="84"/>
      <c r="MWB17" s="84"/>
      <c r="MWN17" s="84"/>
      <c r="MWO17" s="84"/>
      <c r="MXA17" s="84"/>
      <c r="MXB17" s="84"/>
      <c r="MXN17" s="84"/>
      <c r="MXO17" s="84"/>
      <c r="MYA17" s="84"/>
      <c r="MYB17" s="84"/>
      <c r="MYN17" s="84"/>
      <c r="MYO17" s="84"/>
      <c r="MZA17" s="84"/>
      <c r="MZB17" s="84"/>
      <c r="MZN17" s="84"/>
      <c r="MZO17" s="84"/>
      <c r="NAA17" s="84"/>
      <c r="NAB17" s="84"/>
      <c r="NAN17" s="84"/>
      <c r="NAO17" s="84"/>
      <c r="NBA17" s="84"/>
      <c r="NBB17" s="84"/>
      <c r="NBN17" s="84"/>
      <c r="NBO17" s="84"/>
      <c r="NCA17" s="84"/>
      <c r="NCB17" s="84"/>
      <c r="NCN17" s="84"/>
      <c r="NCO17" s="84"/>
      <c r="NDA17" s="84"/>
      <c r="NDB17" s="84"/>
      <c r="NDN17" s="84"/>
      <c r="NDO17" s="84"/>
      <c r="NEA17" s="84"/>
      <c r="NEB17" s="84"/>
      <c r="NEN17" s="84"/>
      <c r="NEO17" s="84"/>
      <c r="NFA17" s="84"/>
      <c r="NFB17" s="84"/>
      <c r="NFN17" s="84"/>
      <c r="NFO17" s="84"/>
      <c r="NGA17" s="84"/>
      <c r="NGB17" s="84"/>
      <c r="NGN17" s="84"/>
      <c r="NGO17" s="84"/>
      <c r="NHA17" s="84"/>
      <c r="NHB17" s="84"/>
      <c r="NHN17" s="84"/>
      <c r="NHO17" s="84"/>
      <c r="NIA17" s="84"/>
      <c r="NIB17" s="84"/>
      <c r="NIN17" s="84"/>
      <c r="NIO17" s="84"/>
      <c r="NJA17" s="84"/>
      <c r="NJB17" s="84"/>
      <c r="NJN17" s="84"/>
      <c r="NJO17" s="84"/>
      <c r="NKA17" s="84"/>
      <c r="NKB17" s="84"/>
      <c r="NKN17" s="84"/>
      <c r="NKO17" s="84"/>
      <c r="NLA17" s="84"/>
      <c r="NLB17" s="84"/>
      <c r="NLN17" s="84"/>
      <c r="NLO17" s="84"/>
      <c r="NMA17" s="84"/>
      <c r="NMB17" s="84"/>
      <c r="NMN17" s="84"/>
      <c r="NMO17" s="84"/>
      <c r="NNA17" s="84"/>
      <c r="NNB17" s="84"/>
      <c r="NNN17" s="84"/>
      <c r="NNO17" s="84"/>
      <c r="NOA17" s="84"/>
      <c r="NOB17" s="84"/>
      <c r="NON17" s="84"/>
      <c r="NOO17" s="84"/>
      <c r="NPA17" s="84"/>
      <c r="NPB17" s="84"/>
      <c r="NPN17" s="84"/>
      <c r="NPO17" s="84"/>
      <c r="NQA17" s="84"/>
      <c r="NQB17" s="84"/>
      <c r="NQN17" s="84"/>
      <c r="NQO17" s="84"/>
      <c r="NRA17" s="84"/>
      <c r="NRB17" s="84"/>
      <c r="NRN17" s="84"/>
      <c r="NRO17" s="84"/>
      <c r="NSA17" s="84"/>
      <c r="NSB17" s="84"/>
      <c r="NSN17" s="84"/>
      <c r="NSO17" s="84"/>
      <c r="NTA17" s="84"/>
      <c r="NTB17" s="84"/>
      <c r="NTN17" s="84"/>
      <c r="NTO17" s="84"/>
      <c r="NUA17" s="84"/>
      <c r="NUB17" s="84"/>
      <c r="NUN17" s="84"/>
      <c r="NUO17" s="84"/>
      <c r="NVA17" s="84"/>
      <c r="NVB17" s="84"/>
      <c r="NVN17" s="84"/>
      <c r="NVO17" s="84"/>
      <c r="NWA17" s="84"/>
      <c r="NWB17" s="84"/>
      <c r="NWN17" s="84"/>
      <c r="NWO17" s="84"/>
      <c r="NXA17" s="84"/>
      <c r="NXB17" s="84"/>
      <c r="NXN17" s="84"/>
      <c r="NXO17" s="84"/>
      <c r="NYA17" s="84"/>
      <c r="NYB17" s="84"/>
      <c r="NYN17" s="84"/>
      <c r="NYO17" s="84"/>
      <c r="NZA17" s="84"/>
      <c r="NZB17" s="84"/>
      <c r="NZN17" s="84"/>
      <c r="NZO17" s="84"/>
      <c r="OAA17" s="84"/>
      <c r="OAB17" s="84"/>
      <c r="OAN17" s="84"/>
      <c r="OAO17" s="84"/>
      <c r="OBA17" s="84"/>
      <c r="OBB17" s="84"/>
      <c r="OBN17" s="84"/>
      <c r="OBO17" s="84"/>
      <c r="OCA17" s="84"/>
      <c r="OCB17" s="84"/>
      <c r="OCN17" s="84"/>
      <c r="OCO17" s="84"/>
      <c r="ODA17" s="84"/>
      <c r="ODB17" s="84"/>
      <c r="ODN17" s="84"/>
      <c r="ODO17" s="84"/>
      <c r="OEA17" s="84"/>
      <c r="OEB17" s="84"/>
      <c r="OEN17" s="84"/>
      <c r="OEO17" s="84"/>
      <c r="OFA17" s="84"/>
      <c r="OFB17" s="84"/>
      <c r="OFN17" s="84"/>
      <c r="OFO17" s="84"/>
      <c r="OGA17" s="84"/>
      <c r="OGB17" s="84"/>
      <c r="OGN17" s="84"/>
      <c r="OGO17" s="84"/>
      <c r="OHA17" s="84"/>
      <c r="OHB17" s="84"/>
      <c r="OHN17" s="84"/>
      <c r="OHO17" s="84"/>
      <c r="OIA17" s="84"/>
      <c r="OIB17" s="84"/>
      <c r="OIN17" s="84"/>
      <c r="OIO17" s="84"/>
      <c r="OJA17" s="84"/>
      <c r="OJB17" s="84"/>
      <c r="OJN17" s="84"/>
      <c r="OJO17" s="84"/>
      <c r="OKA17" s="84"/>
      <c r="OKB17" s="84"/>
      <c r="OKN17" s="84"/>
      <c r="OKO17" s="84"/>
      <c r="OLA17" s="84"/>
      <c r="OLB17" s="84"/>
      <c r="OLN17" s="84"/>
      <c r="OLO17" s="84"/>
      <c r="OMA17" s="84"/>
      <c r="OMB17" s="84"/>
      <c r="OMN17" s="84"/>
      <c r="OMO17" s="84"/>
      <c r="ONA17" s="84"/>
      <c r="ONB17" s="84"/>
      <c r="ONN17" s="84"/>
      <c r="ONO17" s="84"/>
      <c r="OOA17" s="84"/>
      <c r="OOB17" s="84"/>
      <c r="OON17" s="84"/>
      <c r="OOO17" s="84"/>
      <c r="OPA17" s="84"/>
      <c r="OPB17" s="84"/>
      <c r="OPN17" s="84"/>
      <c r="OPO17" s="84"/>
      <c r="OQA17" s="84"/>
      <c r="OQB17" s="84"/>
      <c r="OQN17" s="84"/>
      <c r="OQO17" s="84"/>
      <c r="ORA17" s="84"/>
      <c r="ORB17" s="84"/>
      <c r="ORN17" s="84"/>
      <c r="ORO17" s="84"/>
      <c r="OSA17" s="84"/>
      <c r="OSB17" s="84"/>
      <c r="OSN17" s="84"/>
      <c r="OSO17" s="84"/>
      <c r="OTA17" s="84"/>
      <c r="OTB17" s="84"/>
      <c r="OTN17" s="84"/>
      <c r="OTO17" s="84"/>
      <c r="OUA17" s="84"/>
      <c r="OUB17" s="84"/>
      <c r="OUN17" s="84"/>
      <c r="OUO17" s="84"/>
      <c r="OVA17" s="84"/>
      <c r="OVB17" s="84"/>
      <c r="OVN17" s="84"/>
      <c r="OVO17" s="84"/>
      <c r="OWA17" s="84"/>
      <c r="OWB17" s="84"/>
      <c r="OWN17" s="84"/>
      <c r="OWO17" s="84"/>
      <c r="OXA17" s="84"/>
      <c r="OXB17" s="84"/>
      <c r="OXN17" s="84"/>
      <c r="OXO17" s="84"/>
      <c r="OYA17" s="84"/>
      <c r="OYB17" s="84"/>
      <c r="OYN17" s="84"/>
      <c r="OYO17" s="84"/>
      <c r="OZA17" s="84"/>
      <c r="OZB17" s="84"/>
      <c r="OZN17" s="84"/>
      <c r="OZO17" s="84"/>
      <c r="PAA17" s="84"/>
      <c r="PAB17" s="84"/>
      <c r="PAN17" s="84"/>
      <c r="PAO17" s="84"/>
      <c r="PBA17" s="84"/>
      <c r="PBB17" s="84"/>
      <c r="PBN17" s="84"/>
      <c r="PBO17" s="84"/>
      <c r="PCA17" s="84"/>
      <c r="PCB17" s="84"/>
      <c r="PCN17" s="84"/>
      <c r="PCO17" s="84"/>
      <c r="PDA17" s="84"/>
      <c r="PDB17" s="84"/>
      <c r="PDN17" s="84"/>
      <c r="PDO17" s="84"/>
      <c r="PEA17" s="84"/>
      <c r="PEB17" s="84"/>
      <c r="PEN17" s="84"/>
      <c r="PEO17" s="84"/>
      <c r="PFA17" s="84"/>
      <c r="PFB17" s="84"/>
      <c r="PFN17" s="84"/>
      <c r="PFO17" s="84"/>
      <c r="PGA17" s="84"/>
      <c r="PGB17" s="84"/>
      <c r="PGN17" s="84"/>
      <c r="PGO17" s="84"/>
      <c r="PHA17" s="84"/>
      <c r="PHB17" s="84"/>
      <c r="PHN17" s="84"/>
      <c r="PHO17" s="84"/>
      <c r="PIA17" s="84"/>
      <c r="PIB17" s="84"/>
      <c r="PIN17" s="84"/>
      <c r="PIO17" s="84"/>
      <c r="PJA17" s="84"/>
      <c r="PJB17" s="84"/>
      <c r="PJN17" s="84"/>
      <c r="PJO17" s="84"/>
      <c r="PKA17" s="84"/>
      <c r="PKB17" s="84"/>
      <c r="PKN17" s="84"/>
      <c r="PKO17" s="84"/>
      <c r="PLA17" s="84"/>
      <c r="PLB17" s="84"/>
      <c r="PLN17" s="84"/>
      <c r="PLO17" s="84"/>
      <c r="PMA17" s="84"/>
      <c r="PMB17" s="84"/>
      <c r="PMN17" s="84"/>
      <c r="PMO17" s="84"/>
      <c r="PNA17" s="84"/>
      <c r="PNB17" s="84"/>
      <c r="PNN17" s="84"/>
      <c r="PNO17" s="84"/>
      <c r="POA17" s="84"/>
      <c r="POB17" s="84"/>
      <c r="PON17" s="84"/>
      <c r="POO17" s="84"/>
      <c r="PPA17" s="84"/>
      <c r="PPB17" s="84"/>
      <c r="PPN17" s="84"/>
      <c r="PPO17" s="84"/>
      <c r="PQA17" s="84"/>
      <c r="PQB17" s="84"/>
      <c r="PQN17" s="84"/>
      <c r="PQO17" s="84"/>
      <c r="PRA17" s="84"/>
      <c r="PRB17" s="84"/>
      <c r="PRN17" s="84"/>
      <c r="PRO17" s="84"/>
      <c r="PSA17" s="84"/>
      <c r="PSB17" s="84"/>
      <c r="PSN17" s="84"/>
      <c r="PSO17" s="84"/>
      <c r="PTA17" s="84"/>
      <c r="PTB17" s="84"/>
      <c r="PTN17" s="84"/>
      <c r="PTO17" s="84"/>
      <c r="PUA17" s="84"/>
      <c r="PUB17" s="84"/>
      <c r="PUN17" s="84"/>
      <c r="PUO17" s="84"/>
      <c r="PVA17" s="84"/>
      <c r="PVB17" s="84"/>
      <c r="PVN17" s="84"/>
      <c r="PVO17" s="84"/>
      <c r="PWA17" s="84"/>
      <c r="PWB17" s="84"/>
      <c r="PWN17" s="84"/>
      <c r="PWO17" s="84"/>
      <c r="PXA17" s="84"/>
      <c r="PXB17" s="84"/>
      <c r="PXN17" s="84"/>
      <c r="PXO17" s="84"/>
      <c r="PYA17" s="84"/>
      <c r="PYB17" s="84"/>
      <c r="PYN17" s="84"/>
      <c r="PYO17" s="84"/>
      <c r="PZA17" s="84"/>
      <c r="PZB17" s="84"/>
      <c r="PZN17" s="84"/>
      <c r="PZO17" s="84"/>
      <c r="QAA17" s="84"/>
      <c r="QAB17" s="84"/>
      <c r="QAN17" s="84"/>
      <c r="QAO17" s="84"/>
      <c r="QBA17" s="84"/>
      <c r="QBB17" s="84"/>
      <c r="QBN17" s="84"/>
      <c r="QBO17" s="84"/>
      <c r="QCA17" s="84"/>
      <c r="QCB17" s="84"/>
      <c r="QCN17" s="84"/>
      <c r="QCO17" s="84"/>
      <c r="QDA17" s="84"/>
      <c r="QDB17" s="84"/>
      <c r="QDN17" s="84"/>
      <c r="QDO17" s="84"/>
      <c r="QEA17" s="84"/>
      <c r="QEB17" s="84"/>
      <c r="QEN17" s="84"/>
      <c r="QEO17" s="84"/>
      <c r="QFA17" s="84"/>
      <c r="QFB17" s="84"/>
      <c r="QFN17" s="84"/>
      <c r="QFO17" s="84"/>
      <c r="QGA17" s="84"/>
      <c r="QGB17" s="84"/>
      <c r="QGN17" s="84"/>
      <c r="QGO17" s="84"/>
      <c r="QHA17" s="84"/>
      <c r="QHB17" s="84"/>
      <c r="QHN17" s="84"/>
      <c r="QHO17" s="84"/>
      <c r="QIA17" s="84"/>
      <c r="QIB17" s="84"/>
      <c r="QIN17" s="84"/>
      <c r="QIO17" s="84"/>
      <c r="QJA17" s="84"/>
      <c r="QJB17" s="84"/>
      <c r="QJN17" s="84"/>
      <c r="QJO17" s="84"/>
      <c r="QKA17" s="84"/>
      <c r="QKB17" s="84"/>
      <c r="QKN17" s="84"/>
      <c r="QKO17" s="84"/>
      <c r="QLA17" s="84"/>
      <c r="QLB17" s="84"/>
      <c r="QLN17" s="84"/>
      <c r="QLO17" s="84"/>
      <c r="QMA17" s="84"/>
      <c r="QMB17" s="84"/>
      <c r="QMN17" s="84"/>
      <c r="QMO17" s="84"/>
      <c r="QNA17" s="84"/>
      <c r="QNB17" s="84"/>
      <c r="QNN17" s="84"/>
      <c r="QNO17" s="84"/>
      <c r="QOA17" s="84"/>
      <c r="QOB17" s="84"/>
      <c r="QON17" s="84"/>
      <c r="QOO17" s="84"/>
      <c r="QPA17" s="84"/>
      <c r="QPB17" s="84"/>
      <c r="QPN17" s="84"/>
      <c r="QPO17" s="84"/>
      <c r="QQA17" s="84"/>
      <c r="QQB17" s="84"/>
      <c r="QQN17" s="84"/>
      <c r="QQO17" s="84"/>
      <c r="QRA17" s="84"/>
      <c r="QRB17" s="84"/>
      <c r="QRN17" s="84"/>
      <c r="QRO17" s="84"/>
      <c r="QSA17" s="84"/>
      <c r="QSB17" s="84"/>
      <c r="QSN17" s="84"/>
      <c r="QSO17" s="84"/>
      <c r="QTA17" s="84"/>
      <c r="QTB17" s="84"/>
      <c r="QTN17" s="84"/>
      <c r="QTO17" s="84"/>
      <c r="QUA17" s="84"/>
      <c r="QUB17" s="84"/>
      <c r="QUN17" s="84"/>
      <c r="QUO17" s="84"/>
      <c r="QVA17" s="84"/>
      <c r="QVB17" s="84"/>
      <c r="QVN17" s="84"/>
      <c r="QVO17" s="84"/>
      <c r="QWA17" s="84"/>
      <c r="QWB17" s="84"/>
      <c r="QWN17" s="84"/>
      <c r="QWO17" s="84"/>
      <c r="QXA17" s="84"/>
      <c r="QXB17" s="84"/>
      <c r="QXN17" s="84"/>
      <c r="QXO17" s="84"/>
      <c r="QYA17" s="84"/>
      <c r="QYB17" s="84"/>
      <c r="QYN17" s="84"/>
      <c r="QYO17" s="84"/>
      <c r="QZA17" s="84"/>
      <c r="QZB17" s="84"/>
      <c r="QZN17" s="84"/>
      <c r="QZO17" s="84"/>
      <c r="RAA17" s="84"/>
      <c r="RAB17" s="84"/>
      <c r="RAN17" s="84"/>
      <c r="RAO17" s="84"/>
      <c r="RBA17" s="84"/>
      <c r="RBB17" s="84"/>
      <c r="RBN17" s="84"/>
      <c r="RBO17" s="84"/>
      <c r="RCA17" s="84"/>
      <c r="RCB17" s="84"/>
      <c r="RCN17" s="84"/>
      <c r="RCO17" s="84"/>
      <c r="RDA17" s="84"/>
      <c r="RDB17" s="84"/>
      <c r="RDN17" s="84"/>
      <c r="RDO17" s="84"/>
      <c r="REA17" s="84"/>
      <c r="REB17" s="84"/>
      <c r="REN17" s="84"/>
      <c r="REO17" s="84"/>
      <c r="RFA17" s="84"/>
      <c r="RFB17" s="84"/>
      <c r="RFN17" s="84"/>
      <c r="RFO17" s="84"/>
      <c r="RGA17" s="84"/>
      <c r="RGB17" s="84"/>
      <c r="RGN17" s="84"/>
      <c r="RGO17" s="84"/>
      <c r="RHA17" s="84"/>
      <c r="RHB17" s="84"/>
      <c r="RHN17" s="84"/>
      <c r="RHO17" s="84"/>
      <c r="RIA17" s="84"/>
      <c r="RIB17" s="84"/>
      <c r="RIN17" s="84"/>
      <c r="RIO17" s="84"/>
      <c r="RJA17" s="84"/>
      <c r="RJB17" s="84"/>
      <c r="RJN17" s="84"/>
      <c r="RJO17" s="84"/>
      <c r="RKA17" s="84"/>
      <c r="RKB17" s="84"/>
      <c r="RKN17" s="84"/>
      <c r="RKO17" s="84"/>
      <c r="RLA17" s="84"/>
      <c r="RLB17" s="84"/>
      <c r="RLN17" s="84"/>
      <c r="RLO17" s="84"/>
      <c r="RMA17" s="84"/>
      <c r="RMB17" s="84"/>
      <c r="RMN17" s="84"/>
      <c r="RMO17" s="84"/>
      <c r="RNA17" s="84"/>
      <c r="RNB17" s="84"/>
      <c r="RNN17" s="84"/>
      <c r="RNO17" s="84"/>
      <c r="ROA17" s="84"/>
      <c r="ROB17" s="84"/>
      <c r="RON17" s="84"/>
      <c r="ROO17" s="84"/>
      <c r="RPA17" s="84"/>
      <c r="RPB17" s="84"/>
      <c r="RPN17" s="84"/>
      <c r="RPO17" s="84"/>
      <c r="RQA17" s="84"/>
      <c r="RQB17" s="84"/>
      <c r="RQN17" s="84"/>
      <c r="RQO17" s="84"/>
      <c r="RRA17" s="84"/>
      <c r="RRB17" s="84"/>
      <c r="RRN17" s="84"/>
      <c r="RRO17" s="84"/>
      <c r="RSA17" s="84"/>
      <c r="RSB17" s="84"/>
      <c r="RSN17" s="84"/>
      <c r="RSO17" s="84"/>
      <c r="RTA17" s="84"/>
      <c r="RTB17" s="84"/>
      <c r="RTN17" s="84"/>
      <c r="RTO17" s="84"/>
      <c r="RUA17" s="84"/>
      <c r="RUB17" s="84"/>
      <c r="RUN17" s="84"/>
      <c r="RUO17" s="84"/>
      <c r="RVA17" s="84"/>
      <c r="RVB17" s="84"/>
      <c r="RVN17" s="84"/>
      <c r="RVO17" s="84"/>
      <c r="RWA17" s="84"/>
      <c r="RWB17" s="84"/>
      <c r="RWN17" s="84"/>
      <c r="RWO17" s="84"/>
      <c r="RXA17" s="84"/>
      <c r="RXB17" s="84"/>
      <c r="RXN17" s="84"/>
      <c r="RXO17" s="84"/>
      <c r="RYA17" s="84"/>
      <c r="RYB17" s="84"/>
      <c r="RYN17" s="84"/>
      <c r="RYO17" s="84"/>
      <c r="RZA17" s="84"/>
      <c r="RZB17" s="84"/>
      <c r="RZN17" s="84"/>
      <c r="RZO17" s="84"/>
      <c r="SAA17" s="84"/>
      <c r="SAB17" s="84"/>
      <c r="SAN17" s="84"/>
      <c r="SAO17" s="84"/>
      <c r="SBA17" s="84"/>
      <c r="SBB17" s="84"/>
      <c r="SBN17" s="84"/>
      <c r="SBO17" s="84"/>
      <c r="SCA17" s="84"/>
      <c r="SCB17" s="84"/>
      <c r="SCN17" s="84"/>
      <c r="SCO17" s="84"/>
      <c r="SDA17" s="84"/>
      <c r="SDB17" s="84"/>
      <c r="SDN17" s="84"/>
      <c r="SDO17" s="84"/>
      <c r="SEA17" s="84"/>
      <c r="SEB17" s="84"/>
      <c r="SEN17" s="84"/>
      <c r="SEO17" s="84"/>
      <c r="SFA17" s="84"/>
      <c r="SFB17" s="84"/>
      <c r="SFN17" s="84"/>
      <c r="SFO17" s="84"/>
      <c r="SGA17" s="84"/>
      <c r="SGB17" s="84"/>
      <c r="SGN17" s="84"/>
      <c r="SGO17" s="84"/>
      <c r="SHA17" s="84"/>
      <c r="SHB17" s="84"/>
      <c r="SHN17" s="84"/>
      <c r="SHO17" s="84"/>
      <c r="SIA17" s="84"/>
      <c r="SIB17" s="84"/>
      <c r="SIN17" s="84"/>
      <c r="SIO17" s="84"/>
      <c r="SJA17" s="84"/>
      <c r="SJB17" s="84"/>
      <c r="SJN17" s="84"/>
      <c r="SJO17" s="84"/>
      <c r="SKA17" s="84"/>
      <c r="SKB17" s="84"/>
      <c r="SKN17" s="84"/>
      <c r="SKO17" s="84"/>
      <c r="SLA17" s="84"/>
      <c r="SLB17" s="84"/>
      <c r="SLN17" s="84"/>
      <c r="SLO17" s="84"/>
      <c r="SMA17" s="84"/>
      <c r="SMB17" s="84"/>
      <c r="SMN17" s="84"/>
      <c r="SMO17" s="84"/>
      <c r="SNA17" s="84"/>
      <c r="SNB17" s="84"/>
      <c r="SNN17" s="84"/>
      <c r="SNO17" s="84"/>
      <c r="SOA17" s="84"/>
      <c r="SOB17" s="84"/>
      <c r="SON17" s="84"/>
      <c r="SOO17" s="84"/>
      <c r="SPA17" s="84"/>
      <c r="SPB17" s="84"/>
      <c r="SPN17" s="84"/>
      <c r="SPO17" s="84"/>
      <c r="SQA17" s="84"/>
      <c r="SQB17" s="84"/>
      <c r="SQN17" s="84"/>
      <c r="SQO17" s="84"/>
      <c r="SRA17" s="84"/>
      <c r="SRB17" s="84"/>
      <c r="SRN17" s="84"/>
      <c r="SRO17" s="84"/>
      <c r="SSA17" s="84"/>
      <c r="SSB17" s="84"/>
      <c r="SSN17" s="84"/>
      <c r="SSO17" s="84"/>
      <c r="STA17" s="84"/>
      <c r="STB17" s="84"/>
      <c r="STN17" s="84"/>
      <c r="STO17" s="84"/>
      <c r="SUA17" s="84"/>
      <c r="SUB17" s="84"/>
      <c r="SUN17" s="84"/>
      <c r="SUO17" s="84"/>
      <c r="SVA17" s="84"/>
      <c r="SVB17" s="84"/>
      <c r="SVN17" s="84"/>
      <c r="SVO17" s="84"/>
      <c r="SWA17" s="84"/>
      <c r="SWB17" s="84"/>
      <c r="SWN17" s="84"/>
      <c r="SWO17" s="84"/>
      <c r="SXA17" s="84"/>
      <c r="SXB17" s="84"/>
      <c r="SXN17" s="84"/>
      <c r="SXO17" s="84"/>
      <c r="SYA17" s="84"/>
      <c r="SYB17" s="84"/>
      <c r="SYN17" s="84"/>
      <c r="SYO17" s="84"/>
      <c r="SZA17" s="84"/>
      <c r="SZB17" s="84"/>
      <c r="SZN17" s="84"/>
      <c r="SZO17" s="84"/>
      <c r="TAA17" s="84"/>
      <c r="TAB17" s="84"/>
      <c r="TAN17" s="84"/>
      <c r="TAO17" s="84"/>
      <c r="TBA17" s="84"/>
      <c r="TBB17" s="84"/>
      <c r="TBN17" s="84"/>
      <c r="TBO17" s="84"/>
      <c r="TCA17" s="84"/>
      <c r="TCB17" s="84"/>
      <c r="TCN17" s="84"/>
      <c r="TCO17" s="84"/>
      <c r="TDA17" s="84"/>
      <c r="TDB17" s="84"/>
      <c r="TDN17" s="84"/>
      <c r="TDO17" s="84"/>
      <c r="TEA17" s="84"/>
      <c r="TEB17" s="84"/>
      <c r="TEN17" s="84"/>
      <c r="TEO17" s="84"/>
      <c r="TFA17" s="84"/>
      <c r="TFB17" s="84"/>
      <c r="TFN17" s="84"/>
      <c r="TFO17" s="84"/>
      <c r="TGA17" s="84"/>
      <c r="TGB17" s="84"/>
      <c r="TGN17" s="84"/>
      <c r="TGO17" s="84"/>
      <c r="THA17" s="84"/>
      <c r="THB17" s="84"/>
      <c r="THN17" s="84"/>
      <c r="THO17" s="84"/>
      <c r="TIA17" s="84"/>
      <c r="TIB17" s="84"/>
      <c r="TIN17" s="84"/>
      <c r="TIO17" s="84"/>
      <c r="TJA17" s="84"/>
      <c r="TJB17" s="84"/>
      <c r="TJN17" s="84"/>
      <c r="TJO17" s="84"/>
      <c r="TKA17" s="84"/>
      <c r="TKB17" s="84"/>
      <c r="TKN17" s="84"/>
      <c r="TKO17" s="84"/>
      <c r="TLA17" s="84"/>
      <c r="TLB17" s="84"/>
      <c r="TLN17" s="84"/>
      <c r="TLO17" s="84"/>
      <c r="TMA17" s="84"/>
      <c r="TMB17" s="84"/>
      <c r="TMN17" s="84"/>
      <c r="TMO17" s="84"/>
      <c r="TNA17" s="84"/>
      <c r="TNB17" s="84"/>
      <c r="TNN17" s="84"/>
      <c r="TNO17" s="84"/>
      <c r="TOA17" s="84"/>
      <c r="TOB17" s="84"/>
      <c r="TON17" s="84"/>
      <c r="TOO17" s="84"/>
      <c r="TPA17" s="84"/>
      <c r="TPB17" s="84"/>
      <c r="TPN17" s="84"/>
      <c r="TPO17" s="84"/>
      <c r="TQA17" s="84"/>
      <c r="TQB17" s="84"/>
      <c r="TQN17" s="84"/>
      <c r="TQO17" s="84"/>
      <c r="TRA17" s="84"/>
      <c r="TRB17" s="84"/>
      <c r="TRN17" s="84"/>
      <c r="TRO17" s="84"/>
      <c r="TSA17" s="84"/>
      <c r="TSB17" s="84"/>
      <c r="TSN17" s="84"/>
      <c r="TSO17" s="84"/>
      <c r="TTA17" s="84"/>
      <c r="TTB17" s="84"/>
      <c r="TTN17" s="84"/>
      <c r="TTO17" s="84"/>
      <c r="TUA17" s="84"/>
      <c r="TUB17" s="84"/>
      <c r="TUN17" s="84"/>
      <c r="TUO17" s="84"/>
      <c r="TVA17" s="84"/>
      <c r="TVB17" s="84"/>
      <c r="TVN17" s="84"/>
      <c r="TVO17" s="84"/>
      <c r="TWA17" s="84"/>
      <c r="TWB17" s="84"/>
      <c r="TWN17" s="84"/>
      <c r="TWO17" s="84"/>
      <c r="TXA17" s="84"/>
      <c r="TXB17" s="84"/>
      <c r="TXN17" s="84"/>
      <c r="TXO17" s="84"/>
      <c r="TYA17" s="84"/>
      <c r="TYB17" s="84"/>
      <c r="TYN17" s="84"/>
      <c r="TYO17" s="84"/>
      <c r="TZA17" s="84"/>
      <c r="TZB17" s="84"/>
      <c r="TZN17" s="84"/>
      <c r="TZO17" s="84"/>
      <c r="UAA17" s="84"/>
      <c r="UAB17" s="84"/>
      <c r="UAN17" s="84"/>
      <c r="UAO17" s="84"/>
      <c r="UBA17" s="84"/>
      <c r="UBB17" s="84"/>
      <c r="UBN17" s="84"/>
      <c r="UBO17" s="84"/>
      <c r="UCA17" s="84"/>
      <c r="UCB17" s="84"/>
      <c r="UCN17" s="84"/>
      <c r="UCO17" s="84"/>
      <c r="UDA17" s="84"/>
      <c r="UDB17" s="84"/>
      <c r="UDN17" s="84"/>
      <c r="UDO17" s="84"/>
      <c r="UEA17" s="84"/>
      <c r="UEB17" s="84"/>
      <c r="UEN17" s="84"/>
      <c r="UEO17" s="84"/>
      <c r="UFA17" s="84"/>
      <c r="UFB17" s="84"/>
      <c r="UFN17" s="84"/>
      <c r="UFO17" s="84"/>
      <c r="UGA17" s="84"/>
      <c r="UGB17" s="84"/>
      <c r="UGN17" s="84"/>
      <c r="UGO17" s="84"/>
      <c r="UHA17" s="84"/>
      <c r="UHB17" s="84"/>
      <c r="UHN17" s="84"/>
      <c r="UHO17" s="84"/>
      <c r="UIA17" s="84"/>
      <c r="UIB17" s="84"/>
      <c r="UIN17" s="84"/>
      <c r="UIO17" s="84"/>
      <c r="UJA17" s="84"/>
      <c r="UJB17" s="84"/>
      <c r="UJN17" s="84"/>
      <c r="UJO17" s="84"/>
      <c r="UKA17" s="84"/>
      <c r="UKB17" s="84"/>
      <c r="UKN17" s="84"/>
      <c r="UKO17" s="84"/>
      <c r="ULA17" s="84"/>
      <c r="ULB17" s="84"/>
      <c r="ULN17" s="84"/>
      <c r="ULO17" s="84"/>
      <c r="UMA17" s="84"/>
      <c r="UMB17" s="84"/>
      <c r="UMN17" s="84"/>
      <c r="UMO17" s="84"/>
      <c r="UNA17" s="84"/>
      <c r="UNB17" s="84"/>
      <c r="UNN17" s="84"/>
      <c r="UNO17" s="84"/>
      <c r="UOA17" s="84"/>
      <c r="UOB17" s="84"/>
      <c r="UON17" s="84"/>
      <c r="UOO17" s="84"/>
      <c r="UPA17" s="84"/>
      <c r="UPB17" s="84"/>
      <c r="UPN17" s="84"/>
      <c r="UPO17" s="84"/>
      <c r="UQA17" s="84"/>
      <c r="UQB17" s="84"/>
      <c r="UQN17" s="84"/>
      <c r="UQO17" s="84"/>
      <c r="URA17" s="84"/>
      <c r="URB17" s="84"/>
      <c r="URN17" s="84"/>
      <c r="URO17" s="84"/>
      <c r="USA17" s="84"/>
      <c r="USB17" s="84"/>
      <c r="USN17" s="84"/>
      <c r="USO17" s="84"/>
      <c r="UTA17" s="84"/>
      <c r="UTB17" s="84"/>
      <c r="UTN17" s="84"/>
      <c r="UTO17" s="84"/>
      <c r="UUA17" s="84"/>
      <c r="UUB17" s="84"/>
      <c r="UUN17" s="84"/>
      <c r="UUO17" s="84"/>
      <c r="UVA17" s="84"/>
      <c r="UVB17" s="84"/>
      <c r="UVN17" s="84"/>
      <c r="UVO17" s="84"/>
      <c r="UWA17" s="84"/>
      <c r="UWB17" s="84"/>
      <c r="UWN17" s="84"/>
      <c r="UWO17" s="84"/>
      <c r="UXA17" s="84"/>
      <c r="UXB17" s="84"/>
      <c r="UXN17" s="84"/>
      <c r="UXO17" s="84"/>
      <c r="UYA17" s="84"/>
      <c r="UYB17" s="84"/>
      <c r="UYN17" s="84"/>
      <c r="UYO17" s="84"/>
      <c r="UZA17" s="84"/>
      <c r="UZB17" s="84"/>
      <c r="UZN17" s="84"/>
      <c r="UZO17" s="84"/>
      <c r="VAA17" s="84"/>
      <c r="VAB17" s="84"/>
      <c r="VAN17" s="84"/>
      <c r="VAO17" s="84"/>
      <c r="VBA17" s="84"/>
      <c r="VBB17" s="84"/>
      <c r="VBN17" s="84"/>
      <c r="VBO17" s="84"/>
      <c r="VCA17" s="84"/>
      <c r="VCB17" s="84"/>
      <c r="VCN17" s="84"/>
      <c r="VCO17" s="84"/>
      <c r="VDA17" s="84"/>
      <c r="VDB17" s="84"/>
      <c r="VDN17" s="84"/>
      <c r="VDO17" s="84"/>
      <c r="VEA17" s="84"/>
      <c r="VEB17" s="84"/>
      <c r="VEN17" s="84"/>
      <c r="VEO17" s="84"/>
      <c r="VFA17" s="84"/>
      <c r="VFB17" s="84"/>
      <c r="VFN17" s="84"/>
      <c r="VFO17" s="84"/>
      <c r="VGA17" s="84"/>
      <c r="VGB17" s="84"/>
      <c r="VGN17" s="84"/>
      <c r="VGO17" s="84"/>
      <c r="VHA17" s="84"/>
      <c r="VHB17" s="84"/>
      <c r="VHN17" s="84"/>
      <c r="VHO17" s="84"/>
      <c r="VIA17" s="84"/>
      <c r="VIB17" s="84"/>
      <c r="VIN17" s="84"/>
      <c r="VIO17" s="84"/>
      <c r="VJA17" s="84"/>
      <c r="VJB17" s="84"/>
      <c r="VJN17" s="84"/>
      <c r="VJO17" s="84"/>
      <c r="VKA17" s="84"/>
      <c r="VKB17" s="84"/>
      <c r="VKN17" s="84"/>
      <c r="VKO17" s="84"/>
      <c r="VLA17" s="84"/>
      <c r="VLB17" s="84"/>
      <c r="VLN17" s="84"/>
      <c r="VLO17" s="84"/>
      <c r="VMA17" s="84"/>
      <c r="VMB17" s="84"/>
      <c r="VMN17" s="84"/>
      <c r="VMO17" s="84"/>
      <c r="VNA17" s="84"/>
      <c r="VNB17" s="84"/>
      <c r="VNN17" s="84"/>
      <c r="VNO17" s="84"/>
      <c r="VOA17" s="84"/>
      <c r="VOB17" s="84"/>
      <c r="VON17" s="84"/>
      <c r="VOO17" s="84"/>
      <c r="VPA17" s="84"/>
      <c r="VPB17" s="84"/>
      <c r="VPN17" s="84"/>
      <c r="VPO17" s="84"/>
      <c r="VQA17" s="84"/>
      <c r="VQB17" s="84"/>
      <c r="VQN17" s="84"/>
      <c r="VQO17" s="84"/>
      <c r="VRA17" s="84"/>
      <c r="VRB17" s="84"/>
      <c r="VRN17" s="84"/>
      <c r="VRO17" s="84"/>
      <c r="VSA17" s="84"/>
      <c r="VSB17" s="84"/>
      <c r="VSN17" s="84"/>
      <c r="VSO17" s="84"/>
      <c r="VTA17" s="84"/>
      <c r="VTB17" s="84"/>
      <c r="VTN17" s="84"/>
      <c r="VTO17" s="84"/>
      <c r="VUA17" s="84"/>
      <c r="VUB17" s="84"/>
      <c r="VUN17" s="84"/>
      <c r="VUO17" s="84"/>
      <c r="VVA17" s="84"/>
      <c r="VVB17" s="84"/>
      <c r="VVN17" s="84"/>
      <c r="VVO17" s="84"/>
      <c r="VWA17" s="84"/>
      <c r="VWB17" s="84"/>
      <c r="VWN17" s="84"/>
      <c r="VWO17" s="84"/>
      <c r="VXA17" s="84"/>
      <c r="VXB17" s="84"/>
      <c r="VXN17" s="84"/>
      <c r="VXO17" s="84"/>
      <c r="VYA17" s="84"/>
      <c r="VYB17" s="84"/>
      <c r="VYN17" s="84"/>
      <c r="VYO17" s="84"/>
      <c r="VZA17" s="84"/>
      <c r="VZB17" s="84"/>
      <c r="VZN17" s="84"/>
      <c r="VZO17" s="84"/>
      <c r="WAA17" s="84"/>
      <c r="WAB17" s="84"/>
      <c r="WAN17" s="84"/>
      <c r="WAO17" s="84"/>
      <c r="WBA17" s="84"/>
      <c r="WBB17" s="84"/>
      <c r="WBN17" s="84"/>
      <c r="WBO17" s="84"/>
      <c r="WCA17" s="84"/>
      <c r="WCB17" s="84"/>
      <c r="WCN17" s="84"/>
      <c r="WCO17" s="84"/>
      <c r="WDA17" s="84"/>
      <c r="WDB17" s="84"/>
      <c r="WDN17" s="84"/>
      <c r="WDO17" s="84"/>
      <c r="WEA17" s="84"/>
      <c r="WEB17" s="84"/>
      <c r="WEN17" s="84"/>
      <c r="WEO17" s="84"/>
      <c r="WFA17" s="84"/>
      <c r="WFB17" s="84"/>
      <c r="WFN17" s="84"/>
      <c r="WFO17" s="84"/>
      <c r="WGA17" s="84"/>
      <c r="WGB17" s="84"/>
      <c r="WGN17" s="84"/>
      <c r="WGO17" s="84"/>
      <c r="WHA17" s="84"/>
      <c r="WHB17" s="84"/>
      <c r="WHN17" s="84"/>
      <c r="WHO17" s="84"/>
      <c r="WIA17" s="84"/>
      <c r="WIB17" s="84"/>
      <c r="WIN17" s="84"/>
      <c r="WIO17" s="84"/>
      <c r="WJA17" s="84"/>
      <c r="WJB17" s="84"/>
      <c r="WJN17" s="84"/>
      <c r="WJO17" s="84"/>
      <c r="WKA17" s="84"/>
      <c r="WKB17" s="84"/>
      <c r="WKN17" s="84"/>
      <c r="WKO17" s="84"/>
      <c r="WLA17" s="84"/>
      <c r="WLB17" s="84"/>
      <c r="WLN17" s="84"/>
      <c r="WLO17" s="84"/>
      <c r="WMA17" s="84"/>
      <c r="WMB17" s="84"/>
      <c r="WMN17" s="84"/>
      <c r="WMO17" s="84"/>
      <c r="WNA17" s="84"/>
      <c r="WNB17" s="84"/>
      <c r="WNN17" s="84"/>
      <c r="WNO17" s="84"/>
      <c r="WOA17" s="84"/>
      <c r="WOB17" s="84"/>
      <c r="WON17" s="84"/>
      <c r="WOO17" s="84"/>
      <c r="WPA17" s="84"/>
      <c r="WPB17" s="84"/>
      <c r="WPN17" s="84"/>
      <c r="WPO17" s="84"/>
      <c r="WQA17" s="84"/>
      <c r="WQB17" s="84"/>
      <c r="WQN17" s="84"/>
      <c r="WQO17" s="84"/>
      <c r="WRA17" s="84"/>
      <c r="WRB17" s="84"/>
      <c r="WRN17" s="84"/>
      <c r="WRO17" s="84"/>
      <c r="WSA17" s="84"/>
      <c r="WSB17" s="84"/>
      <c r="WSN17" s="84"/>
      <c r="WSO17" s="84"/>
      <c r="WTA17" s="84"/>
      <c r="WTB17" s="84"/>
      <c r="WTN17" s="84"/>
      <c r="WTO17" s="84"/>
      <c r="WUA17" s="84"/>
      <c r="WUB17" s="84"/>
      <c r="WUN17" s="84"/>
      <c r="WUO17" s="84"/>
      <c r="WVA17" s="84"/>
      <c r="WVB17" s="84"/>
      <c r="WVN17" s="84"/>
      <c r="WVO17" s="84"/>
      <c r="WWA17" s="84"/>
      <c r="WWB17" s="84"/>
      <c r="WWN17" s="84"/>
      <c r="WWO17" s="84"/>
      <c r="WXA17" s="84"/>
      <c r="WXB17" s="84"/>
      <c r="WXN17" s="84"/>
      <c r="WXO17" s="84"/>
      <c r="WYA17" s="84"/>
      <c r="WYB17" s="84"/>
      <c r="WYN17" s="84"/>
      <c r="WYO17" s="84"/>
      <c r="WZA17" s="84"/>
      <c r="WZB17" s="84"/>
      <c r="WZN17" s="84"/>
      <c r="WZO17" s="84"/>
      <c r="XAA17" s="84"/>
      <c r="XAB17" s="84"/>
      <c r="XAN17" s="84"/>
      <c r="XAO17" s="84"/>
      <c r="XBA17" s="84"/>
      <c r="XBB17" s="84"/>
      <c r="XBN17" s="84"/>
      <c r="XBO17" s="84"/>
      <c r="XCA17" s="84"/>
      <c r="XCB17" s="84"/>
      <c r="XCN17" s="84"/>
      <c r="XCO17" s="84"/>
      <c r="XDA17" s="84"/>
      <c r="XDB17" s="84"/>
      <c r="XDN17" s="84"/>
      <c r="XDO17" s="84"/>
      <c r="XEA17" s="84"/>
      <c r="XEB17" s="84"/>
      <c r="XEN17" s="84"/>
      <c r="XEO17" s="84"/>
      <c r="XFA17" s="84"/>
      <c r="XFB17" s="84"/>
    </row>
    <row r="18" spans="1:1016 1028:2043 2055:3070 3082:5111 5123:6138 6150:7165 7177:8192 8204:9206 9218:10233 10245:11260 11272:12287 12299:13301 13313:14328 14340:15355 15367:16382" x14ac:dyDescent="0.2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016 1028:2043 2055:3070 3082:5111 5123:6138 6150:7165 7177:8192 8204:9206 9218:10233 10245:11260 11272:12287 12299:13301 13313:14328 14340:15355 15367:16382" x14ac:dyDescent="0.2"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</row>
    <row r="20" spans="1:1016 1028:2043 2055:3070 3082:5111 5123:6138 6150:7165 7177:8192 8204:9206 9218:10233 10245:11260 11272:12287 12299:13301 13313:14328 14340:15355 15367:16382" ht="19" x14ac:dyDescent="0.25">
      <c r="A20" s="103" t="s">
        <v>54</v>
      </c>
      <c r="B20" s="103"/>
      <c r="C20" s="125">
        <f t="shared" ref="C20:M20" si="7">SUM(C6,C7,C8,C9,C10,C12,C13,C14,C15,C16,C17)</f>
        <v>62131</v>
      </c>
      <c r="D20" s="125">
        <f t="shared" si="7"/>
        <v>82338</v>
      </c>
      <c r="E20" s="125">
        <f t="shared" si="7"/>
        <v>106168</v>
      </c>
      <c r="F20" s="125">
        <f t="shared" si="7"/>
        <v>122070</v>
      </c>
      <c r="G20" s="125">
        <f t="shared" si="7"/>
        <v>111630.54423345995</v>
      </c>
      <c r="H20" s="125">
        <f t="shared" si="7"/>
        <v>117341.05993964433</v>
      </c>
      <c r="I20" s="125">
        <f t="shared" si="7"/>
        <v>124098.67316338985</v>
      </c>
      <c r="J20" s="125">
        <f t="shared" si="7"/>
        <v>132450.50210432254</v>
      </c>
      <c r="K20" s="125">
        <f t="shared" si="7"/>
        <v>143024.89800056574</v>
      </c>
      <c r="L20" s="125">
        <f t="shared" si="7"/>
        <v>157205.38088304567</v>
      </c>
      <c r="M20" s="125">
        <f t="shared" si="7"/>
        <v>159715.81250594716</v>
      </c>
    </row>
    <row r="21" spans="1:1016 1028:2043 2055:3070 3082:5111 5123:6138 6150:7165 7177:8192 8204:9206 9218:10233 10245:11260 11272:12287 12299:13301 13313:14328 14340:15355 15367:16382" x14ac:dyDescent="0.2"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</row>
    <row r="22" spans="1:1016 1028:2043 2055:3070 3082:5111 5123:6138 6150:7165 7177:8192 8204:9206 9218:10233 10245:11260 11272:12287 12299:13301 13313:14328 14340:15355 15367:16382" x14ac:dyDescent="0.2">
      <c r="A22" s="7" t="s">
        <v>45</v>
      </c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</row>
    <row r="23" spans="1:1016 1028:2043 2055:3070 3082:5111 5123:6138 6150:7165 7177:8192 8204:9206 9218:10233 10245:11260 11272:12287 12299:13301 13313:14328 14340:15355 15367:16382" x14ac:dyDescent="0.2">
      <c r="A23" s="7" t="s">
        <v>175</v>
      </c>
      <c r="C23" s="177">
        <f>'WORKING capital'!D9</f>
        <v>10025</v>
      </c>
      <c r="D23" s="177">
        <f>'WORKING capital'!E9</f>
        <v>15255</v>
      </c>
      <c r="E23" s="177">
        <f>'WORKING capital'!F9</f>
        <v>14431</v>
      </c>
      <c r="F23" s="177">
        <f>'WORKING capital'!G9</f>
        <v>12474</v>
      </c>
      <c r="G23" s="177">
        <f>'WORKING capital'!H9</f>
        <v>19159.699656286073</v>
      </c>
      <c r="H23" s="177">
        <f>'WORKING capital'!I9</f>
        <v>21703.917187142571</v>
      </c>
      <c r="I23" s="177">
        <f>'WORKING capital'!J9</f>
        <v>25424.9283512824</v>
      </c>
      <c r="J23" s="177">
        <f>'WORKING capital'!K9</f>
        <v>30722.230310655912</v>
      </c>
      <c r="K23" s="177">
        <f>'WORKING capital'!L9</f>
        <v>38171.295759552348</v>
      </c>
      <c r="L23" s="177">
        <f>'WORKING capital'!M9</f>
        <v>48938.434016859814</v>
      </c>
      <c r="M23" s="177">
        <f>'WORKING capital'!N9</f>
        <v>51250.130758426822</v>
      </c>
    </row>
    <row r="24" spans="1:1016 1028:2043 2055:3070 3082:5111 5123:6138 6150:7165 7177:8192 8204:9206 9218:10233 10245:11260 11272:12287 12299:13301 13313:14328 14340:15355 15367:16382" x14ac:dyDescent="0.2">
      <c r="A24" s="163" t="s">
        <v>174</v>
      </c>
      <c r="C24" s="177">
        <f>B.SHEET!D33</f>
        <v>5719</v>
      </c>
      <c r="D24" s="177">
        <f>B.SHEET!E33</f>
        <v>7142</v>
      </c>
      <c r="E24" s="177">
        <f>B.SHEET!F33</f>
        <v>9080</v>
      </c>
      <c r="F24" s="177">
        <f>B.SHEET!G33</f>
        <v>10723</v>
      </c>
      <c r="G24" s="177">
        <f>G25*'Output P&amp;L'!G5</f>
        <v>11766.056659698277</v>
      </c>
      <c r="H24" s="177">
        <f>H25*'Output P&amp;L'!H5</f>
        <v>13262.874354974892</v>
      </c>
      <c r="I24" s="177">
        <f>I25*'Output P&amp;L'!I5</f>
        <v>15454.021850954519</v>
      </c>
      <c r="J24" s="177">
        <f>J25*'Output P&amp;L'!J5</f>
        <v>18573.622167082747</v>
      </c>
      <c r="K24" s="177">
        <f>K25*'Output P&amp;L'!K5</f>
        <v>22959.097475538198</v>
      </c>
      <c r="L24" s="177">
        <f>L25*'Output P&amp;L'!L5</f>
        <v>29301.434883940816</v>
      </c>
      <c r="M24" s="177">
        <f>M25*'Output P&amp;L'!M5</f>
        <v>30704.110415233878</v>
      </c>
    </row>
    <row r="25" spans="1:1016 1028:2043 2055:3070 3082:5111 5123:6138 6150:7165 7177:8192 8204:9206 9218:10233 10245:11260 11272:12287 12299:13301 13313:14328 14340:15355 15367:16382" x14ac:dyDescent="0.2">
      <c r="A25" s="163" t="s">
        <v>177</v>
      </c>
      <c r="C25" s="178">
        <f>C24/'Output P&amp;L'!C5</f>
        <v>0.10625568994667707</v>
      </c>
      <c r="D25" s="178">
        <f>D24/'Output P&amp;L'!D5</f>
        <v>8.767277994647811E-2</v>
      </c>
      <c r="E25" s="178">
        <f>E24/'Output P&amp;L'!E5</f>
        <v>9.3827823876494479E-2</v>
      </c>
      <c r="F25" s="178">
        <f>F24/'Output P&amp;L'!F5</f>
        <v>0.10976558501381922</v>
      </c>
      <c r="G25" s="178">
        <f>AVERAGE($E$25:$F$25)</f>
        <v>0.10179670444515684</v>
      </c>
      <c r="H25" s="178">
        <f t="shared" ref="H25:M25" si="8">AVERAGE($E$25:$F$25)</f>
        <v>0.10179670444515684</v>
      </c>
      <c r="I25" s="178">
        <f t="shared" si="8"/>
        <v>0.10179670444515684</v>
      </c>
      <c r="J25" s="178">
        <f t="shared" si="8"/>
        <v>0.10179670444515684</v>
      </c>
      <c r="K25" s="178">
        <f t="shared" si="8"/>
        <v>0.10179670444515684</v>
      </c>
      <c r="L25" s="178">
        <f t="shared" si="8"/>
        <v>0.10179670444515684</v>
      </c>
      <c r="M25" s="178">
        <f t="shared" si="8"/>
        <v>0.10179670444515684</v>
      </c>
    </row>
    <row r="26" spans="1:1016 1028:2043 2055:3070 3082:5111 5123:6138 6150:7165 7177:8192 8204:9206 9218:10233 10245:11260 11272:12287 12299:13301 13313:14328 14340:15355 15367:16382" x14ac:dyDescent="0.2">
      <c r="A26" s="163" t="s">
        <v>173</v>
      </c>
      <c r="C26" s="177">
        <f>B.SHEET!D36</f>
        <v>1589</v>
      </c>
      <c r="D26" s="177">
        <f>B.SHEET!E36</f>
        <v>1502</v>
      </c>
      <c r="E26" s="177">
        <f>B.SHEET!F36</f>
        <v>2373</v>
      </c>
      <c r="F26" s="177">
        <f>B.SHEET!G36</f>
        <v>2456</v>
      </c>
      <c r="G26" s="177">
        <f>G27*'Output P&amp;L'!G5</f>
        <v>2870.0660884098884</v>
      </c>
      <c r="H26" s="177">
        <f>H27*'Output P&amp;L'!H5</f>
        <v>3235.18125247841</v>
      </c>
      <c r="I26" s="177">
        <f>I27*'Output P&amp;L'!I5</f>
        <v>3769.6626258731085</v>
      </c>
      <c r="J26" s="177">
        <f>J27*'Output P&amp;L'!J5</f>
        <v>4530.6192773381872</v>
      </c>
      <c r="K26" s="177">
        <f>K27*'Output P&amp;L'!K5</f>
        <v>5600.3577911317834</v>
      </c>
      <c r="L26" s="177">
        <f>L27*'Output P&amp;L'!L5</f>
        <v>7147.4290014430044</v>
      </c>
      <c r="M26" s="177">
        <f>M27*'Output P&amp;L'!M5</f>
        <v>7489.5802923844994</v>
      </c>
    </row>
    <row r="27" spans="1:1016 1028:2043 2055:3070 3082:5111 5123:6138 6150:7165 7177:8192 8204:9206 9218:10233 10245:11260 11272:12287 12299:13301 13313:14328 14340:15355 15367:16382" x14ac:dyDescent="0.2">
      <c r="A27" s="163" t="s">
        <v>177</v>
      </c>
      <c r="C27" s="178">
        <f>C26/'Output P&amp;L'!C5</f>
        <v>2.9522694758746262E-2</v>
      </c>
      <c r="D27" s="178">
        <f>D26/'Output P&amp;L'!D5</f>
        <v>1.8438044732513318E-2</v>
      </c>
      <c r="E27" s="178">
        <f>E26/'Output P&amp;L'!E5</f>
        <v>2.4521302429396628E-2</v>
      </c>
      <c r="F27" s="178">
        <f>F26/'Output P&amp;L'!F5</f>
        <v>2.5140751356331252E-2</v>
      </c>
      <c r="G27" s="178">
        <f>AVERAGE($E$27:$F$27)</f>
        <v>2.4831026892863942E-2</v>
      </c>
      <c r="H27" s="178">
        <f t="shared" ref="H27:M27" si="9">AVERAGE($E$27:$F$27)</f>
        <v>2.4831026892863942E-2</v>
      </c>
      <c r="I27" s="178">
        <f t="shared" si="9"/>
        <v>2.4831026892863942E-2</v>
      </c>
      <c r="J27" s="178">
        <f t="shared" si="9"/>
        <v>2.4831026892863942E-2</v>
      </c>
      <c r="K27" s="178">
        <f t="shared" si="9"/>
        <v>2.4831026892863942E-2</v>
      </c>
      <c r="L27" s="178">
        <f t="shared" si="9"/>
        <v>2.4831026892863942E-2</v>
      </c>
      <c r="M27" s="178">
        <f t="shared" si="9"/>
        <v>2.4831026892863942E-2</v>
      </c>
    </row>
    <row r="28" spans="1:1016 1028:2043 2055:3070 3082:5111 5123:6138 6150:7165 7177:8192 8204:9206 9218:10233 10245:11260 11272:12287 12299:13301 13313:14328 14340:15355 15367:16382" x14ac:dyDescent="0.2">
      <c r="A28" s="163" t="s">
        <v>172</v>
      </c>
      <c r="C28" s="177">
        <f>B.SHEET!D39+B.SHEET!D35</f>
        <v>6170</v>
      </c>
      <c r="D28" s="177">
        <f>B.SHEET!E39+B.SHEET!E35</f>
        <v>2660</v>
      </c>
      <c r="E28" s="177">
        <f>B.SHEET!F39+B.SHEET!F35</f>
        <v>2857</v>
      </c>
      <c r="F28" s="177">
        <f>B.SHEET!G39+B.SHEET!G35</f>
        <v>5757</v>
      </c>
      <c r="G28" s="177">
        <f>F28+Financing!H18</f>
        <v>5757</v>
      </c>
      <c r="H28" s="177">
        <f>G28+Financing!I18</f>
        <v>5757</v>
      </c>
      <c r="I28" s="177">
        <f>H28+Financing!J18</f>
        <v>5757</v>
      </c>
      <c r="J28" s="177">
        <f>I28+Financing!K18</f>
        <v>5757</v>
      </c>
      <c r="K28" s="177">
        <f>J28+Financing!L18</f>
        <v>5757</v>
      </c>
      <c r="L28" s="177">
        <f>K28+Financing!M18</f>
        <v>5757</v>
      </c>
      <c r="M28" s="177">
        <f>L28+Financing!N18</f>
        <v>5757</v>
      </c>
    </row>
    <row r="29" spans="1:1016 1028:2043 2055:3070 3082:5111 5123:6138 6150:7165 7177:8192 8204:9206 9218:10233 10245:11260 11272:12287 12299:13301 13313:14328 14340:15355 15367:16382" x14ac:dyDescent="0.2">
      <c r="A29" s="163" t="s">
        <v>176</v>
      </c>
      <c r="C29" s="177">
        <f>B.SHEET!D34+B.SHEET!D40</f>
        <v>3499</v>
      </c>
      <c r="D29" s="177">
        <f>B.SHEET!E34+B.SHEET!E40</f>
        <v>4551</v>
      </c>
      <c r="E29" s="177">
        <f>B.SHEET!F34+B.SHEET!F40</f>
        <v>6115</v>
      </c>
      <c r="F29" s="177">
        <f>B.SHEET!G34+B.SHEET!G40</f>
        <v>6485</v>
      </c>
      <c r="G29" s="177">
        <f>G30*'Output P&amp;L'!G5</f>
        <v>7488.2493242661421</v>
      </c>
      <c r="H29" s="177">
        <f>H30*'Output P&amp;L'!H5</f>
        <v>8440.8661966288946</v>
      </c>
      <c r="I29" s="177">
        <f>I30*'Output P&amp;L'!I5</f>
        <v>9835.3740789798248</v>
      </c>
      <c r="J29" s="177">
        <f>J30*'Output P&amp;L'!J5</f>
        <v>11820.775444523368</v>
      </c>
      <c r="K29" s="177">
        <f>K30*'Output P&amp;L'!K5</f>
        <v>14611.815252075126</v>
      </c>
      <c r="L29" s="177">
        <f>L30*'Output P&amp;L'!L5</f>
        <v>18648.257127747402</v>
      </c>
      <c r="M29" s="177">
        <f>M30*'Output P&amp;L'!M5</f>
        <v>19540.959279637198</v>
      </c>
    </row>
    <row r="30" spans="1:1016 1028:2043 2055:3070 3082:5111 5123:6138 6150:7165 7177:8192 8204:9206 9218:10233 10245:11260 11272:12287 12299:13301 13313:14328 14340:15355 15367:16382" x14ac:dyDescent="0.2">
      <c r="A30" s="163" t="s">
        <v>177</v>
      </c>
      <c r="C30" s="178">
        <f>C29/'Output P&amp;L'!C5</f>
        <v>6.5009382605949129E-2</v>
      </c>
      <c r="D30" s="178">
        <f>D29/'Output P&amp;L'!D5</f>
        <v>5.5866538999779038E-2</v>
      </c>
      <c r="E30" s="178">
        <f>E29/'Output P&amp;L'!E5</f>
        <v>6.3189112665722871E-2</v>
      </c>
      <c r="F30" s="178">
        <f>F29/'Output P&amp;L'!F5</f>
        <v>6.6383457876957722E-2</v>
      </c>
      <c r="G30" s="178">
        <f>AVERAGE($E$30:$F$30)</f>
        <v>6.4786285271340296E-2</v>
      </c>
      <c r="H30" s="178">
        <f t="shared" ref="H30:M30" si="10">AVERAGE($E$30:$F$30)</f>
        <v>6.4786285271340296E-2</v>
      </c>
      <c r="I30" s="178">
        <f t="shared" si="10"/>
        <v>6.4786285271340296E-2</v>
      </c>
      <c r="J30" s="178">
        <f t="shared" si="10"/>
        <v>6.4786285271340296E-2</v>
      </c>
      <c r="K30" s="178">
        <f t="shared" si="10"/>
        <v>6.4786285271340296E-2</v>
      </c>
      <c r="L30" s="178">
        <f t="shared" si="10"/>
        <v>6.4786285271340296E-2</v>
      </c>
      <c r="M30" s="178">
        <f t="shared" si="10"/>
        <v>6.4786285271340296E-2</v>
      </c>
    </row>
    <row r="31" spans="1:1016 1028:2043 2055:3070 3082:5111 5123:6138 6150:7165 7177:8192 8204:9206 9218:10233 10245:11260 11272:12287 12299:13301 13313:14328 14340:15355 15367:16382" x14ac:dyDescent="0.2">
      <c r="A31" s="163" t="s">
        <v>39</v>
      </c>
      <c r="C31" s="177">
        <f>B.SHEET!D41+B.SHEET!D43</f>
        <v>4114</v>
      </c>
      <c r="D31" s="177">
        <f>B.SHEET!E41+B.SHEET!E43</f>
        <v>5739</v>
      </c>
      <c r="E31" s="177">
        <f>B.SHEET!F41+B.SHEET!F43</f>
        <v>8396</v>
      </c>
      <c r="F31" s="177">
        <f>B.SHEET!G41+B.SHEET!G43</f>
        <v>10558</v>
      </c>
      <c r="G31" s="177">
        <f>G32*'Output P&amp;L'!G5</f>
        <v>11259.966723300216</v>
      </c>
      <c r="H31" s="177">
        <f>H32*'Output P&amp;L'!H5</f>
        <v>13386.7333238802</v>
      </c>
      <c r="I31" s="177">
        <f>I32*'Output P&amp;L'!I5</f>
        <v>15193.823000077437</v>
      </c>
      <c r="J31" s="177">
        <f>J32*'Output P&amp;L'!J5</f>
        <v>18503.987856151358</v>
      </c>
      <c r="K31" s="177">
        <f>K32*'Output P&amp;L'!K5</f>
        <v>22722.778754411163</v>
      </c>
      <c r="L31" s="177">
        <f>L32*'Output P&amp;L'!L5</f>
        <v>29095.707622322981</v>
      </c>
      <c r="M31" s="177">
        <f>M32*'Output P&amp;L'!M5</f>
        <v>30438.303453875917</v>
      </c>
    </row>
    <row r="32" spans="1:1016 1028:2043 2055:3070 3082:5111 5123:6138 6150:7165 7177:8192 8204:9206 9218:10233 10245:11260 11272:12287 12299:13301 13313:14328 14340:15355 15367:16382" x14ac:dyDescent="0.2">
      <c r="A32" s="163" t="s">
        <v>177</v>
      </c>
      <c r="C32" s="178">
        <f>C31/'Output P&amp;L'!C5</f>
        <v>7.6435724504394037E-2</v>
      </c>
      <c r="D32" s="178">
        <f>D31/'Output P&amp;L'!D5</f>
        <v>7.0450025778890771E-2</v>
      </c>
      <c r="E32" s="178">
        <f>E31/'Output P&amp;L'!E5</f>
        <v>8.6759736703419341E-2</v>
      </c>
      <c r="F32" s="178">
        <f>F31/'Output P&amp;L'!F5</f>
        <v>0.1080765687378442</v>
      </c>
      <c r="G32" s="178">
        <f>AVERAGE(E32:F32)</f>
        <v>9.741815272063177E-2</v>
      </c>
      <c r="H32" s="178">
        <f t="shared" ref="H32:M32" si="11">AVERAGE(F32:G32)</f>
        <v>0.10274736072923799</v>
      </c>
      <c r="I32" s="178">
        <f t="shared" si="11"/>
        <v>0.10008275672493488</v>
      </c>
      <c r="J32" s="178">
        <f t="shared" si="11"/>
        <v>0.10141505872708644</v>
      </c>
      <c r="K32" s="178">
        <f t="shared" si="11"/>
        <v>0.10074890772601067</v>
      </c>
      <c r="L32" s="178">
        <f t="shared" si="11"/>
        <v>0.10108198322654854</v>
      </c>
      <c r="M32" s="178">
        <f t="shared" si="11"/>
        <v>0.10091544547627961</v>
      </c>
    </row>
    <row r="33" spans="1:13" x14ac:dyDescent="0.2">
      <c r="A33" s="7" t="s">
        <v>40</v>
      </c>
      <c r="C33" s="177">
        <f>B.SHEET!D44+B.SHEET!D45</f>
        <v>31015</v>
      </c>
      <c r="D33" s="177">
        <f>B.SHEET!E44+B.SHEET!E45</f>
        <v>45489</v>
      </c>
      <c r="E33" s="177">
        <f>B.SHEET!F44+B.SHEET!F45</f>
        <v>63367</v>
      </c>
      <c r="F33" s="177">
        <f>B.SHEET!G44+B.SHEET!G45</f>
        <v>73617</v>
      </c>
      <c r="G33" s="177">
        <f>F33+'Output P&amp;L'!G14+Financing!H19</f>
        <v>85241.760679714513</v>
      </c>
      <c r="H33" s="177">
        <f>G33+'Output P&amp;L'!H14+Financing!I19</f>
        <v>97969.002482898693</v>
      </c>
      <c r="I33" s="177">
        <f>H33+'Output P&amp;L'!I14+Financing!J19</f>
        <v>112322.92046062893</v>
      </c>
      <c r="J33" s="177">
        <f>I33+'Output P&amp;L'!J14+Financing!K19</f>
        <v>128994.32787661665</v>
      </c>
      <c r="K33" s="177">
        <f>J33+'Output P&amp;L'!K14+Financing!L19</f>
        <v>148915.26191527996</v>
      </c>
      <c r="L33" s="177">
        <f>K33+'Output P&amp;L'!L14+Financing!M19</f>
        <v>173557.58461294079</v>
      </c>
      <c r="M33" s="177">
        <f>L33+'Output P&amp;L'!M14+Financing!N19</f>
        <v>199506.17396325362</v>
      </c>
    </row>
    <row r="34" spans="1:13" x14ac:dyDescent="0.2"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</row>
    <row r="35" spans="1:13" ht="19" x14ac:dyDescent="0.25">
      <c r="A35" s="103" t="s">
        <v>221</v>
      </c>
      <c r="B35" s="103"/>
      <c r="C35" s="125">
        <f>SUM(C23,C24,C26,C28,C29,C31,C33)</f>
        <v>62131</v>
      </c>
      <c r="D35" s="125">
        <f t="shared" ref="D35:M35" si="12">SUM(D23,D24,D26,D28,D29,D31,D33)</f>
        <v>82338</v>
      </c>
      <c r="E35" s="125">
        <f t="shared" si="12"/>
        <v>106619</v>
      </c>
      <c r="F35" s="125">
        <f t="shared" si="12"/>
        <v>122070</v>
      </c>
      <c r="G35" s="125">
        <f t="shared" si="12"/>
        <v>143542.7991316751</v>
      </c>
      <c r="H35" s="125">
        <f t="shared" si="12"/>
        <v>163755.57479800365</v>
      </c>
      <c r="I35" s="125">
        <f t="shared" si="12"/>
        <v>187757.7303677962</v>
      </c>
      <c r="J35" s="125">
        <f t="shared" si="12"/>
        <v>218902.56293236822</v>
      </c>
      <c r="K35" s="125">
        <f t="shared" si="12"/>
        <v>258737.60694798856</v>
      </c>
      <c r="L35" s="125">
        <f t="shared" si="12"/>
        <v>312445.84726525482</v>
      </c>
      <c r="M35" s="125">
        <f t="shared" si="12"/>
        <v>344686.25816281198</v>
      </c>
    </row>
    <row r="36" spans="1:13" x14ac:dyDescent="0.2"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</row>
    <row r="37" spans="1:13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41" spans="1:13" x14ac:dyDescent="0.2">
      <c r="D41" s="5"/>
    </row>
  </sheetData>
  <mergeCells count="2">
    <mergeCell ref="C3:F3"/>
    <mergeCell ref="G3:M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CC6-BD9E-424F-B46F-1EC78A41EBF0}">
  <dimension ref="A1:M3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11" sqref="H11"/>
    </sheetView>
  </sheetViews>
  <sheetFormatPr baseColWidth="10" defaultRowHeight="16" x14ac:dyDescent="0.2"/>
  <cols>
    <col min="1" max="1" width="18.83203125" style="1" customWidth="1"/>
    <col min="2" max="2" width="14.33203125" style="1" customWidth="1"/>
    <col min="3" max="3" width="10.83203125" style="1"/>
    <col min="4" max="4" width="15.6640625" style="1" customWidth="1"/>
    <col min="5" max="5" width="16" style="1" customWidth="1"/>
    <col min="6" max="7" width="13.6640625" style="1" customWidth="1"/>
    <col min="8" max="8" width="14.6640625" style="1" customWidth="1"/>
    <col min="9" max="9" width="13" style="1" customWidth="1"/>
    <col min="10" max="10" width="14.33203125" style="1" customWidth="1"/>
    <col min="11" max="11" width="15.1640625" style="1" customWidth="1"/>
    <col min="12" max="12" width="12.83203125" style="1" customWidth="1"/>
    <col min="13" max="13" width="12.33203125" style="1" customWidth="1"/>
    <col min="14" max="16384" width="10.83203125" style="1"/>
  </cols>
  <sheetData>
    <row r="1" spans="1:13" ht="22" x14ac:dyDescent="0.3">
      <c r="A1" s="78" t="s">
        <v>222</v>
      </c>
    </row>
    <row r="3" spans="1:13" x14ac:dyDescent="0.2">
      <c r="C3" s="144" t="s">
        <v>205</v>
      </c>
      <c r="D3" s="145"/>
      <c r="E3" s="145"/>
      <c r="F3" s="145"/>
      <c r="G3" s="146" t="s">
        <v>206</v>
      </c>
      <c r="H3" s="147"/>
      <c r="I3" s="147"/>
      <c r="J3" s="147"/>
      <c r="K3" s="147"/>
      <c r="L3" s="147"/>
      <c r="M3" s="147"/>
    </row>
    <row r="4" spans="1:13" x14ac:dyDescent="0.2">
      <c r="A4" s="1" t="s">
        <v>262</v>
      </c>
      <c r="C4" s="83">
        <v>2021</v>
      </c>
      <c r="D4" s="83">
        <v>2022</v>
      </c>
      <c r="E4" s="83">
        <v>2023</v>
      </c>
      <c r="F4" s="83">
        <v>2024</v>
      </c>
      <c r="G4" s="24">
        <v>2025</v>
      </c>
      <c r="H4" s="24">
        <v>2026</v>
      </c>
      <c r="I4" s="24">
        <v>2027</v>
      </c>
      <c r="J4" s="24">
        <v>2028</v>
      </c>
      <c r="K4" s="24">
        <v>2029</v>
      </c>
      <c r="L4" s="24">
        <v>2030</v>
      </c>
      <c r="M4" s="24">
        <v>2031</v>
      </c>
    </row>
    <row r="5" spans="1:13" x14ac:dyDescent="0.2">
      <c r="A5" s="1" t="s">
        <v>165</v>
      </c>
      <c r="C5" s="43"/>
      <c r="D5" s="110">
        <f>'Output P&amp;L'!D9</f>
        <v>13656</v>
      </c>
      <c r="E5" s="110">
        <f>'Output P&amp;L'!E9</f>
        <v>8891</v>
      </c>
      <c r="F5" s="110">
        <f>'Output P&amp;L'!F9</f>
        <v>7076</v>
      </c>
      <c r="G5" s="110">
        <f>'Output P&amp;L'!G9</f>
        <v>14973.951936347479</v>
      </c>
      <c r="H5" s="110">
        <f>'Output P&amp;L'!H9</f>
        <v>16369.497662258451</v>
      </c>
      <c r="I5" s="110">
        <f>'Output P&amp;L'!I9</f>
        <v>18428.581427506633</v>
      </c>
      <c r="J5" s="110">
        <f>'Output P&amp;L'!J9</f>
        <v>21362.112362009779</v>
      </c>
      <c r="K5" s="110">
        <f>'Output P&amp;L'!K9</f>
        <v>25475.437200839646</v>
      </c>
      <c r="L5" s="110">
        <f>'Output P&amp;L'!L9</f>
        <v>31451.878541342816</v>
      </c>
      <c r="M5" s="110">
        <f>'Output P&amp;L'!M9</f>
        <v>33105.380633307366</v>
      </c>
    </row>
    <row r="6" spans="1:13" x14ac:dyDescent="0.2">
      <c r="A6" s="1" t="s">
        <v>164</v>
      </c>
      <c r="C6" s="43"/>
      <c r="D6" s="110">
        <f>'Output P&amp;L'!D12</f>
        <v>1132</v>
      </c>
      <c r="E6" s="110">
        <f>'Output P&amp;L'!E12</f>
        <v>-5001</v>
      </c>
      <c r="F6" s="110">
        <f>'Output P&amp;L'!F12</f>
        <v>1837</v>
      </c>
      <c r="G6" s="110">
        <f>IF(G5&gt;0,G5*DRIVERS!$C$13,0)</f>
        <v>3144.5299066329703</v>
      </c>
      <c r="H6" s="110">
        <f>IF(H5&gt;0,H5*DRIVERS!$C$13,0)</f>
        <v>3437.5945090742744</v>
      </c>
      <c r="I6" s="110">
        <f>IF(I5&gt;0,I5*DRIVERS!$C$13,0)</f>
        <v>3870.0020997763927</v>
      </c>
      <c r="J6" s="110">
        <f>IF(J5&gt;0,J5*DRIVERS!$C$13,0)</f>
        <v>4486.043596022053</v>
      </c>
      <c r="K6" s="110">
        <f>IF(K5&gt;0,K5*DRIVERS!$C$13,0)</f>
        <v>5349.8418121763252</v>
      </c>
      <c r="L6" s="110">
        <f>IF(L5&gt;0,L5*DRIVERS!$C$13,0)</f>
        <v>6604.8944936819908</v>
      </c>
      <c r="M6" s="110">
        <f>IF(M5&gt;0,M5*DRIVERS!$C$13,0)</f>
        <v>6952.1299329945468</v>
      </c>
    </row>
    <row r="7" spans="1:13" ht="19" x14ac:dyDescent="0.25">
      <c r="A7" s="4" t="s">
        <v>163</v>
      </c>
      <c r="B7" s="4"/>
      <c r="C7" s="105"/>
      <c r="D7" s="135">
        <f>D5-D6</f>
        <v>12524</v>
      </c>
      <c r="E7" s="135">
        <f t="shared" ref="E7:M7" si="0">E5-E6</f>
        <v>13892</v>
      </c>
      <c r="F7" s="135">
        <f t="shared" si="0"/>
        <v>5239</v>
      </c>
      <c r="G7" s="135">
        <f t="shared" si="0"/>
        <v>11829.422029714509</v>
      </c>
      <c r="H7" s="135">
        <f t="shared" si="0"/>
        <v>12931.903153184176</v>
      </c>
      <c r="I7" s="135">
        <f t="shared" si="0"/>
        <v>14558.57932773024</v>
      </c>
      <c r="J7" s="135">
        <f t="shared" si="0"/>
        <v>16876.068765987726</v>
      </c>
      <c r="K7" s="135">
        <f t="shared" si="0"/>
        <v>20125.595388663322</v>
      </c>
      <c r="L7" s="135">
        <f t="shared" si="0"/>
        <v>24846.984047660826</v>
      </c>
      <c r="M7" s="135">
        <f t="shared" si="0"/>
        <v>26153.250700312819</v>
      </c>
    </row>
    <row r="8" spans="1:13" x14ac:dyDescent="0.2">
      <c r="A8" s="1" t="s">
        <v>146</v>
      </c>
      <c r="C8" s="43"/>
      <c r="D8" s="110">
        <f>'Property, Plant &amp; equipementt'!E7</f>
        <v>3747</v>
      </c>
      <c r="E8" s="110">
        <f>'Property, Plant &amp; equipementt'!F7</f>
        <v>4667</v>
      </c>
      <c r="F8" s="110">
        <f>'Property, Plant &amp; equipementt'!G7</f>
        <v>5368</v>
      </c>
      <c r="G8" s="110">
        <f>'Property, Plant &amp; equipementt'!H7</f>
        <v>4264.4840000000004</v>
      </c>
      <c r="H8" s="110">
        <f>'Property, Plant &amp; equipementt'!I7</f>
        <v>4993.7107640000004</v>
      </c>
      <c r="I8" s="110">
        <f>'Property, Plant &amp; equipementt'!J7</f>
        <v>5766.6101086440003</v>
      </c>
      <c r="J8" s="110">
        <f>'Property, Plant &amp; equipementt'!K7</f>
        <v>6576.7947367061242</v>
      </c>
      <c r="K8" s="110">
        <f>'Property, Plant &amp; equipementt'!L7</f>
        <v>7415.9553441026355</v>
      </c>
      <c r="L8" s="110">
        <f>'Property, Plant &amp; equipementt'!M7</f>
        <v>8273.6533153665332</v>
      </c>
      <c r="M8" s="110">
        <f>'Property, Plant &amp; equipementt'!N7</f>
        <v>9137.1144881786076</v>
      </c>
    </row>
    <row r="9" spans="1:13" ht="19" x14ac:dyDescent="0.25">
      <c r="A9" s="4" t="s">
        <v>166</v>
      </c>
      <c r="B9" s="4"/>
      <c r="C9" s="105"/>
      <c r="D9" s="135">
        <f>D7+D8</f>
        <v>16271</v>
      </c>
      <c r="E9" s="135">
        <f t="shared" ref="E9:M9" si="1">E7+E8</f>
        <v>18559</v>
      </c>
      <c r="F9" s="135">
        <f t="shared" si="1"/>
        <v>10607</v>
      </c>
      <c r="G9" s="135">
        <f t="shared" si="1"/>
        <v>16093.90602971451</v>
      </c>
      <c r="H9" s="135">
        <f t="shared" si="1"/>
        <v>17925.613917184175</v>
      </c>
      <c r="I9" s="135">
        <f t="shared" si="1"/>
        <v>20325.189436374239</v>
      </c>
      <c r="J9" s="135">
        <f t="shared" si="1"/>
        <v>23452.86350269385</v>
      </c>
      <c r="K9" s="135">
        <f t="shared" si="1"/>
        <v>27541.550732765958</v>
      </c>
      <c r="L9" s="135">
        <f t="shared" si="1"/>
        <v>33120.637363027359</v>
      </c>
      <c r="M9" s="135">
        <f t="shared" si="1"/>
        <v>35290.365188491429</v>
      </c>
    </row>
    <row r="10" spans="1:13" x14ac:dyDescent="0.2">
      <c r="A10" s="1" t="s">
        <v>229</v>
      </c>
      <c r="C10" s="5"/>
      <c r="D10" s="110">
        <f>'Output BS'!D8-'Output BS'!C8</f>
        <v>1039</v>
      </c>
      <c r="E10" s="110">
        <f>'Output BS'!E8-'Output BS'!D8</f>
        <v>106</v>
      </c>
      <c r="F10" s="110">
        <f>'Output BS'!F8-'Output BS'!E8</f>
        <v>1360</v>
      </c>
      <c r="G10" s="110">
        <f>'Output BS'!G8-'Output BS'!F8</f>
        <v>-123.92660943676401</v>
      </c>
      <c r="H10" s="110">
        <f>'Output BS'!H8-'Output BS'!G8</f>
        <v>697.73160790800375</v>
      </c>
      <c r="I10" s="110">
        <f>'Output BS'!I8-'Output BS'!H8</f>
        <v>824.69159626141573</v>
      </c>
      <c r="J10" s="110">
        <f>'Output BS'!J8-'Output BS'!I8</f>
        <v>1174.1373728267399</v>
      </c>
      <c r="K10" s="110">
        <f>'Output BS'!K8-'Output BS'!J8</f>
        <v>1650.5801819051867</v>
      </c>
      <c r="L10" s="110">
        <f>'Output BS'!L8-'Output BS'!K8</f>
        <v>2387.0927771686074</v>
      </c>
      <c r="M10" s="110">
        <f>'Output BS'!M8-'Output BS'!L8</f>
        <v>527.93101562600714</v>
      </c>
    </row>
    <row r="11" spans="1:13" x14ac:dyDescent="0.2">
      <c r="A11" s="1" t="s">
        <v>155</v>
      </c>
      <c r="C11" s="5"/>
      <c r="D11" s="110">
        <f>'Output BS'!D9-'Output BS'!C9</f>
        <v>7082</v>
      </c>
      <c r="E11" s="110">
        <f>'Output BS'!E9-'Output BS'!D9</f>
        <v>787</v>
      </c>
      <c r="F11" s="110">
        <f>'Output BS'!F9-'Output BS'!E9</f>
        <v>-1609</v>
      </c>
      <c r="G11" s="110">
        <f>'Output BS'!G9-'Output BS'!F9</f>
        <v>3445.754376704077</v>
      </c>
      <c r="H11" s="110">
        <f>'Output BS'!H9-'Output BS'!G9</f>
        <v>2053.2999716220147</v>
      </c>
      <c r="I11" s="110">
        <f>'Output BS'!I9-'Output BS'!H9</f>
        <v>3003.0262841406657</v>
      </c>
      <c r="J11" s="110">
        <f>'Output BS'!J9-'Output BS'!I9</f>
        <v>4275.165087473164</v>
      </c>
      <c r="K11" s="110">
        <f>'Output BS'!K9-'Output BS'!J9</f>
        <v>6011.7366889145487</v>
      </c>
      <c r="L11" s="110">
        <f>'Output BS'!L9-'Output BS'!K9</f>
        <v>8689.5732813919967</v>
      </c>
      <c r="M11" s="110">
        <f>'Output BS'!M9-'Output BS'!L9</f>
        <v>1865.645054438537</v>
      </c>
    </row>
    <row r="12" spans="1:13" x14ac:dyDescent="0.2">
      <c r="A12" s="1" t="s">
        <v>167</v>
      </c>
      <c r="C12" s="5"/>
      <c r="D12" s="110">
        <f>'Output BS'!D23-'Output BS'!C23</f>
        <v>5230</v>
      </c>
      <c r="E12" s="110">
        <f>'Output BS'!E23-'Output BS'!D23</f>
        <v>-824</v>
      </c>
      <c r="F12" s="110">
        <f>'Output BS'!F23-'Output BS'!E23</f>
        <v>-1957</v>
      </c>
      <c r="G12" s="110">
        <f>'Output BS'!G23-'Output BS'!F23</f>
        <v>6685.6996562860732</v>
      </c>
      <c r="H12" s="110">
        <f>'Output BS'!H23-'Output BS'!G23</f>
        <v>2544.2175308564983</v>
      </c>
      <c r="I12" s="110">
        <f>'Output BS'!I23-'Output BS'!H23</f>
        <v>3721.0111641398289</v>
      </c>
      <c r="J12" s="110">
        <f>'Output BS'!J23-'Output BS'!I23</f>
        <v>5297.3019593735116</v>
      </c>
      <c r="K12" s="110">
        <f>'Output BS'!K23-'Output BS'!J23</f>
        <v>7449.0654488964356</v>
      </c>
      <c r="L12" s="110">
        <f>'Output BS'!L23-'Output BS'!K23</f>
        <v>10767.138257307466</v>
      </c>
      <c r="M12" s="110">
        <f>'Output BS'!M23-'Output BS'!L23</f>
        <v>2311.6967415670078</v>
      </c>
    </row>
    <row r="13" spans="1:13" ht="19" x14ac:dyDescent="0.25">
      <c r="A13" s="4" t="s">
        <v>168</v>
      </c>
      <c r="B13" s="4"/>
      <c r="C13" s="105"/>
      <c r="D13" s="135">
        <f>D10+D11-D12</f>
        <v>2891</v>
      </c>
      <c r="E13" s="135">
        <f t="shared" ref="E13:M13" si="2">E10+E11-E12</f>
        <v>1717</v>
      </c>
      <c r="F13" s="135">
        <f t="shared" si="2"/>
        <v>1708</v>
      </c>
      <c r="G13" s="135">
        <f t="shared" si="2"/>
        <v>-3363.8718890187602</v>
      </c>
      <c r="H13" s="135">
        <f t="shared" si="2"/>
        <v>206.81404867352012</v>
      </c>
      <c r="I13" s="135">
        <f t="shared" si="2"/>
        <v>106.70671626225248</v>
      </c>
      <c r="J13" s="135">
        <f t="shared" si="2"/>
        <v>152.00050092639231</v>
      </c>
      <c r="K13" s="135">
        <f t="shared" si="2"/>
        <v>213.25142192329986</v>
      </c>
      <c r="L13" s="135">
        <f t="shared" si="2"/>
        <v>309.52780125313802</v>
      </c>
      <c r="M13" s="135">
        <f t="shared" si="2"/>
        <v>81.879328497536335</v>
      </c>
    </row>
    <row r="14" spans="1:13" x14ac:dyDescent="0.2">
      <c r="D14" s="110"/>
      <c r="E14" s="110"/>
      <c r="F14" s="110"/>
      <c r="G14" s="110"/>
      <c r="H14" s="110"/>
      <c r="I14" s="110"/>
      <c r="J14" s="110"/>
      <c r="K14" s="110"/>
      <c r="L14" s="110"/>
      <c r="M14" s="110"/>
    </row>
    <row r="15" spans="1:13" x14ac:dyDescent="0.2">
      <c r="A15" s="1" t="s">
        <v>145</v>
      </c>
      <c r="D15" s="110">
        <f>'Property, Plant &amp; equipementt'!E6</f>
        <v>8411</v>
      </c>
      <c r="E15" s="110">
        <f>'Property, Plant &amp; equipementt'!F6</f>
        <v>10844</v>
      </c>
      <c r="F15" s="110">
        <f>'Property, Plant &amp; equipementt'!G6</f>
        <v>11479</v>
      </c>
      <c r="G15" s="110">
        <f>'Property, Plant &amp; equipementt'!H6</f>
        <v>6808.84</v>
      </c>
      <c r="H15" s="110">
        <f>'Property, Plant &amp; equipementt'!I6</f>
        <v>7292.26764</v>
      </c>
      <c r="I15" s="110">
        <f>'Property, Plant &amp; equipementt'!J6</f>
        <v>7728.9934464399994</v>
      </c>
      <c r="J15" s="110">
        <f>'Property, Plant &amp; equipementt'!K6</f>
        <v>8101.8462806212383</v>
      </c>
      <c r="K15" s="110">
        <f>'Property, Plant &amp; equipementt'!L6</f>
        <v>8391.6060739651093</v>
      </c>
      <c r="L15" s="110">
        <f>'Property, Plant &amp; equipementt'!M6</f>
        <v>8576.9797126389785</v>
      </c>
      <c r="M15" s="110">
        <f>'Property, Plant &amp; equipementt'!N6</f>
        <v>8634.6117281207444</v>
      </c>
    </row>
    <row r="16" spans="1:13" x14ac:dyDescent="0.2">
      <c r="A16" s="1" t="s">
        <v>227</v>
      </c>
      <c r="D16" s="110">
        <f>('Output BS'!D10-'Output BS'!C10)+('Output BS'!D12-'Output BS'!C12)+('Output BS'!D17-'Output BS'!C17)+('Output BS'!D13-'Output BS'!C13)+('Output BS'!D7-'Output BS'!C7)</f>
        <v>8793</v>
      </c>
      <c r="E16" s="110">
        <f>('Output BS'!E10-'Output BS'!D10)+('Output BS'!E12-'Output BS'!D12)+('Output BS'!E17-'Output BS'!D17)+('Output BS'!E13-'Output BS'!D13)</f>
        <v>9829</v>
      </c>
      <c r="F16" s="110">
        <f>('Output BS'!F10-'Output BS'!E10)+('Output BS'!F12-'Output BS'!E12)+('Output BS'!F17-'Output BS'!E17)+('Output BS'!F13-'Output BS'!E13)</f>
        <v>2608</v>
      </c>
      <c r="G16" s="110">
        <f>('Output BS'!G10-'Output BS'!F10)+('Output BS'!G12-'Output BS'!F12)+('Output BS'!G17-'Output BS'!F17)+('Output BS'!G13-'Output BS'!F13)</f>
        <v>-166.63953380735711</v>
      </c>
      <c r="H16" s="110">
        <f>('Output BS'!H10-'Output BS'!G10)+('Output BS'!H12-'Output BS'!G12)+('Output BS'!H17-'Output BS'!G17)+('Output BS'!H13-'Output BS'!G13)</f>
        <v>660.92725065435116</v>
      </c>
      <c r="I16" s="110">
        <f>('Output BS'!I10-'Output BS'!H10)+('Output BS'!I12-'Output BS'!H12)+('Output BS'!I17-'Output BS'!H17)+('Output BS'!I13-'Output BS'!H13)</f>
        <v>967.51200554744628</v>
      </c>
      <c r="J16" s="110">
        <f>('Output BS'!J10-'Output BS'!I10)+('Output BS'!J12-'Output BS'!I12)+('Output BS'!J17-'Output BS'!I17)+('Output BS'!J13-'Output BS'!I13)</f>
        <v>1377.4749367176919</v>
      </c>
      <c r="K16" s="110">
        <f>('Output BS'!K10-'Output BS'!J10)+('Output BS'!K12-'Output BS'!J12)+('Output BS'!K17-'Output BS'!J17)+('Output BS'!K13-'Output BS'!J13)</f>
        <v>1936.4282955609779</v>
      </c>
      <c r="L16" s="110">
        <f>('Output BS'!L10-'Output BS'!K10)+('Output BS'!L12-'Output BS'!K12)+('Output BS'!L17-'Output BS'!K17)+('Output BS'!L13-'Output BS'!K13)</f>
        <v>2800.4904266468693</v>
      </c>
      <c r="M16" s="110">
        <f>('Output BS'!M10-'Output BS'!L10)+('Output BS'!M12-'Output BS'!L12)+('Output BS'!M17-'Output BS'!L17)+('Output BS'!M13-'Output BS'!L13)</f>
        <v>619.35831289483212</v>
      </c>
    </row>
    <row r="17" spans="1:13" x14ac:dyDescent="0.2">
      <c r="A17" s="1" t="s">
        <v>228</v>
      </c>
      <c r="D17" s="110">
        <f>('Output BS'!D24-'Output BS'!C24)+('Output BS'!D26-'Output BS'!C26)+('Output BS'!D29+'Output BS'!C29)</f>
        <v>9386</v>
      </c>
      <c r="E17" s="110">
        <f>('Output BS'!E24-'Output BS'!D24)+('Output BS'!E26-'Output BS'!D26)+('Output BS'!E29+'Output BS'!D29)</f>
        <v>13475</v>
      </c>
      <c r="F17" s="110">
        <f>('Output BS'!F24-'Output BS'!E24)+('Output BS'!F26-'Output BS'!E26)+('Output BS'!F29+'Output BS'!E29)</f>
        <v>14326</v>
      </c>
      <c r="G17" s="110">
        <f>('Output BS'!G24-'Output BS'!F24)+('Output BS'!G26-'Output BS'!F26)+('Output BS'!G29+'Output BS'!F29)</f>
        <v>15430.372072374308</v>
      </c>
      <c r="H17" s="110">
        <f>('Output BS'!H24-'Output BS'!G24)+('Output BS'!H26-'Output BS'!G26)+('Output BS'!H29+'Output BS'!G29)</f>
        <v>17791.048380240172</v>
      </c>
      <c r="I17" s="110">
        <f>('Output BS'!I24-'Output BS'!H24)+('Output BS'!I26-'Output BS'!H26)+('Output BS'!I29+'Output BS'!H29)</f>
        <v>21001.869144983044</v>
      </c>
      <c r="J17" s="110">
        <f>('Output BS'!J24-'Output BS'!I24)+('Output BS'!J26-'Output BS'!I26)+('Output BS'!J29+'Output BS'!I29)</f>
        <v>25536.706491096498</v>
      </c>
      <c r="K17" s="110">
        <f>('Output BS'!K24-'Output BS'!J24)+('Output BS'!K26-'Output BS'!J26)+('Output BS'!K29+'Output BS'!J29)</f>
        <v>31887.804518847541</v>
      </c>
      <c r="L17" s="110">
        <f>('Output BS'!L24-'Output BS'!K24)+('Output BS'!L26-'Output BS'!K26)+('Output BS'!L29+'Output BS'!K29)</f>
        <v>41149.480998536368</v>
      </c>
      <c r="M17" s="110">
        <f>('Output BS'!M24-'Output BS'!L24)+('Output BS'!M26-'Output BS'!L26)+('Output BS'!M29+'Output BS'!L29)</f>
        <v>39934.043229619158</v>
      </c>
    </row>
    <row r="18" spans="1:13" x14ac:dyDescent="0.2">
      <c r="D18" s="110"/>
      <c r="E18" s="110"/>
      <c r="F18" s="110"/>
      <c r="G18" s="110"/>
      <c r="H18" s="110"/>
      <c r="I18" s="110"/>
      <c r="J18" s="110"/>
      <c r="K18" s="110"/>
      <c r="L18" s="110"/>
      <c r="M18" s="110"/>
    </row>
    <row r="19" spans="1:13" ht="19" x14ac:dyDescent="0.25">
      <c r="A19" s="4" t="s">
        <v>169</v>
      </c>
      <c r="B19" s="4"/>
      <c r="C19" s="142"/>
      <c r="D19" s="182">
        <f>D9+D13-D15-D16+D17</f>
        <v>11344</v>
      </c>
      <c r="E19" s="182">
        <f t="shared" ref="E19:M19" si="3">E9+E13-E15-E16+E17</f>
        <v>13078</v>
      </c>
      <c r="F19" s="182">
        <f t="shared" si="3"/>
        <v>12554</v>
      </c>
      <c r="G19" s="182">
        <f t="shared" si="3"/>
        <v>21518.205746877415</v>
      </c>
      <c r="H19" s="182">
        <f t="shared" si="3"/>
        <v>27970.281455443517</v>
      </c>
      <c r="I19" s="182">
        <f t="shared" si="3"/>
        <v>32737.259845632088</v>
      </c>
      <c r="J19" s="182">
        <f t="shared" si="3"/>
        <v>39662.249277377807</v>
      </c>
      <c r="K19" s="182">
        <f t="shared" si="3"/>
        <v>49314.572304010711</v>
      </c>
      <c r="L19" s="182">
        <f t="shared" si="3"/>
        <v>63202.176023531014</v>
      </c>
      <c r="M19" s="182">
        <f t="shared" si="3"/>
        <v>66052.317705592548</v>
      </c>
    </row>
    <row r="27" spans="1:13" x14ac:dyDescent="0.2">
      <c r="C27" s="5"/>
    </row>
    <row r="29" spans="1:13" x14ac:dyDescent="0.2">
      <c r="C29" s="5"/>
    </row>
    <row r="31" spans="1:13" x14ac:dyDescent="0.2">
      <c r="C31" s="5"/>
    </row>
    <row r="33" spans="4:13" x14ac:dyDescent="0.2">
      <c r="D33" s="120"/>
      <c r="E33" s="5"/>
      <c r="F33" s="5"/>
      <c r="G33" s="5"/>
      <c r="H33" s="5"/>
      <c r="I33" s="5"/>
      <c r="J33" s="5"/>
      <c r="K33" s="5"/>
      <c r="L33" s="5"/>
      <c r="M33" s="5"/>
    </row>
  </sheetData>
  <mergeCells count="2">
    <mergeCell ref="C3:F3"/>
    <mergeCell ref="G3:M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E9B8-3F62-0A4E-8007-A2E34917CC29}">
  <sheetPr>
    <tabColor theme="9" tint="-0.499984740745262"/>
  </sheetPr>
  <dimension ref="B1:O23"/>
  <sheetViews>
    <sheetView tabSelected="1" workbookViewId="0">
      <selection activeCell="E23" sqref="E23"/>
    </sheetView>
  </sheetViews>
  <sheetFormatPr baseColWidth="10" defaultRowHeight="16" x14ac:dyDescent="0.2"/>
  <cols>
    <col min="1" max="1" width="10.83203125" style="1"/>
    <col min="2" max="2" width="24.1640625" style="1" customWidth="1"/>
    <col min="3" max="3" width="3" style="1" customWidth="1"/>
    <col min="4" max="5" width="10.83203125" style="1"/>
    <col min="6" max="6" width="14.83203125" style="1" customWidth="1"/>
    <col min="7" max="7" width="9" style="1" customWidth="1"/>
    <col min="8" max="8" width="10.83203125" style="1"/>
    <col min="9" max="9" width="11.5" style="1" bestFit="1" customWidth="1"/>
    <col min="10" max="11" width="12.5" style="1" customWidth="1"/>
    <col min="12" max="12" width="14.33203125" style="1" customWidth="1"/>
    <col min="13" max="15" width="11.5" style="1" bestFit="1" customWidth="1"/>
    <col min="16" max="16384" width="10.83203125" style="1"/>
  </cols>
  <sheetData>
    <row r="1" spans="2:15" ht="22" x14ac:dyDescent="0.3">
      <c r="B1" s="78" t="s">
        <v>242</v>
      </c>
    </row>
    <row r="3" spans="2:15" x14ac:dyDescent="0.2">
      <c r="B3" s="84" t="s">
        <v>243</v>
      </c>
      <c r="D3" s="113">
        <v>0.02</v>
      </c>
    </row>
    <row r="5" spans="2:15" x14ac:dyDescent="0.2"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</row>
    <row r="6" spans="2:15" x14ac:dyDescent="0.2">
      <c r="D6" s="144" t="s">
        <v>205</v>
      </c>
      <c r="E6" s="145"/>
      <c r="F6" s="145"/>
      <c r="G6" s="145"/>
      <c r="H6" s="146" t="s">
        <v>206</v>
      </c>
      <c r="I6" s="147"/>
      <c r="J6" s="147"/>
      <c r="K6" s="147"/>
      <c r="L6" s="147"/>
      <c r="M6" s="147"/>
      <c r="N6" s="147"/>
    </row>
    <row r="7" spans="2:15" x14ac:dyDescent="0.2">
      <c r="B7" s="1" t="s">
        <v>262</v>
      </c>
      <c r="D7" s="83">
        <v>2021</v>
      </c>
      <c r="E7" s="83">
        <v>2022</v>
      </c>
      <c r="F7" s="83">
        <v>2023</v>
      </c>
      <c r="G7" s="83">
        <v>2024</v>
      </c>
      <c r="H7" s="24">
        <v>2025</v>
      </c>
      <c r="I7" s="24">
        <v>2026</v>
      </c>
      <c r="J7" s="24">
        <v>2027</v>
      </c>
      <c r="K7" s="24">
        <v>2028</v>
      </c>
      <c r="L7" s="24">
        <v>2029</v>
      </c>
      <c r="M7" s="24">
        <v>2030</v>
      </c>
      <c r="N7" s="24">
        <v>2031</v>
      </c>
    </row>
    <row r="8" spans="2:15" ht="19" x14ac:dyDescent="0.25">
      <c r="B8" s="75" t="s">
        <v>244</v>
      </c>
      <c r="H8" s="110">
        <f>'CASH fLOW'!G19</f>
        <v>21518.205746877415</v>
      </c>
      <c r="I8" s="110">
        <f>'CASH fLOW'!H19</f>
        <v>27970.281455443517</v>
      </c>
      <c r="J8" s="110">
        <f>'CASH fLOW'!I19</f>
        <v>32737.259845632088</v>
      </c>
      <c r="K8" s="110">
        <f>'CASH fLOW'!J19</f>
        <v>39662.249277377807</v>
      </c>
      <c r="L8" s="110">
        <f>'CASH fLOW'!K19</f>
        <v>49314.572304010711</v>
      </c>
      <c r="M8" s="110">
        <f>'CASH fLOW'!L19</f>
        <v>63202.176023531014</v>
      </c>
      <c r="N8" s="110">
        <f>'CASH fLOW'!M19</f>
        <v>66052.317705592548</v>
      </c>
    </row>
    <row r="9" spans="2:15" ht="19" x14ac:dyDescent="0.25">
      <c r="B9" s="75" t="s">
        <v>245</v>
      </c>
      <c r="H9" s="110"/>
      <c r="I9" s="110"/>
      <c r="J9" s="110"/>
      <c r="K9" s="110"/>
      <c r="L9" s="110"/>
      <c r="M9" s="110"/>
      <c r="N9" s="110">
        <f>N8*(1+D3)/N11-D3</f>
        <v>477266.62606361054</v>
      </c>
    </row>
    <row r="11" spans="2:15" ht="19" x14ac:dyDescent="0.25">
      <c r="B11" s="79" t="s">
        <v>233</v>
      </c>
      <c r="C11" s="33"/>
      <c r="D11" s="33"/>
      <c r="E11" s="33"/>
      <c r="F11" s="33"/>
      <c r="G11" s="33"/>
      <c r="H11" s="114">
        <f>WACC!H28</f>
        <v>0.13768060068790614</v>
      </c>
      <c r="I11" s="114">
        <f>WACC!I28</f>
        <v>0.13844863268259172</v>
      </c>
      <c r="J11" s="114">
        <f>WACC!J28</f>
        <v>0.13911616900673709</v>
      </c>
      <c r="K11" s="114">
        <f>WACC!K28</f>
        <v>0.13971297241536981</v>
      </c>
      <c r="L11" s="114">
        <f>WACC!L28</f>
        <v>0.14025739024860195</v>
      </c>
      <c r="M11" s="114">
        <f>WACC!M28</f>
        <v>0.14076347322037686</v>
      </c>
      <c r="N11" s="114">
        <f>WACC!N28</f>
        <v>0.14116503764800026</v>
      </c>
    </row>
    <row r="12" spans="2:15" ht="19" x14ac:dyDescent="0.25">
      <c r="B12" s="75" t="s">
        <v>246</v>
      </c>
      <c r="H12" s="21">
        <f>H8/(1+H11)^H5</f>
        <v>18914.100964599635</v>
      </c>
      <c r="I12" s="21">
        <f t="shared" ref="I12:N12" si="0">I8/(1+I11)^I5</f>
        <v>21580.920102783635</v>
      </c>
      <c r="J12" s="21">
        <f t="shared" si="0"/>
        <v>22148.191824285361</v>
      </c>
      <c r="K12" s="21">
        <f t="shared" si="0"/>
        <v>23506.900750462788</v>
      </c>
      <c r="L12" s="21">
        <f t="shared" si="0"/>
        <v>25583.549120069027</v>
      </c>
      <c r="M12" s="21">
        <f t="shared" si="0"/>
        <v>28678.629300334993</v>
      </c>
      <c r="N12" s="21">
        <f t="shared" si="0"/>
        <v>26208.903903323961</v>
      </c>
    </row>
    <row r="13" spans="2:15" ht="19" x14ac:dyDescent="0.25">
      <c r="B13" s="75" t="s">
        <v>253</v>
      </c>
      <c r="H13" s="21"/>
      <c r="I13" s="21"/>
      <c r="J13" s="21"/>
      <c r="K13" s="21"/>
      <c r="L13" s="21"/>
      <c r="M13" s="21"/>
      <c r="N13" s="21">
        <f>N9/(1+N11)^N5</f>
        <v>189374.65895622515</v>
      </c>
    </row>
    <row r="15" spans="2:15" x14ac:dyDescent="0.2">
      <c r="B15" s="1" t="s">
        <v>246</v>
      </c>
      <c r="D15" s="21">
        <f>SUM(H12:N12)</f>
        <v>166621.1959658594</v>
      </c>
      <c r="H15" s="43"/>
      <c r="I15" s="165" t="s">
        <v>233</v>
      </c>
      <c r="J15" s="166"/>
      <c r="K15" s="166"/>
      <c r="L15" s="166"/>
      <c r="M15" s="166"/>
      <c r="N15" s="166"/>
      <c r="O15" s="166"/>
    </row>
    <row r="16" spans="2:15" x14ac:dyDescent="0.2">
      <c r="B16" s="1" t="s">
        <v>247</v>
      </c>
      <c r="D16" s="21">
        <f>N9</f>
        <v>477266.62606361054</v>
      </c>
      <c r="H16" s="164">
        <f>D18</f>
        <v>355995.85492208455</v>
      </c>
      <c r="I16" s="20">
        <v>0.08</v>
      </c>
      <c r="J16" s="20">
        <v>0.09</v>
      </c>
      <c r="K16" s="20">
        <v>0.1</v>
      </c>
      <c r="L16" s="20">
        <v>0.11</v>
      </c>
      <c r="M16" s="20">
        <v>0.12</v>
      </c>
      <c r="N16" s="20">
        <v>0.13</v>
      </c>
      <c r="O16" s="20">
        <v>0.14000000000000001</v>
      </c>
    </row>
    <row r="17" spans="2:15" x14ac:dyDescent="0.2">
      <c r="B17" s="1" t="s">
        <v>248</v>
      </c>
      <c r="D17" s="21">
        <f>N13</f>
        <v>189374.65895622515</v>
      </c>
      <c r="G17" s="168" t="s">
        <v>263</v>
      </c>
      <c r="H17" s="169">
        <v>0.01</v>
      </c>
      <c r="I17" s="174">
        <f t="dataTable" ref="I17:O20" dt2D="1" dtr="1" r1="H11" r2="D3"/>
        <v>355149.40812453337</v>
      </c>
      <c r="J17" s="174">
        <v>354966.61670636415</v>
      </c>
      <c r="K17" s="174">
        <v>354787.14876852534</v>
      </c>
      <c r="L17" s="174">
        <v>354610.91448722407</v>
      </c>
      <c r="M17" s="174">
        <v>354437.82724666042</v>
      </c>
      <c r="N17" s="174">
        <v>354267.80349708017</v>
      </c>
      <c r="O17" s="174">
        <v>354100.76262029959</v>
      </c>
    </row>
    <row r="18" spans="2:15" ht="19" x14ac:dyDescent="0.25">
      <c r="B18" s="91" t="s">
        <v>249</v>
      </c>
      <c r="C18" s="91"/>
      <c r="D18" s="176">
        <f>D15+D17</f>
        <v>355995.85492208455</v>
      </c>
      <c r="G18" s="167"/>
      <c r="H18" s="170">
        <v>0.02</v>
      </c>
      <c r="I18" s="175">
        <v>357006.01853792695</v>
      </c>
      <c r="J18" s="175">
        <v>356823.22711975779</v>
      </c>
      <c r="K18" s="175">
        <v>356643.75918191893</v>
      </c>
      <c r="L18" s="175">
        <v>356467.52490061772</v>
      </c>
      <c r="M18" s="175">
        <v>356294.43766005407</v>
      </c>
      <c r="N18" s="175">
        <v>356124.41391047381</v>
      </c>
      <c r="O18" s="175">
        <v>355957.37303369318</v>
      </c>
    </row>
    <row r="19" spans="2:15" x14ac:dyDescent="0.2">
      <c r="B19" s="1" t="s">
        <v>250</v>
      </c>
      <c r="D19" s="21">
        <f>'Output BS'!F6</f>
        <v>16139</v>
      </c>
      <c r="G19" s="167"/>
      <c r="H19" s="170">
        <v>0.03</v>
      </c>
      <c r="I19" s="175">
        <v>358862.6289513206</v>
      </c>
      <c r="J19" s="175">
        <v>358679.83753315138</v>
      </c>
      <c r="K19" s="175">
        <v>358500.36959531257</v>
      </c>
      <c r="L19" s="175">
        <v>358324.13531401136</v>
      </c>
      <c r="M19" s="175">
        <v>358151.04807344766</v>
      </c>
      <c r="N19" s="175">
        <v>357981.0243238674</v>
      </c>
      <c r="O19" s="175">
        <v>357813.98344708682</v>
      </c>
    </row>
    <row r="20" spans="2:15" x14ac:dyDescent="0.2">
      <c r="B20" s="1" t="s">
        <v>251</v>
      </c>
      <c r="D20" s="21">
        <f>'Output BS'!F28</f>
        <v>5757</v>
      </c>
      <c r="G20" s="167"/>
      <c r="H20" s="170">
        <v>0.04</v>
      </c>
      <c r="I20" s="175">
        <v>360719.23936471425</v>
      </c>
      <c r="J20" s="175">
        <v>360536.44794654509</v>
      </c>
      <c r="K20" s="175">
        <v>360356.98000870622</v>
      </c>
      <c r="L20" s="175">
        <v>360180.74572740507</v>
      </c>
      <c r="M20" s="175">
        <v>360007.65848684136</v>
      </c>
      <c r="N20" s="175">
        <v>359837.63473726111</v>
      </c>
      <c r="O20" s="175">
        <v>359670.59386048047</v>
      </c>
    </row>
    <row r="21" spans="2:15" ht="19" x14ac:dyDescent="0.25">
      <c r="B21" s="91" t="s">
        <v>252</v>
      </c>
      <c r="C21" s="91"/>
      <c r="D21" s="176">
        <f>D18+(D20-D19)</f>
        <v>345613.85492208455</v>
      </c>
      <c r="H21" s="20"/>
    </row>
    <row r="22" spans="2:15" x14ac:dyDescent="0.2">
      <c r="B22" s="1" t="s">
        <v>257</v>
      </c>
      <c r="D22" s="1">
        <v>3216</v>
      </c>
      <c r="L22" s="19"/>
    </row>
    <row r="23" spans="2:15" x14ac:dyDescent="0.2">
      <c r="B23" s="150" t="s">
        <v>258</v>
      </c>
      <c r="C23" s="150"/>
      <c r="D23" s="151">
        <f>D21/D22</f>
        <v>107.4669946897029</v>
      </c>
    </row>
  </sheetData>
  <mergeCells count="4">
    <mergeCell ref="D6:G6"/>
    <mergeCell ref="H6:N6"/>
    <mergeCell ref="I15:O15"/>
    <mergeCell ref="G17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TESLA VALUATION</vt:lpstr>
      <vt:lpstr>DRIVERS</vt:lpstr>
      <vt:lpstr>INPUT statement</vt:lpstr>
      <vt:lpstr>P&amp;L </vt:lpstr>
      <vt:lpstr>B.SHEET</vt:lpstr>
      <vt:lpstr>FORECAST</vt:lpstr>
      <vt:lpstr>COMPARABLE DELIVERIES</vt:lpstr>
      <vt:lpstr>DELIVERIES</vt:lpstr>
      <vt:lpstr>AVR Price models</vt:lpstr>
      <vt:lpstr>Prevision de revenus automotive</vt:lpstr>
      <vt:lpstr>Gross profit</vt:lpstr>
      <vt:lpstr>cost of sales automotive</vt:lpstr>
      <vt:lpstr>revenue energy and other</vt:lpstr>
      <vt:lpstr>Gross profit energy other</vt:lpstr>
      <vt:lpstr>COST OF ENERGY AND OTHER</vt:lpstr>
      <vt:lpstr>Leasing regulatory credit</vt:lpstr>
      <vt:lpstr>Opex</vt:lpstr>
      <vt:lpstr>Balance sheet</vt:lpstr>
      <vt:lpstr>Property, Plant &amp; equipementt</vt:lpstr>
      <vt:lpstr>WORKING capital</vt:lpstr>
      <vt:lpstr>Financing</vt:lpstr>
      <vt:lpstr>WACC</vt:lpstr>
      <vt:lpstr>output</vt:lpstr>
      <vt:lpstr>Output P&amp;L</vt:lpstr>
      <vt:lpstr>Output BS</vt:lpstr>
      <vt:lpstr>CASH fLOW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Mouhamadou Amine  GUEYE</dc:creator>
  <cp:lastModifiedBy>Mouhamadou Amine  GUEYE</cp:lastModifiedBy>
  <dcterms:created xsi:type="dcterms:W3CDTF">2025-09-06T11:03:48Z</dcterms:created>
  <dcterms:modified xsi:type="dcterms:W3CDTF">2025-10-03T19:49:19Z</dcterms:modified>
</cp:coreProperties>
</file>