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95A7EF68-7A28-4D70-AE99-ED4F2B09B9C8}" xr6:coauthVersionLast="47" xr6:coauthVersionMax="47" xr10:uidLastSave="{00000000-0000-0000-0000-000000000000}"/>
  <bookViews>
    <workbookView xWindow="-98" yWindow="-98" windowWidth="19396" windowHeight="11475" tabRatio="932" activeTab="3" xr2:uid="{00000000-000D-0000-FFFF-FFFF00000000}"/>
  </bookViews>
  <sheets>
    <sheet name="Notes" sheetId="1" r:id="rId1"/>
    <sheet name="CPI All Items" sheetId="4" r:id="rId2"/>
    <sheet name="CPI Food" sheetId="6" r:id="rId3"/>
    <sheet name="CPI Core" sheetId="8" r:id="rId4"/>
    <sheet name="PCE All Items" sheetId="9" r:id="rId5"/>
    <sheet name="PCE Core" sheetId="10" r:id="rId6"/>
    <sheet name="PPI All Commodities" sheetId="11" r:id="rId7"/>
    <sheet name="SPY" sheetId="5" r:id="rId8"/>
    <sheet name="GDP" sheetId="12" r:id="rId9"/>
  </sheets>
  <definedNames>
    <definedName name="_xlnm._FilterDatabase" localSheetId="3" hidden="1">'CPI Core'!$C$1:$C$810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1" i="8" l="1"/>
  <c r="D811" i="8"/>
  <c r="F811" i="8"/>
  <c r="G811" i="8" s="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S82" i="11" s="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D811" i="11"/>
  <c r="C811" i="11"/>
  <c r="E810" i="11"/>
  <c r="D810" i="11"/>
  <c r="C810" i="11"/>
  <c r="E809" i="11"/>
  <c r="D809" i="11"/>
  <c r="C809" i="11"/>
  <c r="E808" i="11"/>
  <c r="D808" i="11"/>
  <c r="C808" i="11"/>
  <c r="E807" i="11"/>
  <c r="D807" i="11"/>
  <c r="C807" i="11"/>
  <c r="E806" i="11"/>
  <c r="D806" i="11"/>
  <c r="C806" i="11"/>
  <c r="E805" i="11"/>
  <c r="D805" i="11"/>
  <c r="C805" i="11"/>
  <c r="E804" i="11"/>
  <c r="D804" i="11"/>
  <c r="C804" i="11"/>
  <c r="E803" i="11"/>
  <c r="D803" i="11"/>
  <c r="C803" i="11"/>
  <c r="E802" i="11"/>
  <c r="D802" i="11"/>
  <c r="C802" i="11"/>
  <c r="E801" i="11"/>
  <c r="D801" i="11"/>
  <c r="C801" i="11"/>
  <c r="E800" i="11"/>
  <c r="D800" i="11"/>
  <c r="C800" i="11"/>
  <c r="E799" i="11"/>
  <c r="D799" i="11"/>
  <c r="C799" i="11"/>
  <c r="E798" i="11"/>
  <c r="D798" i="11"/>
  <c r="C798" i="11"/>
  <c r="E797" i="11"/>
  <c r="D797" i="11"/>
  <c r="C797" i="11"/>
  <c r="E796" i="11"/>
  <c r="D796" i="11"/>
  <c r="C796" i="11"/>
  <c r="E795" i="11"/>
  <c r="D795" i="11"/>
  <c r="C795" i="11"/>
  <c r="E794" i="11"/>
  <c r="D794" i="11"/>
  <c r="C794" i="11"/>
  <c r="E793" i="11"/>
  <c r="D793" i="11"/>
  <c r="C793" i="11"/>
  <c r="E792" i="11"/>
  <c r="D792" i="11"/>
  <c r="C792" i="11"/>
  <c r="E791" i="11"/>
  <c r="D791" i="11"/>
  <c r="C791" i="11"/>
  <c r="E790" i="11"/>
  <c r="D790" i="11"/>
  <c r="C790" i="11"/>
  <c r="E789" i="11"/>
  <c r="D789" i="11"/>
  <c r="C789" i="11"/>
  <c r="E788" i="11"/>
  <c r="D788" i="11"/>
  <c r="C788" i="11"/>
  <c r="E787" i="11"/>
  <c r="D787" i="11"/>
  <c r="C787" i="11"/>
  <c r="E786" i="11"/>
  <c r="D786" i="11"/>
  <c r="C786" i="11"/>
  <c r="E785" i="11"/>
  <c r="D785" i="11"/>
  <c r="C785" i="11"/>
  <c r="E784" i="11"/>
  <c r="D784" i="11"/>
  <c r="C784" i="11"/>
  <c r="E783" i="11"/>
  <c r="D783" i="11"/>
  <c r="C783" i="11"/>
  <c r="E782" i="11"/>
  <c r="D782" i="11"/>
  <c r="C782" i="11"/>
  <c r="E781" i="11"/>
  <c r="D781" i="11"/>
  <c r="C781" i="11"/>
  <c r="E780" i="11"/>
  <c r="D780" i="11"/>
  <c r="C780" i="11"/>
  <c r="E779" i="11"/>
  <c r="D779" i="11"/>
  <c r="C779" i="11"/>
  <c r="E778" i="11"/>
  <c r="D778" i="11"/>
  <c r="C778" i="11"/>
  <c r="E777" i="11"/>
  <c r="D777" i="11"/>
  <c r="C777" i="11"/>
  <c r="E776" i="11"/>
  <c r="D776" i="11"/>
  <c r="C776" i="11"/>
  <c r="E775" i="11"/>
  <c r="D775" i="11"/>
  <c r="C775" i="11"/>
  <c r="E774" i="11"/>
  <c r="D774" i="11"/>
  <c r="C774" i="11"/>
  <c r="E773" i="11"/>
  <c r="D773" i="11"/>
  <c r="C773" i="11"/>
  <c r="E772" i="11"/>
  <c r="D772" i="11"/>
  <c r="C772" i="11"/>
  <c r="E771" i="11"/>
  <c r="D771" i="1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D765" i="11"/>
  <c r="C765" i="11"/>
  <c r="E764" i="11"/>
  <c r="D764" i="11"/>
  <c r="C764" i="11"/>
  <c r="E763" i="11"/>
  <c r="D763" i="11"/>
  <c r="C763" i="11"/>
  <c r="E762" i="11"/>
  <c r="D762" i="11"/>
  <c r="C762" i="11"/>
  <c r="E761" i="11"/>
  <c r="D761" i="11"/>
  <c r="C761" i="11"/>
  <c r="E760" i="1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C731" i="11"/>
  <c r="E730" i="11"/>
  <c r="D730" i="11"/>
  <c r="C730" i="11"/>
  <c r="E729" i="11"/>
  <c r="D729" i="11"/>
  <c r="C729" i="11"/>
  <c r="E728" i="11"/>
  <c r="D728" i="11"/>
  <c r="C728" i="11"/>
  <c r="E727" i="11"/>
  <c r="D727" i="11"/>
  <c r="C727" i="11"/>
  <c r="E726" i="11"/>
  <c r="D726" i="11"/>
  <c r="C726" i="1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E709" i="11"/>
  <c r="D709" i="11"/>
  <c r="C709" i="11"/>
  <c r="E708" i="11"/>
  <c r="D708" i="11"/>
  <c r="C708" i="11"/>
  <c r="E707" i="11"/>
  <c r="D707" i="11"/>
  <c r="C707" i="11"/>
  <c r="E706" i="11"/>
  <c r="D706" i="11"/>
  <c r="C706" i="11"/>
  <c r="E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C699" i="11"/>
  <c r="E698" i="11"/>
  <c r="D698" i="11"/>
  <c r="C698" i="11"/>
  <c r="E697" i="11"/>
  <c r="D697" i="11"/>
  <c r="C697" i="11"/>
  <c r="E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E672" i="11"/>
  <c r="D672" i="11"/>
  <c r="C672" i="11"/>
  <c r="E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C637" i="11"/>
  <c r="E636" i="11"/>
  <c r="D636" i="11"/>
  <c r="C636" i="11"/>
  <c r="E635" i="11"/>
  <c r="D635" i="11"/>
  <c r="C635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E621" i="11"/>
  <c r="D621" i="11"/>
  <c r="C621" i="11"/>
  <c r="E620" i="11"/>
  <c r="D620" i="11"/>
  <c r="C620" i="11"/>
  <c r="E619" i="11"/>
  <c r="D619" i="11"/>
  <c r="C619" i="11"/>
  <c r="E618" i="1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E611" i="11"/>
  <c r="D611" i="11"/>
  <c r="C611" i="11"/>
  <c r="E610" i="11"/>
  <c r="D610" i="11"/>
  <c r="C610" i="11"/>
  <c r="E609" i="11"/>
  <c r="D609" i="11"/>
  <c r="C609" i="11"/>
  <c r="E608" i="11"/>
  <c r="D608" i="11"/>
  <c r="C608" i="11"/>
  <c r="E607" i="11"/>
  <c r="D607" i="11"/>
  <c r="C607" i="11"/>
  <c r="E606" i="11"/>
  <c r="D606" i="11"/>
  <c r="C606" i="11"/>
  <c r="E605" i="11"/>
  <c r="D605" i="11"/>
  <c r="C605" i="11"/>
  <c r="E604" i="11"/>
  <c r="D604" i="11"/>
  <c r="C604" i="11"/>
  <c r="E603" i="11"/>
  <c r="D603" i="11"/>
  <c r="C603" i="11"/>
  <c r="E602" i="11"/>
  <c r="D602" i="11"/>
  <c r="C602" i="11"/>
  <c r="E601" i="11"/>
  <c r="D601" i="11"/>
  <c r="C601" i="11"/>
  <c r="E600" i="11"/>
  <c r="D600" i="11"/>
  <c r="C600" i="11"/>
  <c r="E599" i="11"/>
  <c r="D599" i="11"/>
  <c r="C599" i="11"/>
  <c r="E598" i="11"/>
  <c r="D598" i="11"/>
  <c r="C598" i="11"/>
  <c r="E597" i="11"/>
  <c r="D597" i="11"/>
  <c r="C597" i="11"/>
  <c r="E596" i="11"/>
  <c r="D596" i="11"/>
  <c r="C596" i="11"/>
  <c r="E595" i="11"/>
  <c r="D595" i="11"/>
  <c r="C595" i="11"/>
  <c r="E594" i="11"/>
  <c r="D594" i="11"/>
  <c r="C594" i="11"/>
  <c r="E593" i="11"/>
  <c r="D593" i="11"/>
  <c r="C593" i="11"/>
  <c r="E592" i="11"/>
  <c r="D592" i="11"/>
  <c r="C592" i="11"/>
  <c r="E591" i="11"/>
  <c r="D591" i="11"/>
  <c r="C591" i="11"/>
  <c r="E590" i="11"/>
  <c r="D590" i="11"/>
  <c r="C590" i="11"/>
  <c r="E589" i="11"/>
  <c r="D589" i="11"/>
  <c r="C589" i="11"/>
  <c r="E588" i="11"/>
  <c r="D588" i="11"/>
  <c r="C588" i="11"/>
  <c r="E587" i="11"/>
  <c r="D587" i="11"/>
  <c r="C587" i="11"/>
  <c r="E586" i="11"/>
  <c r="D586" i="11"/>
  <c r="C586" i="11"/>
  <c r="E585" i="11"/>
  <c r="D585" i="11"/>
  <c r="C585" i="11"/>
  <c r="E584" i="11"/>
  <c r="D584" i="11"/>
  <c r="C584" i="11"/>
  <c r="E583" i="11"/>
  <c r="D583" i="11"/>
  <c r="C583" i="11"/>
  <c r="E582" i="11"/>
  <c r="D582" i="11"/>
  <c r="C582" i="11"/>
  <c r="E581" i="11"/>
  <c r="D581" i="11"/>
  <c r="C581" i="11"/>
  <c r="E580" i="11"/>
  <c r="D580" i="11"/>
  <c r="C580" i="11"/>
  <c r="E579" i="11"/>
  <c r="D579" i="11"/>
  <c r="C579" i="11"/>
  <c r="E578" i="1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D573" i="11"/>
  <c r="C573" i="11"/>
  <c r="E572" i="11"/>
  <c r="D572" i="11"/>
  <c r="C572" i="11"/>
  <c r="E571" i="11"/>
  <c r="D571" i="11"/>
  <c r="C571" i="11"/>
  <c r="E570" i="1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E543" i="11"/>
  <c r="D543" i="11"/>
  <c r="C543" i="11"/>
  <c r="E542" i="11"/>
  <c r="D542" i="11"/>
  <c r="C542" i="11"/>
  <c r="E541" i="11"/>
  <c r="D541" i="11"/>
  <c r="C541" i="11"/>
  <c r="E540" i="11"/>
  <c r="D540" i="11"/>
  <c r="C540" i="11"/>
  <c r="E539" i="11"/>
  <c r="D539" i="11"/>
  <c r="C539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E525" i="11"/>
  <c r="D525" i="11"/>
  <c r="C525" i="11"/>
  <c r="E524" i="11"/>
  <c r="D524" i="11"/>
  <c r="C524" i="11"/>
  <c r="E523" i="11"/>
  <c r="D523" i="11"/>
  <c r="C523" i="11"/>
  <c r="E522" i="1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E495" i="11"/>
  <c r="D495" i="11"/>
  <c r="C495" i="11"/>
  <c r="E494" i="11"/>
  <c r="D494" i="11"/>
  <c r="C494" i="11"/>
  <c r="E493" i="11"/>
  <c r="D493" i="11"/>
  <c r="C493" i="11"/>
  <c r="E492" i="11"/>
  <c r="D492" i="11"/>
  <c r="C492" i="11"/>
  <c r="E491" i="1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D477" i="11"/>
  <c r="C477" i="11"/>
  <c r="E476" i="11"/>
  <c r="D476" i="11"/>
  <c r="C476" i="11"/>
  <c r="E475" i="11"/>
  <c r="D475" i="11"/>
  <c r="C475" i="11"/>
  <c r="E474" i="11"/>
  <c r="D474" i="11"/>
  <c r="C474" i="1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D434" i="11"/>
  <c r="C434" i="11"/>
  <c r="E433" i="11"/>
  <c r="D433" i="11"/>
  <c r="C433" i="11"/>
  <c r="E432" i="11"/>
  <c r="D432" i="11"/>
  <c r="C432" i="11"/>
  <c r="E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D418" i="11"/>
  <c r="C418" i="11"/>
  <c r="E417" i="11"/>
  <c r="D417" i="11"/>
  <c r="C417" i="11"/>
  <c r="E416" i="11"/>
  <c r="D416" i="11"/>
  <c r="C416" i="11"/>
  <c r="E415" i="11"/>
  <c r="D415" i="11"/>
  <c r="C415" i="11"/>
  <c r="E414" i="11"/>
  <c r="D414" i="11"/>
  <c r="C414" i="11"/>
  <c r="E413" i="11"/>
  <c r="D413" i="11"/>
  <c r="C413" i="11"/>
  <c r="E412" i="11"/>
  <c r="D412" i="11"/>
  <c r="C412" i="11"/>
  <c r="E411" i="11"/>
  <c r="D411" i="11"/>
  <c r="C411" i="11"/>
  <c r="E410" i="11"/>
  <c r="D410" i="11"/>
  <c r="C410" i="11"/>
  <c r="E409" i="11"/>
  <c r="D409" i="11"/>
  <c r="C409" i="11"/>
  <c r="E408" i="11"/>
  <c r="D408" i="11"/>
  <c r="C408" i="11"/>
  <c r="E407" i="11"/>
  <c r="D407" i="11"/>
  <c r="C407" i="11"/>
  <c r="E406" i="11"/>
  <c r="D406" i="11"/>
  <c r="C406" i="1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D357" i="11"/>
  <c r="C357" i="11"/>
  <c r="E356" i="11"/>
  <c r="D356" i="11"/>
  <c r="C356" i="11"/>
  <c r="E355" i="11"/>
  <c r="D355" i="11"/>
  <c r="C355" i="11"/>
  <c r="E354" i="11"/>
  <c r="D354" i="11"/>
  <c r="C354" i="11"/>
  <c r="E353" i="11"/>
  <c r="D353" i="11"/>
  <c r="C353" i="1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D318" i="11"/>
  <c r="C318" i="11"/>
  <c r="E317" i="11"/>
  <c r="D317" i="11"/>
  <c r="C317" i="11"/>
  <c r="E316" i="11"/>
  <c r="D316" i="11"/>
  <c r="C316" i="11"/>
  <c r="E315" i="11"/>
  <c r="D315" i="1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D309" i="11"/>
  <c r="C309" i="11"/>
  <c r="E308" i="11"/>
  <c r="D308" i="11"/>
  <c r="C308" i="11"/>
  <c r="E307" i="11"/>
  <c r="D307" i="11"/>
  <c r="C307" i="11"/>
  <c r="E306" i="11"/>
  <c r="D306" i="11"/>
  <c r="C306" i="1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D291" i="11"/>
  <c r="C291" i="11"/>
  <c r="E290" i="11"/>
  <c r="D290" i="11"/>
  <c r="C290" i="11"/>
  <c r="E289" i="11"/>
  <c r="D289" i="11"/>
  <c r="C289" i="1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C239" i="11"/>
  <c r="E238" i="11"/>
  <c r="D238" i="11"/>
  <c r="C238" i="11"/>
  <c r="E237" i="11"/>
  <c r="D237" i="11"/>
  <c r="C237" i="11"/>
  <c r="E236" i="11"/>
  <c r="D236" i="11"/>
  <c r="C236" i="11"/>
  <c r="E235" i="11"/>
  <c r="D235" i="11"/>
  <c r="C235" i="11"/>
  <c r="E234" i="11"/>
  <c r="D234" i="11"/>
  <c r="C234" i="11"/>
  <c r="E233" i="11"/>
  <c r="D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E225" i="11"/>
  <c r="D225" i="11"/>
  <c r="C225" i="11"/>
  <c r="E224" i="11"/>
  <c r="D224" i="11"/>
  <c r="C224" i="11"/>
  <c r="E223" i="11"/>
  <c r="D223" i="11"/>
  <c r="C223" i="11"/>
  <c r="E222" i="11"/>
  <c r="D222" i="11"/>
  <c r="C222" i="11"/>
  <c r="E221" i="11"/>
  <c r="D221" i="11"/>
  <c r="C221" i="11"/>
  <c r="E220" i="11"/>
  <c r="D220" i="11"/>
  <c r="C220" i="11"/>
  <c r="E219" i="11"/>
  <c r="D219" i="11"/>
  <c r="C219" i="11"/>
  <c r="E218" i="11"/>
  <c r="D218" i="11"/>
  <c r="C218" i="11"/>
  <c r="E217" i="11"/>
  <c r="D217" i="11"/>
  <c r="C217" i="11"/>
  <c r="E216" i="11"/>
  <c r="D216" i="11"/>
  <c r="C216" i="11"/>
  <c r="E215" i="11"/>
  <c r="D215" i="11"/>
  <c r="C215" i="11"/>
  <c r="E214" i="11"/>
  <c r="D214" i="11"/>
  <c r="C214" i="11"/>
  <c r="E213" i="11"/>
  <c r="D213" i="11"/>
  <c r="C213" i="11"/>
  <c r="E212" i="11"/>
  <c r="D212" i="11"/>
  <c r="C212" i="11"/>
  <c r="E211" i="11"/>
  <c r="D211" i="11"/>
  <c r="C211" i="11"/>
  <c r="E210" i="11"/>
  <c r="D210" i="11"/>
  <c r="C210" i="11"/>
  <c r="E209" i="11"/>
  <c r="D209" i="11"/>
  <c r="C209" i="11"/>
  <c r="E208" i="11"/>
  <c r="D208" i="11"/>
  <c r="C208" i="11"/>
  <c r="E207" i="11"/>
  <c r="D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E197" i="11"/>
  <c r="D197" i="11"/>
  <c r="C197" i="11"/>
  <c r="E196" i="11"/>
  <c r="D196" i="11"/>
  <c r="C196" i="11"/>
  <c r="E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E188" i="11"/>
  <c r="D188" i="11"/>
  <c r="C188" i="11"/>
  <c r="E187" i="11"/>
  <c r="D187" i="11"/>
  <c r="C187" i="11"/>
  <c r="E186" i="11"/>
  <c r="D186" i="11"/>
  <c r="C186" i="11"/>
  <c r="E185" i="11"/>
  <c r="D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C169" i="11"/>
  <c r="E168" i="11"/>
  <c r="D168" i="11"/>
  <c r="C168" i="11"/>
  <c r="E167" i="11"/>
  <c r="D167" i="11"/>
  <c r="C167" i="11"/>
  <c r="E166" i="11"/>
  <c r="D166" i="11"/>
  <c r="C166" i="11"/>
  <c r="E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E148" i="11"/>
  <c r="D148" i="11"/>
  <c r="C148" i="11"/>
  <c r="E147" i="11"/>
  <c r="D147" i="11"/>
  <c r="C147" i="11"/>
  <c r="E146" i="11"/>
  <c r="D146" i="11"/>
  <c r="C146" i="11"/>
  <c r="E145" i="11"/>
  <c r="D145" i="11"/>
  <c r="C145" i="11"/>
  <c r="E144" i="11"/>
  <c r="D144" i="11"/>
  <c r="C144" i="11"/>
  <c r="E143" i="11"/>
  <c r="D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R82" i="11"/>
  <c r="K82" i="11"/>
  <c r="L82" i="11" s="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R37" i="11"/>
  <c r="K37" i="11"/>
  <c r="E37" i="11"/>
  <c r="D37" i="11"/>
  <c r="C37" i="11"/>
  <c r="R36" i="11"/>
  <c r="K36" i="11"/>
  <c r="E36" i="11"/>
  <c r="D36" i="11"/>
  <c r="C36" i="11"/>
  <c r="R35" i="11"/>
  <c r="K35" i="11"/>
  <c r="E35" i="11"/>
  <c r="D35" i="11"/>
  <c r="C35" i="11"/>
  <c r="R34" i="11"/>
  <c r="K34" i="11"/>
  <c r="E34" i="11"/>
  <c r="D34" i="11"/>
  <c r="C34" i="11"/>
  <c r="R33" i="11"/>
  <c r="K33" i="11"/>
  <c r="E33" i="11"/>
  <c r="D33" i="11"/>
  <c r="C33" i="11"/>
  <c r="R32" i="11"/>
  <c r="K32" i="11"/>
  <c r="E32" i="11"/>
  <c r="D32" i="11"/>
  <c r="C32" i="11"/>
  <c r="R31" i="11"/>
  <c r="K31" i="11"/>
  <c r="E31" i="11"/>
  <c r="D31" i="11"/>
  <c r="C31" i="11"/>
  <c r="R30" i="11"/>
  <c r="K30" i="11"/>
  <c r="E30" i="11"/>
  <c r="D30" i="11"/>
  <c r="C30" i="11"/>
  <c r="R29" i="11"/>
  <c r="K29" i="11"/>
  <c r="E29" i="11"/>
  <c r="D29" i="11"/>
  <c r="C29" i="11"/>
  <c r="R28" i="11"/>
  <c r="K28" i="11"/>
  <c r="E28" i="11"/>
  <c r="D28" i="11"/>
  <c r="C28" i="11"/>
  <c r="R27" i="11"/>
  <c r="K27" i="11"/>
  <c r="E27" i="11"/>
  <c r="D27" i="11"/>
  <c r="C27" i="11"/>
  <c r="R26" i="11"/>
  <c r="K26" i="11"/>
  <c r="E26" i="11"/>
  <c r="D26" i="11"/>
  <c r="C26" i="11"/>
  <c r="R25" i="11"/>
  <c r="K25" i="11"/>
  <c r="E25" i="11"/>
  <c r="D25" i="11"/>
  <c r="C25" i="11"/>
  <c r="R24" i="11"/>
  <c r="K24" i="11"/>
  <c r="E24" i="11"/>
  <c r="D24" i="11"/>
  <c r="C24" i="11"/>
  <c r="R23" i="11"/>
  <c r="K23" i="11"/>
  <c r="E23" i="11"/>
  <c r="D23" i="11"/>
  <c r="C23" i="11"/>
  <c r="R22" i="11"/>
  <c r="K22" i="11"/>
  <c r="E22" i="11"/>
  <c r="D22" i="11"/>
  <c r="C22" i="11"/>
  <c r="R21" i="11"/>
  <c r="K21" i="11"/>
  <c r="E21" i="11"/>
  <c r="D21" i="11"/>
  <c r="C21" i="11"/>
  <c r="R20" i="11"/>
  <c r="K20" i="11"/>
  <c r="E20" i="11"/>
  <c r="D20" i="11"/>
  <c r="C20" i="11"/>
  <c r="R19" i="11"/>
  <c r="K19" i="11"/>
  <c r="E19" i="11"/>
  <c r="D19" i="11"/>
  <c r="C19" i="11"/>
  <c r="R18" i="11"/>
  <c r="K18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E931" i="10"/>
  <c r="E930" i="10"/>
  <c r="E929" i="10"/>
  <c r="E928" i="10"/>
  <c r="E927" i="10"/>
  <c r="F927" i="10" s="1"/>
  <c r="E926" i="10"/>
  <c r="E925" i="10"/>
  <c r="E924" i="10"/>
  <c r="E923" i="10"/>
  <c r="E922" i="10"/>
  <c r="F922" i="10" s="1"/>
  <c r="F921" i="10"/>
  <c r="E921" i="10"/>
  <c r="E920" i="10"/>
  <c r="E919" i="10"/>
  <c r="E918" i="10"/>
  <c r="E917" i="10"/>
  <c r="F917" i="10" s="1"/>
  <c r="E916" i="10"/>
  <c r="E915" i="10"/>
  <c r="F915" i="10" s="1"/>
  <c r="E914" i="10"/>
  <c r="E913" i="10"/>
  <c r="E912" i="10"/>
  <c r="F912" i="10" s="1"/>
  <c r="E911" i="10"/>
  <c r="F911" i="10" s="1"/>
  <c r="E910" i="10"/>
  <c r="E909" i="10"/>
  <c r="F909" i="10" s="1"/>
  <c r="E908" i="10"/>
  <c r="E907" i="10"/>
  <c r="F907" i="10" s="1"/>
  <c r="E906" i="10"/>
  <c r="E905" i="10"/>
  <c r="E904" i="10"/>
  <c r="E903" i="10"/>
  <c r="E902" i="10"/>
  <c r="F902" i="10" s="1"/>
  <c r="E901" i="10"/>
  <c r="F901" i="10" s="1"/>
  <c r="E900" i="10"/>
  <c r="E899" i="10"/>
  <c r="E898" i="10"/>
  <c r="E897" i="10"/>
  <c r="F897" i="10" s="1"/>
  <c r="E896" i="10"/>
  <c r="E895" i="10"/>
  <c r="E894" i="10"/>
  <c r="E893" i="10"/>
  <c r="E892" i="10"/>
  <c r="E891" i="10"/>
  <c r="F891" i="10" s="1"/>
  <c r="E890" i="10"/>
  <c r="E889" i="10"/>
  <c r="E888" i="10"/>
  <c r="E887" i="10"/>
  <c r="E886" i="10"/>
  <c r="F886" i="10" s="1"/>
  <c r="E885" i="10"/>
  <c r="F885" i="10" s="1"/>
  <c r="E884" i="10"/>
  <c r="E883" i="10"/>
  <c r="E882" i="10"/>
  <c r="E881" i="10"/>
  <c r="F881" i="10" s="1"/>
  <c r="E880" i="10"/>
  <c r="F880" i="10" s="1"/>
  <c r="E879" i="10"/>
  <c r="E878" i="10"/>
  <c r="E877" i="10"/>
  <c r="E876" i="10"/>
  <c r="F876" i="10" s="1"/>
  <c r="E875" i="10"/>
  <c r="E874" i="10"/>
  <c r="E873" i="10"/>
  <c r="E872" i="10"/>
  <c r="E871" i="10"/>
  <c r="F871" i="10" s="1"/>
  <c r="E870" i="10"/>
  <c r="F870" i="10" s="1"/>
  <c r="E869" i="10"/>
  <c r="E868" i="10"/>
  <c r="E867" i="10"/>
  <c r="F879" i="10" s="1"/>
  <c r="E866" i="10"/>
  <c r="F866" i="10" s="1"/>
  <c r="E865" i="10"/>
  <c r="E864" i="10"/>
  <c r="E863" i="10"/>
  <c r="E862" i="10"/>
  <c r="E861" i="10"/>
  <c r="F861" i="10" s="1"/>
  <c r="E860" i="10"/>
  <c r="F860" i="10" s="1"/>
  <c r="E859" i="10"/>
  <c r="E858" i="10"/>
  <c r="E857" i="10"/>
  <c r="E856" i="10"/>
  <c r="F855" i="10"/>
  <c r="E855" i="10"/>
  <c r="E854" i="10"/>
  <c r="E853" i="10"/>
  <c r="E852" i="10"/>
  <c r="E851" i="10"/>
  <c r="E850" i="10"/>
  <c r="F850" i="10" s="1"/>
  <c r="F849" i="10"/>
  <c r="E849" i="10"/>
  <c r="E848" i="10"/>
  <c r="E847" i="10"/>
  <c r="E846" i="10"/>
  <c r="E845" i="10"/>
  <c r="F845" i="10" s="1"/>
  <c r="E844" i="10"/>
  <c r="E843" i="10"/>
  <c r="F843" i="10" s="1"/>
  <c r="E842" i="10"/>
  <c r="E841" i="10"/>
  <c r="E840" i="10"/>
  <c r="F840" i="10" s="1"/>
  <c r="E839" i="10"/>
  <c r="F839" i="10" s="1"/>
  <c r="E838" i="10"/>
  <c r="E837" i="10"/>
  <c r="F837" i="10" s="1"/>
  <c r="E836" i="10"/>
  <c r="E835" i="10"/>
  <c r="F835" i="10" s="1"/>
  <c r="E834" i="10"/>
  <c r="E833" i="10"/>
  <c r="E832" i="10"/>
  <c r="E831" i="10"/>
  <c r="E830" i="10"/>
  <c r="F830" i="10" s="1"/>
  <c r="E829" i="10"/>
  <c r="F829" i="10" s="1"/>
  <c r="E828" i="10"/>
  <c r="E827" i="10"/>
  <c r="E826" i="10"/>
  <c r="E825" i="10"/>
  <c r="F825" i="10" s="1"/>
  <c r="E824" i="10"/>
  <c r="E823" i="10"/>
  <c r="E822" i="10"/>
  <c r="E821" i="10"/>
  <c r="E820" i="10"/>
  <c r="E819" i="10"/>
  <c r="F819" i="10" s="1"/>
  <c r="E818" i="10"/>
  <c r="E817" i="10"/>
  <c r="E816" i="10"/>
  <c r="E815" i="10"/>
  <c r="E814" i="10"/>
  <c r="F814" i="10" s="1"/>
  <c r="E813" i="10"/>
  <c r="F813" i="10" s="1"/>
  <c r="E812" i="10"/>
  <c r="E787" i="10"/>
  <c r="D787" i="10"/>
  <c r="C787" i="10"/>
  <c r="E786" i="10"/>
  <c r="D786" i="10"/>
  <c r="C786" i="10"/>
  <c r="E785" i="10"/>
  <c r="D785" i="10"/>
  <c r="C785" i="10"/>
  <c r="E784" i="10"/>
  <c r="D784" i="10"/>
  <c r="C784" i="10"/>
  <c r="E783" i="10"/>
  <c r="D783" i="10"/>
  <c r="C783" i="10"/>
  <c r="E782" i="10"/>
  <c r="D782" i="10"/>
  <c r="C782" i="10"/>
  <c r="E781" i="10"/>
  <c r="D781" i="10"/>
  <c r="C781" i="10"/>
  <c r="E780" i="10"/>
  <c r="D780" i="10"/>
  <c r="C780" i="10"/>
  <c r="E779" i="10"/>
  <c r="D779" i="10"/>
  <c r="C779" i="10"/>
  <c r="E778" i="10"/>
  <c r="D778" i="10"/>
  <c r="C778" i="10"/>
  <c r="E777" i="10"/>
  <c r="D777" i="10"/>
  <c r="C777" i="10"/>
  <c r="E776" i="10"/>
  <c r="D776" i="10"/>
  <c r="C776" i="10"/>
  <c r="E775" i="10"/>
  <c r="D775" i="10"/>
  <c r="C775" i="10"/>
  <c r="E774" i="10"/>
  <c r="D774" i="10"/>
  <c r="C774" i="10"/>
  <c r="E773" i="10"/>
  <c r="D773" i="10"/>
  <c r="C773" i="10"/>
  <c r="E772" i="10"/>
  <c r="D772" i="10"/>
  <c r="C772" i="10"/>
  <c r="E771" i="10"/>
  <c r="D771" i="10"/>
  <c r="C771" i="10"/>
  <c r="E770" i="10"/>
  <c r="D770" i="10"/>
  <c r="C770" i="10"/>
  <c r="E769" i="10"/>
  <c r="D769" i="10"/>
  <c r="C769" i="10"/>
  <c r="E768" i="10"/>
  <c r="D768" i="10"/>
  <c r="C768" i="10"/>
  <c r="E767" i="10"/>
  <c r="D767" i="10"/>
  <c r="C767" i="10"/>
  <c r="E766" i="10"/>
  <c r="D766" i="10"/>
  <c r="C766" i="10"/>
  <c r="E765" i="10"/>
  <c r="D765" i="10"/>
  <c r="C765" i="10"/>
  <c r="E764" i="10"/>
  <c r="F776" i="10" s="1"/>
  <c r="D764" i="10"/>
  <c r="C764" i="10"/>
  <c r="E763" i="10"/>
  <c r="D763" i="10"/>
  <c r="C763" i="10"/>
  <c r="E762" i="10"/>
  <c r="D762" i="10"/>
  <c r="C762" i="10"/>
  <c r="E761" i="10"/>
  <c r="D761" i="10"/>
  <c r="C761" i="10"/>
  <c r="E760" i="10"/>
  <c r="D760" i="10"/>
  <c r="C760" i="10"/>
  <c r="E759" i="10"/>
  <c r="D759" i="10"/>
  <c r="C759" i="10"/>
  <c r="E758" i="10"/>
  <c r="D758" i="10"/>
  <c r="C758" i="10"/>
  <c r="E757" i="10"/>
  <c r="D757" i="10"/>
  <c r="C757" i="10"/>
  <c r="E756" i="10"/>
  <c r="D756" i="10"/>
  <c r="C756" i="10"/>
  <c r="E755" i="10"/>
  <c r="D755" i="10"/>
  <c r="C755" i="10"/>
  <c r="E754" i="10"/>
  <c r="D754" i="10"/>
  <c r="C754" i="10"/>
  <c r="E753" i="10"/>
  <c r="D753" i="10"/>
  <c r="C753" i="10"/>
  <c r="E752" i="10"/>
  <c r="D752" i="10"/>
  <c r="C752" i="10"/>
  <c r="E751" i="10"/>
  <c r="D751" i="10"/>
  <c r="C751" i="10"/>
  <c r="E750" i="10"/>
  <c r="D750" i="10"/>
  <c r="C750" i="10"/>
  <c r="E749" i="10"/>
  <c r="D749" i="10"/>
  <c r="C749" i="10"/>
  <c r="E748" i="10"/>
  <c r="D748" i="10"/>
  <c r="C748" i="10"/>
  <c r="E747" i="10"/>
  <c r="D747" i="10"/>
  <c r="C747" i="10"/>
  <c r="E746" i="10"/>
  <c r="F758" i="10" s="1"/>
  <c r="D746" i="10"/>
  <c r="C746" i="10"/>
  <c r="E745" i="10"/>
  <c r="D745" i="10"/>
  <c r="C745" i="10"/>
  <c r="E744" i="10"/>
  <c r="D744" i="10"/>
  <c r="C744" i="10"/>
  <c r="E743" i="10"/>
  <c r="D743" i="10"/>
  <c r="C743" i="10"/>
  <c r="E742" i="10"/>
  <c r="D742" i="10"/>
  <c r="C742" i="10"/>
  <c r="E741" i="10"/>
  <c r="D741" i="10"/>
  <c r="C741" i="10"/>
  <c r="E740" i="10"/>
  <c r="D740" i="10"/>
  <c r="C740" i="10"/>
  <c r="E739" i="10"/>
  <c r="D739" i="10"/>
  <c r="C739" i="10"/>
  <c r="E738" i="10"/>
  <c r="D738" i="10"/>
  <c r="C738" i="10"/>
  <c r="E737" i="10"/>
  <c r="D737" i="10"/>
  <c r="C737" i="10"/>
  <c r="E736" i="10"/>
  <c r="D736" i="10"/>
  <c r="C736" i="10"/>
  <c r="E735" i="10"/>
  <c r="D735" i="10"/>
  <c r="C735" i="10"/>
  <c r="E734" i="10"/>
  <c r="D734" i="10"/>
  <c r="C734" i="10"/>
  <c r="E733" i="10"/>
  <c r="D733" i="10"/>
  <c r="C733" i="10"/>
  <c r="E732" i="10"/>
  <c r="D732" i="10"/>
  <c r="C732" i="10"/>
  <c r="E731" i="10"/>
  <c r="D731" i="10"/>
  <c r="C731" i="10"/>
  <c r="E730" i="10"/>
  <c r="D730" i="10"/>
  <c r="C730" i="10"/>
  <c r="E729" i="10"/>
  <c r="D729" i="10"/>
  <c r="C729" i="10"/>
  <c r="E728" i="10"/>
  <c r="F740" i="10" s="1"/>
  <c r="D728" i="10"/>
  <c r="C728" i="10"/>
  <c r="E727" i="10"/>
  <c r="D727" i="10"/>
  <c r="C727" i="10"/>
  <c r="E726" i="10"/>
  <c r="D726" i="10"/>
  <c r="C726" i="10"/>
  <c r="E725" i="10"/>
  <c r="D725" i="10"/>
  <c r="C725" i="10"/>
  <c r="E724" i="10"/>
  <c r="D724" i="10"/>
  <c r="C724" i="10"/>
  <c r="E723" i="10"/>
  <c r="D723" i="10"/>
  <c r="C723" i="10"/>
  <c r="E722" i="10"/>
  <c r="D722" i="10"/>
  <c r="C722" i="10"/>
  <c r="E721" i="10"/>
  <c r="D721" i="10"/>
  <c r="C721" i="10"/>
  <c r="E720" i="10"/>
  <c r="D720" i="10"/>
  <c r="C720" i="10"/>
  <c r="E719" i="10"/>
  <c r="D719" i="10"/>
  <c r="C719" i="10"/>
  <c r="E718" i="10"/>
  <c r="D718" i="10"/>
  <c r="C718" i="10"/>
  <c r="E717" i="10"/>
  <c r="D717" i="10"/>
  <c r="C717" i="10"/>
  <c r="E716" i="10"/>
  <c r="D716" i="10"/>
  <c r="C716" i="10"/>
  <c r="E715" i="10"/>
  <c r="D715" i="10"/>
  <c r="C715" i="10"/>
  <c r="E714" i="10"/>
  <c r="D714" i="10"/>
  <c r="C714" i="10"/>
  <c r="E713" i="10"/>
  <c r="D713" i="10"/>
  <c r="C713" i="10"/>
  <c r="E712" i="10"/>
  <c r="D712" i="10"/>
  <c r="C712" i="10"/>
  <c r="E711" i="10"/>
  <c r="D711" i="10"/>
  <c r="C711" i="10"/>
  <c r="E710" i="10"/>
  <c r="F722" i="10" s="1"/>
  <c r="D710" i="10"/>
  <c r="C710" i="10"/>
  <c r="E709" i="10"/>
  <c r="D709" i="10"/>
  <c r="C709" i="10"/>
  <c r="E708" i="10"/>
  <c r="D708" i="10"/>
  <c r="C708" i="10"/>
  <c r="E707" i="10"/>
  <c r="F707" i="10" s="1"/>
  <c r="D707" i="10"/>
  <c r="C707" i="10"/>
  <c r="E706" i="10"/>
  <c r="D706" i="10"/>
  <c r="C706" i="10"/>
  <c r="E705" i="10"/>
  <c r="D705" i="10"/>
  <c r="C705" i="10"/>
  <c r="E704" i="10"/>
  <c r="F704" i="10" s="1"/>
  <c r="D704" i="10"/>
  <c r="C704" i="10"/>
  <c r="E703" i="10"/>
  <c r="F703" i="10" s="1"/>
  <c r="D703" i="10"/>
  <c r="C703" i="10"/>
  <c r="E702" i="10"/>
  <c r="D702" i="10"/>
  <c r="C702" i="10"/>
  <c r="E701" i="10"/>
  <c r="D701" i="10"/>
  <c r="C701" i="10"/>
  <c r="E700" i="10"/>
  <c r="D700" i="10"/>
  <c r="C700" i="10"/>
  <c r="E699" i="10"/>
  <c r="F699" i="10" s="1"/>
  <c r="D699" i="10"/>
  <c r="C699" i="10"/>
  <c r="E698" i="10"/>
  <c r="D698" i="10"/>
  <c r="C698" i="10"/>
  <c r="E697" i="10"/>
  <c r="D697" i="10"/>
  <c r="C697" i="10"/>
  <c r="E696" i="10"/>
  <c r="D696" i="10"/>
  <c r="C696" i="10"/>
  <c r="F695" i="10"/>
  <c r="E695" i="10"/>
  <c r="D695" i="10"/>
  <c r="C695" i="10"/>
  <c r="E694" i="10"/>
  <c r="D694" i="10"/>
  <c r="C694" i="10"/>
  <c r="E693" i="10"/>
  <c r="D693" i="10"/>
  <c r="C693" i="10"/>
  <c r="E692" i="10"/>
  <c r="D692" i="10"/>
  <c r="C692" i="10"/>
  <c r="E691" i="10"/>
  <c r="D691" i="10"/>
  <c r="C691" i="10"/>
  <c r="E690" i="10"/>
  <c r="D690" i="10"/>
  <c r="C690" i="10"/>
  <c r="E689" i="10"/>
  <c r="D689" i="10"/>
  <c r="C689" i="10"/>
  <c r="E688" i="10"/>
  <c r="D688" i="10"/>
  <c r="C688" i="10"/>
  <c r="E687" i="10"/>
  <c r="D687" i="10"/>
  <c r="C687" i="10"/>
  <c r="E686" i="10"/>
  <c r="D686" i="10"/>
  <c r="C686" i="10"/>
  <c r="E685" i="10"/>
  <c r="D685" i="10"/>
  <c r="C685" i="10"/>
  <c r="E684" i="10"/>
  <c r="D684" i="10"/>
  <c r="C684" i="10"/>
  <c r="E683" i="10"/>
  <c r="D683" i="10"/>
  <c r="C683" i="10"/>
  <c r="E682" i="10"/>
  <c r="D682" i="10"/>
  <c r="C682" i="10"/>
  <c r="E681" i="10"/>
  <c r="D681" i="10"/>
  <c r="C681" i="10"/>
  <c r="E680" i="10"/>
  <c r="D680" i="10"/>
  <c r="C680" i="10"/>
  <c r="E679" i="10"/>
  <c r="D679" i="10"/>
  <c r="C679" i="10"/>
  <c r="E678" i="10"/>
  <c r="D678" i="10"/>
  <c r="C678" i="10"/>
  <c r="E677" i="10"/>
  <c r="D677" i="10"/>
  <c r="C677" i="10"/>
  <c r="E676" i="10"/>
  <c r="D676" i="10"/>
  <c r="C676" i="10"/>
  <c r="E675" i="10"/>
  <c r="D675" i="10"/>
  <c r="C675" i="10"/>
  <c r="E674" i="10"/>
  <c r="D674" i="10"/>
  <c r="C674" i="10"/>
  <c r="E673" i="10"/>
  <c r="D673" i="10"/>
  <c r="C673" i="10"/>
  <c r="E672" i="10"/>
  <c r="D672" i="10"/>
  <c r="C672" i="10"/>
  <c r="E671" i="10"/>
  <c r="D671" i="10"/>
  <c r="C671" i="10"/>
  <c r="E670" i="10"/>
  <c r="D670" i="10"/>
  <c r="C670" i="10"/>
  <c r="E669" i="10"/>
  <c r="D669" i="10"/>
  <c r="C669" i="10"/>
  <c r="E668" i="10"/>
  <c r="D668" i="10"/>
  <c r="C668" i="10"/>
  <c r="E667" i="10"/>
  <c r="D667" i="10"/>
  <c r="C667" i="10"/>
  <c r="E666" i="10"/>
  <c r="D666" i="10"/>
  <c r="C666" i="10"/>
  <c r="E665" i="10"/>
  <c r="D665" i="10"/>
  <c r="C665" i="10"/>
  <c r="E664" i="10"/>
  <c r="D664" i="10"/>
  <c r="C664" i="10"/>
  <c r="E663" i="10"/>
  <c r="D663" i="10"/>
  <c r="C663" i="10"/>
  <c r="E662" i="10"/>
  <c r="D662" i="10"/>
  <c r="C662" i="10"/>
  <c r="E661" i="10"/>
  <c r="D661" i="10"/>
  <c r="C661" i="10"/>
  <c r="E660" i="10"/>
  <c r="D660" i="10"/>
  <c r="C660" i="10"/>
  <c r="E659" i="10"/>
  <c r="D659" i="10"/>
  <c r="C659" i="10"/>
  <c r="E658" i="10"/>
  <c r="D658" i="10"/>
  <c r="C658" i="10"/>
  <c r="E657" i="10"/>
  <c r="D657" i="10"/>
  <c r="C657" i="10"/>
  <c r="E656" i="10"/>
  <c r="D656" i="10"/>
  <c r="C656" i="10"/>
  <c r="E655" i="10"/>
  <c r="D655" i="10"/>
  <c r="C655" i="10"/>
  <c r="E654" i="10"/>
  <c r="D654" i="10"/>
  <c r="C654" i="10"/>
  <c r="E653" i="10"/>
  <c r="D653" i="10"/>
  <c r="C653" i="10"/>
  <c r="E652" i="10"/>
  <c r="D652" i="10"/>
  <c r="C652" i="10"/>
  <c r="E651" i="10"/>
  <c r="D651" i="10"/>
  <c r="C651" i="10"/>
  <c r="E650" i="10"/>
  <c r="D650" i="10"/>
  <c r="C650" i="10"/>
  <c r="E649" i="10"/>
  <c r="D649" i="10"/>
  <c r="C649" i="10"/>
  <c r="E648" i="10"/>
  <c r="D648" i="10"/>
  <c r="C648" i="10"/>
  <c r="E647" i="10"/>
  <c r="D647" i="10"/>
  <c r="C647" i="10"/>
  <c r="E646" i="10"/>
  <c r="D646" i="10"/>
  <c r="C646" i="10"/>
  <c r="E645" i="10"/>
  <c r="D645" i="10"/>
  <c r="C645" i="10"/>
  <c r="E644" i="10"/>
  <c r="D644" i="10"/>
  <c r="C644" i="10"/>
  <c r="E643" i="10"/>
  <c r="D643" i="10"/>
  <c r="C643" i="10"/>
  <c r="E642" i="10"/>
  <c r="D642" i="10"/>
  <c r="C642" i="10"/>
  <c r="E641" i="10"/>
  <c r="D641" i="10"/>
  <c r="C641" i="10"/>
  <c r="E640" i="10"/>
  <c r="D640" i="10"/>
  <c r="C640" i="10"/>
  <c r="E639" i="10"/>
  <c r="D639" i="10"/>
  <c r="C639" i="10"/>
  <c r="E638" i="10"/>
  <c r="D638" i="10"/>
  <c r="C638" i="10"/>
  <c r="E637" i="10"/>
  <c r="D637" i="10"/>
  <c r="C637" i="10"/>
  <c r="E636" i="10"/>
  <c r="D636" i="10"/>
  <c r="C636" i="10"/>
  <c r="E635" i="10"/>
  <c r="D635" i="10"/>
  <c r="C635" i="10"/>
  <c r="E634" i="10"/>
  <c r="D634" i="10"/>
  <c r="C634" i="10"/>
  <c r="E633" i="10"/>
  <c r="D633" i="10"/>
  <c r="C633" i="10"/>
  <c r="E632" i="10"/>
  <c r="D632" i="10"/>
  <c r="C632" i="10"/>
  <c r="E631" i="10"/>
  <c r="D631" i="10"/>
  <c r="C631" i="10"/>
  <c r="E630" i="10"/>
  <c r="F630" i="10" s="1"/>
  <c r="D630" i="10"/>
  <c r="C630" i="10"/>
  <c r="E629" i="10"/>
  <c r="D629" i="10"/>
  <c r="C629" i="10"/>
  <c r="E628" i="10"/>
  <c r="D628" i="10"/>
  <c r="C628" i="10"/>
  <c r="E627" i="10"/>
  <c r="D627" i="10"/>
  <c r="C627" i="10"/>
  <c r="E626" i="10"/>
  <c r="D626" i="10"/>
  <c r="C626" i="10"/>
  <c r="E625" i="10"/>
  <c r="D625" i="10"/>
  <c r="C625" i="10"/>
  <c r="E624" i="10"/>
  <c r="D624" i="10"/>
  <c r="C624" i="10"/>
  <c r="E623" i="10"/>
  <c r="D623" i="10"/>
  <c r="C623" i="10"/>
  <c r="E622" i="10"/>
  <c r="D622" i="10"/>
  <c r="C622" i="10"/>
  <c r="E621" i="10"/>
  <c r="D621" i="10"/>
  <c r="C621" i="10"/>
  <c r="E620" i="10"/>
  <c r="D620" i="10"/>
  <c r="C620" i="10"/>
  <c r="E619" i="10"/>
  <c r="D619" i="10"/>
  <c r="C619" i="10"/>
  <c r="F618" i="10"/>
  <c r="E618" i="10"/>
  <c r="D618" i="10"/>
  <c r="C618" i="10"/>
  <c r="E617" i="10"/>
  <c r="D617" i="10"/>
  <c r="C617" i="10"/>
  <c r="E616" i="10"/>
  <c r="D616" i="10"/>
  <c r="C616" i="10"/>
  <c r="E615" i="10"/>
  <c r="D615" i="10"/>
  <c r="C615" i="10"/>
  <c r="E614" i="10"/>
  <c r="D614" i="10"/>
  <c r="C614" i="10"/>
  <c r="E613" i="10"/>
  <c r="D613" i="10"/>
  <c r="C613" i="10"/>
  <c r="E612" i="10"/>
  <c r="F612" i="10" s="1"/>
  <c r="D612" i="10"/>
  <c r="C612" i="10"/>
  <c r="E611" i="10"/>
  <c r="F623" i="10" s="1"/>
  <c r="D611" i="10"/>
  <c r="C611" i="10"/>
  <c r="E610" i="10"/>
  <c r="D610" i="10"/>
  <c r="C610" i="10"/>
  <c r="E609" i="10"/>
  <c r="F609" i="10" s="1"/>
  <c r="D609" i="10"/>
  <c r="C609" i="10"/>
  <c r="F608" i="10"/>
  <c r="E608" i="10"/>
  <c r="D608" i="10"/>
  <c r="C608" i="10"/>
  <c r="E607" i="10"/>
  <c r="D607" i="10"/>
  <c r="C607" i="10"/>
  <c r="E606" i="10"/>
  <c r="D606" i="10"/>
  <c r="C606" i="10"/>
  <c r="E605" i="10"/>
  <c r="D605" i="10"/>
  <c r="C605" i="10"/>
  <c r="E604" i="10"/>
  <c r="D604" i="10"/>
  <c r="C604" i="10"/>
  <c r="E603" i="10"/>
  <c r="D603" i="10"/>
  <c r="C603" i="10"/>
  <c r="E602" i="10"/>
  <c r="D602" i="10"/>
  <c r="C602" i="10"/>
  <c r="E601" i="10"/>
  <c r="F613" i="10" s="1"/>
  <c r="D601" i="10"/>
  <c r="C601" i="10"/>
  <c r="E600" i="10"/>
  <c r="D600" i="10"/>
  <c r="C600" i="10"/>
  <c r="E599" i="10"/>
  <c r="D599" i="10"/>
  <c r="C599" i="10"/>
  <c r="E598" i="10"/>
  <c r="D598" i="10"/>
  <c r="C598" i="10"/>
  <c r="E597" i="10"/>
  <c r="D597" i="10"/>
  <c r="C597" i="10"/>
  <c r="E596" i="10"/>
  <c r="D596" i="10"/>
  <c r="C596" i="10"/>
  <c r="E595" i="10"/>
  <c r="D595" i="10"/>
  <c r="C595" i="10"/>
  <c r="E594" i="10"/>
  <c r="F606" i="10" s="1"/>
  <c r="D594" i="10"/>
  <c r="C594" i="10"/>
  <c r="E593" i="10"/>
  <c r="F605" i="10" s="1"/>
  <c r="D593" i="10"/>
  <c r="C593" i="10"/>
  <c r="E592" i="10"/>
  <c r="D592" i="10"/>
  <c r="C592" i="10"/>
  <c r="E591" i="10"/>
  <c r="D591" i="10"/>
  <c r="C591" i="10"/>
  <c r="E590" i="10"/>
  <c r="D590" i="10"/>
  <c r="C590" i="10"/>
  <c r="E589" i="10"/>
  <c r="D589" i="10"/>
  <c r="C589" i="10"/>
  <c r="E588" i="10"/>
  <c r="D588" i="10"/>
  <c r="C588" i="10"/>
  <c r="E587" i="10"/>
  <c r="D587" i="10"/>
  <c r="C587" i="10"/>
  <c r="E586" i="10"/>
  <c r="D586" i="10"/>
  <c r="C586" i="10"/>
  <c r="E585" i="10"/>
  <c r="D585" i="10"/>
  <c r="C585" i="10"/>
  <c r="E584" i="10"/>
  <c r="D584" i="10"/>
  <c r="C584" i="10"/>
  <c r="E583" i="10"/>
  <c r="D583" i="10"/>
  <c r="C583" i="10"/>
  <c r="E582" i="10"/>
  <c r="D582" i="10"/>
  <c r="C582" i="10"/>
  <c r="E581" i="10"/>
  <c r="D581" i="10"/>
  <c r="C581" i="10"/>
  <c r="E580" i="10"/>
  <c r="F592" i="10" s="1"/>
  <c r="D580" i="10"/>
  <c r="C580" i="10"/>
  <c r="E579" i="10"/>
  <c r="F591" i="10" s="1"/>
  <c r="D579" i="10"/>
  <c r="C579" i="10"/>
  <c r="E578" i="10"/>
  <c r="D578" i="10"/>
  <c r="C578" i="10"/>
  <c r="E577" i="10"/>
  <c r="D577" i="10"/>
  <c r="C577" i="10"/>
  <c r="E576" i="10"/>
  <c r="D576" i="10"/>
  <c r="C576" i="10"/>
  <c r="E575" i="10"/>
  <c r="D575" i="10"/>
  <c r="C575" i="10"/>
  <c r="E574" i="10"/>
  <c r="F586" i="10" s="1"/>
  <c r="D574" i="10"/>
  <c r="C574" i="10"/>
  <c r="E573" i="10"/>
  <c r="F573" i="10" s="1"/>
  <c r="D573" i="10"/>
  <c r="C573" i="10"/>
  <c r="E572" i="10"/>
  <c r="D572" i="10"/>
  <c r="C572" i="10"/>
  <c r="E571" i="10"/>
  <c r="F571" i="10" s="1"/>
  <c r="D571" i="10"/>
  <c r="C571" i="10"/>
  <c r="E570" i="10"/>
  <c r="D570" i="10"/>
  <c r="C570" i="10"/>
  <c r="E569" i="10"/>
  <c r="F581" i="10" s="1"/>
  <c r="D569" i="10"/>
  <c r="C569" i="10"/>
  <c r="E568" i="10"/>
  <c r="F568" i="10" s="1"/>
  <c r="D568" i="10"/>
  <c r="C568" i="10"/>
  <c r="E567" i="10"/>
  <c r="D567" i="10"/>
  <c r="C567" i="10"/>
  <c r="E566" i="10"/>
  <c r="F578" i="10" s="1"/>
  <c r="D566" i="10"/>
  <c r="C566" i="10"/>
  <c r="E565" i="10"/>
  <c r="D565" i="10"/>
  <c r="C565" i="10"/>
  <c r="E564" i="10"/>
  <c r="D564" i="10"/>
  <c r="C564" i="10"/>
  <c r="E563" i="10"/>
  <c r="D563" i="10"/>
  <c r="C563" i="10"/>
  <c r="E562" i="10"/>
  <c r="F562" i="10" s="1"/>
  <c r="D562" i="10"/>
  <c r="C562" i="10"/>
  <c r="E561" i="10"/>
  <c r="D561" i="10"/>
  <c r="C561" i="10"/>
  <c r="E560" i="10"/>
  <c r="D560" i="10"/>
  <c r="C560" i="10"/>
  <c r="E559" i="10"/>
  <c r="D559" i="10"/>
  <c r="C559" i="10"/>
  <c r="E558" i="10"/>
  <c r="D558" i="10"/>
  <c r="C558" i="10"/>
  <c r="E557" i="10"/>
  <c r="D557" i="10"/>
  <c r="C557" i="10"/>
  <c r="E556" i="10"/>
  <c r="D556" i="10"/>
  <c r="C556" i="10"/>
  <c r="E555" i="10"/>
  <c r="D555" i="10"/>
  <c r="C555" i="10"/>
  <c r="E554" i="10"/>
  <c r="D554" i="10"/>
  <c r="C554" i="10"/>
  <c r="E553" i="10"/>
  <c r="D553" i="10"/>
  <c r="C553" i="10"/>
  <c r="E552" i="10"/>
  <c r="D552" i="10"/>
  <c r="C552" i="10"/>
  <c r="E551" i="10"/>
  <c r="D551" i="10"/>
  <c r="C551" i="10"/>
  <c r="E550" i="10"/>
  <c r="F550" i="10" s="1"/>
  <c r="D550" i="10"/>
  <c r="C550" i="10"/>
  <c r="E549" i="10"/>
  <c r="D549" i="10"/>
  <c r="C549" i="10"/>
  <c r="E548" i="10"/>
  <c r="F548" i="10" s="1"/>
  <c r="D548" i="10"/>
  <c r="C548" i="10"/>
  <c r="E547" i="10"/>
  <c r="D547" i="10"/>
  <c r="C547" i="10"/>
  <c r="E546" i="10"/>
  <c r="D546" i="10"/>
  <c r="C546" i="10"/>
  <c r="E545" i="10"/>
  <c r="D545" i="10"/>
  <c r="C545" i="10"/>
  <c r="F544" i="10"/>
  <c r="E544" i="10"/>
  <c r="D544" i="10"/>
  <c r="C544" i="10"/>
  <c r="E543" i="10"/>
  <c r="D543" i="10"/>
  <c r="C543" i="10"/>
  <c r="E542" i="10"/>
  <c r="D542" i="10"/>
  <c r="C542" i="10"/>
  <c r="E541" i="10"/>
  <c r="D541" i="10"/>
  <c r="C541" i="10"/>
  <c r="E540" i="10"/>
  <c r="D540" i="10"/>
  <c r="C540" i="10"/>
  <c r="E539" i="10"/>
  <c r="D539" i="10"/>
  <c r="C539" i="10"/>
  <c r="E538" i="10"/>
  <c r="D538" i="10"/>
  <c r="C538" i="10"/>
  <c r="E537" i="10"/>
  <c r="D537" i="10"/>
  <c r="C537" i="10"/>
  <c r="E536" i="10"/>
  <c r="D536" i="10"/>
  <c r="C536" i="10"/>
  <c r="E535" i="10"/>
  <c r="D535" i="10"/>
  <c r="C535" i="10"/>
  <c r="E534" i="10"/>
  <c r="D534" i="10"/>
  <c r="C534" i="10"/>
  <c r="E533" i="10"/>
  <c r="D533" i="10"/>
  <c r="C533" i="10"/>
  <c r="E532" i="10"/>
  <c r="D532" i="10"/>
  <c r="C532" i="10"/>
  <c r="E531" i="10"/>
  <c r="D531" i="10"/>
  <c r="C531" i="10"/>
  <c r="E530" i="10"/>
  <c r="D530" i="10"/>
  <c r="C530" i="10"/>
  <c r="E529" i="10"/>
  <c r="D529" i="10"/>
  <c r="C529" i="10"/>
  <c r="E528" i="10"/>
  <c r="D528" i="10"/>
  <c r="C528" i="10"/>
  <c r="E527" i="10"/>
  <c r="D527" i="10"/>
  <c r="C527" i="10"/>
  <c r="E526" i="10"/>
  <c r="F538" i="10" s="1"/>
  <c r="D526" i="10"/>
  <c r="C526" i="10"/>
  <c r="E525" i="10"/>
  <c r="D525" i="10"/>
  <c r="C525" i="10"/>
  <c r="E524" i="10"/>
  <c r="D524" i="10"/>
  <c r="C524" i="10"/>
  <c r="E523" i="10"/>
  <c r="D523" i="10"/>
  <c r="C523" i="10"/>
  <c r="E522" i="10"/>
  <c r="D522" i="10"/>
  <c r="C522" i="10"/>
  <c r="E521" i="10"/>
  <c r="D521" i="10"/>
  <c r="C521" i="10"/>
  <c r="E520" i="10"/>
  <c r="F532" i="10" s="1"/>
  <c r="D520" i="10"/>
  <c r="C520" i="10"/>
  <c r="E519" i="10"/>
  <c r="D519" i="10"/>
  <c r="C519" i="10"/>
  <c r="E518" i="10"/>
  <c r="D518" i="10"/>
  <c r="C518" i="10"/>
  <c r="E517" i="10"/>
  <c r="D517" i="10"/>
  <c r="C517" i="10"/>
  <c r="E516" i="10"/>
  <c r="F516" i="10" s="1"/>
  <c r="D516" i="10"/>
  <c r="C516" i="10"/>
  <c r="E515" i="10"/>
  <c r="D515" i="10"/>
  <c r="C515" i="10"/>
  <c r="E514" i="10"/>
  <c r="F514" i="10" s="1"/>
  <c r="D514" i="10"/>
  <c r="C514" i="10"/>
  <c r="E513" i="10"/>
  <c r="D513" i="10"/>
  <c r="C513" i="10"/>
  <c r="E512" i="10"/>
  <c r="F512" i="10" s="1"/>
  <c r="D512" i="10"/>
  <c r="C512" i="10"/>
  <c r="E511" i="10"/>
  <c r="D511" i="10"/>
  <c r="C511" i="10"/>
  <c r="E510" i="10"/>
  <c r="D510" i="10"/>
  <c r="C510" i="10"/>
  <c r="E509" i="10"/>
  <c r="D509" i="10"/>
  <c r="C509" i="10"/>
  <c r="F508" i="10"/>
  <c r="E508" i="10"/>
  <c r="D508" i="10"/>
  <c r="C508" i="10"/>
  <c r="E507" i="10"/>
  <c r="D507" i="10"/>
  <c r="C507" i="10"/>
  <c r="E506" i="10"/>
  <c r="D506" i="10"/>
  <c r="C506" i="10"/>
  <c r="E505" i="10"/>
  <c r="D505" i="10"/>
  <c r="C505" i="10"/>
  <c r="E504" i="10"/>
  <c r="D504" i="10"/>
  <c r="C504" i="10"/>
  <c r="E503" i="10"/>
  <c r="D503" i="10"/>
  <c r="C503" i="10"/>
  <c r="E502" i="10"/>
  <c r="D502" i="10"/>
  <c r="C502" i="10"/>
  <c r="E501" i="10"/>
  <c r="D501" i="10"/>
  <c r="C501" i="10"/>
  <c r="E500" i="10"/>
  <c r="D500" i="10"/>
  <c r="C500" i="10"/>
  <c r="E499" i="10"/>
  <c r="D499" i="10"/>
  <c r="C499" i="10"/>
  <c r="E498" i="10"/>
  <c r="D498" i="10"/>
  <c r="C498" i="10"/>
  <c r="E497" i="10"/>
  <c r="D497" i="10"/>
  <c r="C497" i="10"/>
  <c r="E496" i="10"/>
  <c r="D496" i="10"/>
  <c r="C496" i="10"/>
  <c r="E495" i="10"/>
  <c r="D495" i="10"/>
  <c r="C495" i="10"/>
  <c r="E494" i="10"/>
  <c r="F494" i="10" s="1"/>
  <c r="D494" i="10"/>
  <c r="C494" i="10"/>
  <c r="E493" i="10"/>
  <c r="D493" i="10"/>
  <c r="C493" i="10"/>
  <c r="E492" i="10"/>
  <c r="D492" i="10"/>
  <c r="C492" i="10"/>
  <c r="E491" i="10"/>
  <c r="D491" i="10"/>
  <c r="C491" i="10"/>
  <c r="F490" i="10"/>
  <c r="E490" i="10"/>
  <c r="D490" i="10"/>
  <c r="C490" i="10"/>
  <c r="E489" i="10"/>
  <c r="D489" i="10"/>
  <c r="C489" i="10"/>
  <c r="E488" i="10"/>
  <c r="D488" i="10"/>
  <c r="C488" i="10"/>
  <c r="E487" i="10"/>
  <c r="D487" i="10"/>
  <c r="C487" i="10"/>
  <c r="E486" i="10"/>
  <c r="D486" i="10"/>
  <c r="C486" i="10"/>
  <c r="E485" i="10"/>
  <c r="D485" i="10"/>
  <c r="C485" i="10"/>
  <c r="E484" i="10"/>
  <c r="D484" i="10"/>
  <c r="C484" i="10"/>
  <c r="E483" i="10"/>
  <c r="D483" i="10"/>
  <c r="C483" i="10"/>
  <c r="E482" i="10"/>
  <c r="D482" i="10"/>
  <c r="C482" i="10"/>
  <c r="E481" i="10"/>
  <c r="D481" i="10"/>
  <c r="C481" i="10"/>
  <c r="E480" i="10"/>
  <c r="D480" i="10"/>
  <c r="C480" i="10"/>
  <c r="E479" i="10"/>
  <c r="D479" i="10"/>
  <c r="C479" i="10"/>
  <c r="E478" i="10"/>
  <c r="D478" i="10"/>
  <c r="C478" i="10"/>
  <c r="E477" i="10"/>
  <c r="D477" i="10"/>
  <c r="C477" i="10"/>
  <c r="E476" i="10"/>
  <c r="D476" i="10"/>
  <c r="C476" i="10"/>
  <c r="E475" i="10"/>
  <c r="D475" i="10"/>
  <c r="C475" i="10"/>
  <c r="E474" i="10"/>
  <c r="D474" i="10"/>
  <c r="C474" i="10"/>
  <c r="E473" i="10"/>
  <c r="D473" i="10"/>
  <c r="C473" i="10"/>
  <c r="E472" i="10"/>
  <c r="F484" i="10" s="1"/>
  <c r="D472" i="10"/>
  <c r="C472" i="10"/>
  <c r="E471" i="10"/>
  <c r="D471" i="10"/>
  <c r="C471" i="10"/>
  <c r="E470" i="10"/>
  <c r="D470" i="10"/>
  <c r="C470" i="10"/>
  <c r="E469" i="10"/>
  <c r="D469" i="10"/>
  <c r="C469" i="10"/>
  <c r="E468" i="10"/>
  <c r="D468" i="10"/>
  <c r="C468" i="10"/>
  <c r="E467" i="10"/>
  <c r="D467" i="10"/>
  <c r="C467" i="10"/>
  <c r="E466" i="10"/>
  <c r="F478" i="10" s="1"/>
  <c r="D466" i="10"/>
  <c r="C466" i="10"/>
  <c r="E465" i="10"/>
  <c r="F465" i="10" s="1"/>
  <c r="D465" i="10"/>
  <c r="C465" i="10"/>
  <c r="E464" i="10"/>
  <c r="D464" i="10"/>
  <c r="C464" i="10"/>
  <c r="E463" i="10"/>
  <c r="F463" i="10" s="1"/>
  <c r="D463" i="10"/>
  <c r="C463" i="10"/>
  <c r="E462" i="10"/>
  <c r="D462" i="10"/>
  <c r="C462" i="10"/>
  <c r="E461" i="10"/>
  <c r="F461" i="10" s="1"/>
  <c r="D461" i="10"/>
  <c r="C461" i="10"/>
  <c r="E460" i="10"/>
  <c r="F460" i="10" s="1"/>
  <c r="D460" i="10"/>
  <c r="C460" i="10"/>
  <c r="E459" i="10"/>
  <c r="D459" i="10"/>
  <c r="C459" i="10"/>
  <c r="E458" i="10"/>
  <c r="D458" i="10"/>
  <c r="C458" i="10"/>
  <c r="E457" i="10"/>
  <c r="D457" i="10"/>
  <c r="C457" i="10"/>
  <c r="E456" i="10"/>
  <c r="D456" i="10"/>
  <c r="C456" i="10"/>
  <c r="E455" i="10"/>
  <c r="D455" i="10"/>
  <c r="C455" i="10"/>
  <c r="E454" i="10"/>
  <c r="F454" i="10" s="1"/>
  <c r="D454" i="10"/>
  <c r="C454" i="10"/>
  <c r="E453" i="10"/>
  <c r="D453" i="10"/>
  <c r="C453" i="10"/>
  <c r="E452" i="10"/>
  <c r="D452" i="10"/>
  <c r="C452" i="10"/>
  <c r="E451" i="10"/>
  <c r="D451" i="10"/>
  <c r="C451" i="10"/>
  <c r="E450" i="10"/>
  <c r="D450" i="10"/>
  <c r="C450" i="10"/>
  <c r="E449" i="10"/>
  <c r="D449" i="10"/>
  <c r="C449" i="10"/>
  <c r="E448" i="10"/>
  <c r="D448" i="10"/>
  <c r="C448" i="10"/>
  <c r="E447" i="10"/>
  <c r="D447" i="10"/>
  <c r="C447" i="10"/>
  <c r="E446" i="10"/>
  <c r="D446" i="10"/>
  <c r="C446" i="10"/>
  <c r="E445" i="10"/>
  <c r="D445" i="10"/>
  <c r="C445" i="10"/>
  <c r="E444" i="10"/>
  <c r="D444" i="10"/>
  <c r="C444" i="10"/>
  <c r="E443" i="10"/>
  <c r="D443" i="10"/>
  <c r="C443" i="10"/>
  <c r="E442" i="10"/>
  <c r="F442" i="10" s="1"/>
  <c r="D442" i="10"/>
  <c r="C442" i="10"/>
  <c r="E441" i="10"/>
  <c r="D441" i="10"/>
  <c r="C441" i="10"/>
  <c r="E440" i="10"/>
  <c r="F440" i="10" s="1"/>
  <c r="D440" i="10"/>
  <c r="C440" i="10"/>
  <c r="E439" i="10"/>
  <c r="D439" i="10"/>
  <c r="C439" i="10"/>
  <c r="E438" i="10"/>
  <c r="D438" i="10"/>
  <c r="C438" i="10"/>
  <c r="E437" i="10"/>
  <c r="D437" i="10"/>
  <c r="C437" i="10"/>
  <c r="E436" i="10"/>
  <c r="D436" i="10"/>
  <c r="C436" i="10"/>
  <c r="E435" i="10"/>
  <c r="D435" i="10"/>
  <c r="C435" i="10"/>
  <c r="E434" i="10"/>
  <c r="D434" i="10"/>
  <c r="C434" i="10"/>
  <c r="E433" i="10"/>
  <c r="D433" i="10"/>
  <c r="C433" i="10"/>
  <c r="E432" i="10"/>
  <c r="D432" i="10"/>
  <c r="C432" i="10"/>
  <c r="E431" i="10"/>
  <c r="D431" i="10"/>
  <c r="C431" i="10"/>
  <c r="E430" i="10"/>
  <c r="D430" i="10"/>
  <c r="C430" i="10"/>
  <c r="E429" i="10"/>
  <c r="D429" i="10"/>
  <c r="C429" i="10"/>
  <c r="E428" i="10"/>
  <c r="D428" i="10"/>
  <c r="C428" i="10"/>
  <c r="E427" i="10"/>
  <c r="D427" i="10"/>
  <c r="C427" i="10"/>
  <c r="E426" i="10"/>
  <c r="D426" i="10"/>
  <c r="C426" i="10"/>
  <c r="E425" i="10"/>
  <c r="D425" i="10"/>
  <c r="C425" i="10"/>
  <c r="E424" i="10"/>
  <c r="F436" i="10" s="1"/>
  <c r="D424" i="10"/>
  <c r="C424" i="10"/>
  <c r="E423" i="10"/>
  <c r="D423" i="10"/>
  <c r="C423" i="10"/>
  <c r="E422" i="10"/>
  <c r="D422" i="10"/>
  <c r="C422" i="10"/>
  <c r="E421" i="10"/>
  <c r="D421" i="10"/>
  <c r="C421" i="10"/>
  <c r="E420" i="10"/>
  <c r="D420" i="10"/>
  <c r="C420" i="10"/>
  <c r="E419" i="10"/>
  <c r="D419" i="10"/>
  <c r="C419" i="10"/>
  <c r="E418" i="10"/>
  <c r="D418" i="10"/>
  <c r="C418" i="10"/>
  <c r="E417" i="10"/>
  <c r="D417" i="10"/>
  <c r="C417" i="10"/>
  <c r="E416" i="10"/>
  <c r="D416" i="10"/>
  <c r="C416" i="10"/>
  <c r="E415" i="10"/>
  <c r="D415" i="10"/>
  <c r="C415" i="10"/>
  <c r="E414" i="10"/>
  <c r="D414" i="10"/>
  <c r="C414" i="10"/>
  <c r="E413" i="10"/>
  <c r="D413" i="10"/>
  <c r="C413" i="10"/>
  <c r="E412" i="10"/>
  <c r="D412" i="10"/>
  <c r="C412" i="10"/>
  <c r="E411" i="10"/>
  <c r="D411" i="10"/>
  <c r="C411" i="10"/>
  <c r="E410" i="10"/>
  <c r="D410" i="10"/>
  <c r="C410" i="10"/>
  <c r="E409" i="10"/>
  <c r="D409" i="10"/>
  <c r="C409" i="10"/>
  <c r="E408" i="10"/>
  <c r="D408" i="10"/>
  <c r="C408" i="10"/>
  <c r="E407" i="10"/>
  <c r="D407" i="10"/>
  <c r="C407" i="10"/>
  <c r="E406" i="10"/>
  <c r="D406" i="10"/>
  <c r="C406" i="10"/>
  <c r="E405" i="10"/>
  <c r="D405" i="10"/>
  <c r="C405" i="10"/>
  <c r="E404" i="10"/>
  <c r="D404" i="10"/>
  <c r="C404" i="10"/>
  <c r="E403" i="10"/>
  <c r="D403" i="10"/>
  <c r="C403" i="10"/>
  <c r="E402" i="10"/>
  <c r="D402" i="10"/>
  <c r="C402" i="10"/>
  <c r="E401" i="10"/>
  <c r="D401" i="10"/>
  <c r="C401" i="10"/>
  <c r="E400" i="10"/>
  <c r="D400" i="10"/>
  <c r="C400" i="10"/>
  <c r="E399" i="10"/>
  <c r="D399" i="10"/>
  <c r="C399" i="10"/>
  <c r="E398" i="10"/>
  <c r="D398" i="10"/>
  <c r="C398" i="10"/>
  <c r="E397" i="10"/>
  <c r="D397" i="10"/>
  <c r="C397" i="10"/>
  <c r="E396" i="10"/>
  <c r="D396" i="10"/>
  <c r="C396" i="10"/>
  <c r="E395" i="10"/>
  <c r="D395" i="10"/>
  <c r="C395" i="10"/>
  <c r="E394" i="10"/>
  <c r="D394" i="10"/>
  <c r="C394" i="10"/>
  <c r="E393" i="10"/>
  <c r="D393" i="10"/>
  <c r="C393" i="10"/>
  <c r="E392" i="10"/>
  <c r="D392" i="10"/>
  <c r="C392" i="10"/>
  <c r="E391" i="10"/>
  <c r="D391" i="10"/>
  <c r="C391" i="10"/>
  <c r="E390" i="10"/>
  <c r="D390" i="10"/>
  <c r="C390" i="10"/>
  <c r="E389" i="10"/>
  <c r="D389" i="10"/>
  <c r="C389" i="10"/>
  <c r="E388" i="10"/>
  <c r="D388" i="10"/>
  <c r="C388" i="10"/>
  <c r="E387" i="10"/>
  <c r="D387" i="10"/>
  <c r="C387" i="10"/>
  <c r="E386" i="10"/>
  <c r="D386" i="10"/>
  <c r="C386" i="10"/>
  <c r="E385" i="10"/>
  <c r="D385" i="10"/>
  <c r="C385" i="10"/>
  <c r="E384" i="10"/>
  <c r="D384" i="10"/>
  <c r="C384" i="10"/>
  <c r="E383" i="10"/>
  <c r="D383" i="10"/>
  <c r="C383" i="10"/>
  <c r="E382" i="10"/>
  <c r="D382" i="10"/>
  <c r="C382" i="10"/>
  <c r="E381" i="10"/>
  <c r="D381" i="10"/>
  <c r="C381" i="10"/>
  <c r="E380" i="10"/>
  <c r="D380" i="10"/>
  <c r="C380" i="10"/>
  <c r="E379" i="10"/>
  <c r="D379" i="10"/>
  <c r="C379" i="10"/>
  <c r="E378" i="10"/>
  <c r="D378" i="10"/>
  <c r="C378" i="10"/>
  <c r="E377" i="10"/>
  <c r="D377" i="10"/>
  <c r="C377" i="10"/>
  <c r="E376" i="10"/>
  <c r="D376" i="10"/>
  <c r="C376" i="10"/>
  <c r="E375" i="10"/>
  <c r="D375" i="10"/>
  <c r="C375" i="10"/>
  <c r="E374" i="10"/>
  <c r="D374" i="10"/>
  <c r="C374" i="10"/>
  <c r="E373" i="10"/>
  <c r="D373" i="10"/>
  <c r="C373" i="10"/>
  <c r="E372" i="10"/>
  <c r="D372" i="10"/>
  <c r="C372" i="10"/>
  <c r="E371" i="10"/>
  <c r="D371" i="10"/>
  <c r="C371" i="10"/>
  <c r="E370" i="10"/>
  <c r="D370" i="10"/>
  <c r="C370" i="10"/>
  <c r="E369" i="10"/>
  <c r="D369" i="10"/>
  <c r="C369" i="10"/>
  <c r="E368" i="10"/>
  <c r="D368" i="10"/>
  <c r="C368" i="10"/>
  <c r="E367" i="10"/>
  <c r="D367" i="10"/>
  <c r="C367" i="10"/>
  <c r="E366" i="10"/>
  <c r="D366" i="10"/>
  <c r="C366" i="10"/>
  <c r="E365" i="10"/>
  <c r="D365" i="10"/>
  <c r="C365" i="10"/>
  <c r="E364" i="10"/>
  <c r="D364" i="10"/>
  <c r="C364" i="10"/>
  <c r="E363" i="10"/>
  <c r="D363" i="10"/>
  <c r="C363" i="10"/>
  <c r="E362" i="10"/>
  <c r="D362" i="10"/>
  <c r="C362" i="10"/>
  <c r="E361" i="10"/>
  <c r="D361" i="10"/>
  <c r="C361" i="10"/>
  <c r="E360" i="10"/>
  <c r="D360" i="10"/>
  <c r="C360" i="10"/>
  <c r="E359" i="10"/>
  <c r="D359" i="10"/>
  <c r="C359" i="10"/>
  <c r="E358" i="10"/>
  <c r="D358" i="10"/>
  <c r="C358" i="10"/>
  <c r="E357" i="10"/>
  <c r="D357" i="10"/>
  <c r="C357" i="10"/>
  <c r="E356" i="10"/>
  <c r="D356" i="10"/>
  <c r="C356" i="10"/>
  <c r="E355" i="10"/>
  <c r="D355" i="10"/>
  <c r="C355" i="10"/>
  <c r="E354" i="10"/>
  <c r="D354" i="10"/>
  <c r="C354" i="10"/>
  <c r="E353" i="10"/>
  <c r="D353" i="10"/>
  <c r="C353" i="10"/>
  <c r="E352" i="10"/>
  <c r="D352" i="10"/>
  <c r="C352" i="10"/>
  <c r="E351" i="10"/>
  <c r="D351" i="10"/>
  <c r="C351" i="10"/>
  <c r="E350" i="10"/>
  <c r="D350" i="10"/>
  <c r="C350" i="10"/>
  <c r="E349" i="10"/>
  <c r="D349" i="10"/>
  <c r="C349" i="10"/>
  <c r="E348" i="10"/>
  <c r="D348" i="10"/>
  <c r="C348" i="10"/>
  <c r="E347" i="10"/>
  <c r="D347" i="10"/>
  <c r="C347" i="10"/>
  <c r="E346" i="10"/>
  <c r="D346" i="10"/>
  <c r="C346" i="10"/>
  <c r="E345" i="10"/>
  <c r="D345" i="10"/>
  <c r="C345" i="10"/>
  <c r="E344" i="10"/>
  <c r="D344" i="10"/>
  <c r="C344" i="10"/>
  <c r="E343" i="10"/>
  <c r="D343" i="10"/>
  <c r="C343" i="10"/>
  <c r="E342" i="10"/>
  <c r="D342" i="10"/>
  <c r="C342" i="10"/>
  <c r="E341" i="10"/>
  <c r="D341" i="10"/>
  <c r="C341" i="10"/>
  <c r="E340" i="10"/>
  <c r="D340" i="10"/>
  <c r="C340" i="10"/>
  <c r="E339" i="10"/>
  <c r="D339" i="10"/>
  <c r="C339" i="10"/>
  <c r="E338" i="10"/>
  <c r="D338" i="10"/>
  <c r="C338" i="10"/>
  <c r="E337" i="10"/>
  <c r="D337" i="10"/>
  <c r="C337" i="10"/>
  <c r="E336" i="10"/>
  <c r="D336" i="10"/>
  <c r="C336" i="10"/>
  <c r="E335" i="10"/>
  <c r="D335" i="10"/>
  <c r="C335" i="10"/>
  <c r="E334" i="10"/>
  <c r="D334" i="10"/>
  <c r="C334" i="10"/>
  <c r="E333" i="10"/>
  <c r="D333" i="10"/>
  <c r="C333" i="10"/>
  <c r="E332" i="10"/>
  <c r="D332" i="10"/>
  <c r="C332" i="10"/>
  <c r="E331" i="10"/>
  <c r="D331" i="10"/>
  <c r="C331" i="10"/>
  <c r="E330" i="10"/>
  <c r="D330" i="10"/>
  <c r="C330" i="10"/>
  <c r="E329" i="10"/>
  <c r="D329" i="10"/>
  <c r="C329" i="10"/>
  <c r="E328" i="10"/>
  <c r="D328" i="10"/>
  <c r="C328" i="10"/>
  <c r="E327" i="10"/>
  <c r="D327" i="10"/>
  <c r="C327" i="10"/>
  <c r="E326" i="10"/>
  <c r="D326" i="10"/>
  <c r="C326" i="10"/>
  <c r="E325" i="10"/>
  <c r="D325" i="10"/>
  <c r="C325" i="10"/>
  <c r="E324" i="10"/>
  <c r="D324" i="10"/>
  <c r="C324" i="10"/>
  <c r="E323" i="10"/>
  <c r="D323" i="10"/>
  <c r="C323" i="10"/>
  <c r="E322" i="10"/>
  <c r="D322" i="10"/>
  <c r="C322" i="10"/>
  <c r="E321" i="10"/>
  <c r="D321" i="10"/>
  <c r="C321" i="10"/>
  <c r="E320" i="10"/>
  <c r="D320" i="10"/>
  <c r="C320" i="10"/>
  <c r="E319" i="10"/>
  <c r="D319" i="10"/>
  <c r="C319" i="10"/>
  <c r="E318" i="10"/>
  <c r="D318" i="10"/>
  <c r="C318" i="10"/>
  <c r="E317" i="10"/>
  <c r="D317" i="10"/>
  <c r="C317" i="10"/>
  <c r="E316" i="10"/>
  <c r="D316" i="10"/>
  <c r="C316" i="10"/>
  <c r="E315" i="10"/>
  <c r="D315" i="10"/>
  <c r="C315" i="10"/>
  <c r="E314" i="10"/>
  <c r="D314" i="10"/>
  <c r="C314" i="10"/>
  <c r="E313" i="10"/>
  <c r="D313" i="10"/>
  <c r="C313" i="10"/>
  <c r="E312" i="10"/>
  <c r="D312" i="10"/>
  <c r="C312" i="10"/>
  <c r="E311" i="10"/>
  <c r="D311" i="10"/>
  <c r="C311" i="10"/>
  <c r="E310" i="10"/>
  <c r="D310" i="10"/>
  <c r="C310" i="10"/>
  <c r="E309" i="10"/>
  <c r="D309" i="10"/>
  <c r="C309" i="10"/>
  <c r="E308" i="10"/>
  <c r="D308" i="10"/>
  <c r="C308" i="10"/>
  <c r="E307" i="10"/>
  <c r="D307" i="10"/>
  <c r="C307" i="10"/>
  <c r="E306" i="10"/>
  <c r="D306" i="10"/>
  <c r="C306" i="10"/>
  <c r="E305" i="10"/>
  <c r="D305" i="10"/>
  <c r="C305" i="10"/>
  <c r="E304" i="10"/>
  <c r="D304" i="10"/>
  <c r="C304" i="10"/>
  <c r="E303" i="10"/>
  <c r="D303" i="10"/>
  <c r="C303" i="10"/>
  <c r="E302" i="10"/>
  <c r="D302" i="10"/>
  <c r="C302" i="10"/>
  <c r="E301" i="10"/>
  <c r="D301" i="10"/>
  <c r="C301" i="10"/>
  <c r="E300" i="10"/>
  <c r="D300" i="10"/>
  <c r="C300" i="10"/>
  <c r="E299" i="10"/>
  <c r="D299" i="10"/>
  <c r="C299" i="10"/>
  <c r="E298" i="10"/>
  <c r="D298" i="10"/>
  <c r="C298" i="10"/>
  <c r="E297" i="10"/>
  <c r="D297" i="10"/>
  <c r="C297" i="10"/>
  <c r="E296" i="10"/>
  <c r="D296" i="10"/>
  <c r="C296" i="10"/>
  <c r="E295" i="10"/>
  <c r="D295" i="10"/>
  <c r="C295" i="10"/>
  <c r="E294" i="10"/>
  <c r="D294" i="10"/>
  <c r="C294" i="10"/>
  <c r="E293" i="10"/>
  <c r="D293" i="10"/>
  <c r="C293" i="10"/>
  <c r="E292" i="10"/>
  <c r="D292" i="10"/>
  <c r="C292" i="10"/>
  <c r="E291" i="10"/>
  <c r="D291" i="10"/>
  <c r="C291" i="10"/>
  <c r="E290" i="10"/>
  <c r="D290" i="10"/>
  <c r="C290" i="10"/>
  <c r="E289" i="10"/>
  <c r="D289" i="10"/>
  <c r="C289" i="10"/>
  <c r="E288" i="10"/>
  <c r="D288" i="10"/>
  <c r="C288" i="10"/>
  <c r="E287" i="10"/>
  <c r="D287" i="10"/>
  <c r="C287" i="10"/>
  <c r="E286" i="10"/>
  <c r="D286" i="10"/>
  <c r="C286" i="10"/>
  <c r="E285" i="10"/>
  <c r="D285" i="10"/>
  <c r="C285" i="10"/>
  <c r="E284" i="10"/>
  <c r="D284" i="10"/>
  <c r="C284" i="10"/>
  <c r="E283" i="10"/>
  <c r="D283" i="10"/>
  <c r="C283" i="10"/>
  <c r="E282" i="10"/>
  <c r="D282" i="10"/>
  <c r="C282" i="10"/>
  <c r="E281" i="10"/>
  <c r="D281" i="10"/>
  <c r="C281" i="10"/>
  <c r="E280" i="10"/>
  <c r="D280" i="10"/>
  <c r="C280" i="10"/>
  <c r="E279" i="10"/>
  <c r="D279" i="10"/>
  <c r="C279" i="10"/>
  <c r="E278" i="10"/>
  <c r="D278" i="10"/>
  <c r="C278" i="10"/>
  <c r="E277" i="10"/>
  <c r="D277" i="10"/>
  <c r="C277" i="10"/>
  <c r="E276" i="10"/>
  <c r="D276" i="10"/>
  <c r="C276" i="10"/>
  <c r="E275" i="10"/>
  <c r="D275" i="10"/>
  <c r="C275" i="10"/>
  <c r="E274" i="10"/>
  <c r="D274" i="10"/>
  <c r="C274" i="10"/>
  <c r="E273" i="10"/>
  <c r="D273" i="10"/>
  <c r="C273" i="10"/>
  <c r="E272" i="10"/>
  <c r="D272" i="10"/>
  <c r="C272" i="10"/>
  <c r="E271" i="10"/>
  <c r="D271" i="10"/>
  <c r="C271" i="10"/>
  <c r="E270" i="10"/>
  <c r="D270" i="10"/>
  <c r="C270" i="10"/>
  <c r="E269" i="10"/>
  <c r="D269" i="10"/>
  <c r="C269" i="10"/>
  <c r="E268" i="10"/>
  <c r="D268" i="10"/>
  <c r="C268" i="10"/>
  <c r="E267" i="10"/>
  <c r="D267" i="10"/>
  <c r="C267" i="10"/>
  <c r="E266" i="10"/>
  <c r="D266" i="10"/>
  <c r="C266" i="10"/>
  <c r="E265" i="10"/>
  <c r="D265" i="10"/>
  <c r="C265" i="10"/>
  <c r="E264" i="10"/>
  <c r="D264" i="10"/>
  <c r="C264" i="10"/>
  <c r="E263" i="10"/>
  <c r="D263" i="10"/>
  <c r="C263" i="10"/>
  <c r="E262" i="10"/>
  <c r="D262" i="10"/>
  <c r="C262" i="10"/>
  <c r="E261" i="10"/>
  <c r="D261" i="10"/>
  <c r="C261" i="10"/>
  <c r="E260" i="10"/>
  <c r="D260" i="10"/>
  <c r="C260" i="10"/>
  <c r="E259" i="10"/>
  <c r="D259" i="10"/>
  <c r="C259" i="10"/>
  <c r="E258" i="10"/>
  <c r="D258" i="10"/>
  <c r="C258" i="10"/>
  <c r="E257" i="10"/>
  <c r="D257" i="10"/>
  <c r="C257" i="10"/>
  <c r="E256" i="10"/>
  <c r="D256" i="10"/>
  <c r="C256" i="10"/>
  <c r="E255" i="10"/>
  <c r="D255" i="10"/>
  <c r="C255" i="10"/>
  <c r="E254" i="10"/>
  <c r="D254" i="10"/>
  <c r="C254" i="10"/>
  <c r="E253" i="10"/>
  <c r="D253" i="10"/>
  <c r="C253" i="10"/>
  <c r="E252" i="10"/>
  <c r="D252" i="10"/>
  <c r="C252" i="10"/>
  <c r="E251" i="10"/>
  <c r="D251" i="10"/>
  <c r="C251" i="10"/>
  <c r="E250" i="10"/>
  <c r="D250" i="10"/>
  <c r="C250" i="10"/>
  <c r="E249" i="10"/>
  <c r="D249" i="10"/>
  <c r="C249" i="10"/>
  <c r="E248" i="10"/>
  <c r="D248" i="10"/>
  <c r="C248" i="10"/>
  <c r="E247" i="10"/>
  <c r="D247" i="10"/>
  <c r="C247" i="10"/>
  <c r="E246" i="10"/>
  <c r="D246" i="10"/>
  <c r="C246" i="10"/>
  <c r="E245" i="10"/>
  <c r="D245" i="10"/>
  <c r="C245" i="10"/>
  <c r="E244" i="10"/>
  <c r="D244" i="10"/>
  <c r="C244" i="10"/>
  <c r="E243" i="10"/>
  <c r="D243" i="10"/>
  <c r="C243" i="10"/>
  <c r="E242" i="10"/>
  <c r="D242" i="10"/>
  <c r="C242" i="10"/>
  <c r="E241" i="10"/>
  <c r="D241" i="10"/>
  <c r="C241" i="10"/>
  <c r="E240" i="10"/>
  <c r="D240" i="10"/>
  <c r="C240" i="10"/>
  <c r="E239" i="10"/>
  <c r="D239" i="10"/>
  <c r="C239" i="10"/>
  <c r="E238" i="10"/>
  <c r="D238" i="10"/>
  <c r="C238" i="10"/>
  <c r="E237" i="10"/>
  <c r="D237" i="10"/>
  <c r="C237" i="10"/>
  <c r="E236" i="10"/>
  <c r="D236" i="10"/>
  <c r="C236" i="10"/>
  <c r="E235" i="10"/>
  <c r="D235" i="10"/>
  <c r="C235" i="10"/>
  <c r="E234" i="10"/>
  <c r="D234" i="10"/>
  <c r="C234" i="10"/>
  <c r="E233" i="10"/>
  <c r="D233" i="10"/>
  <c r="C233" i="10"/>
  <c r="E232" i="10"/>
  <c r="D232" i="10"/>
  <c r="C232" i="10"/>
  <c r="E231" i="10"/>
  <c r="D231" i="10"/>
  <c r="C231" i="10"/>
  <c r="E230" i="10"/>
  <c r="D230" i="10"/>
  <c r="C230" i="10"/>
  <c r="E229" i="10"/>
  <c r="D229" i="10"/>
  <c r="C229" i="10"/>
  <c r="E228" i="10"/>
  <c r="D228" i="10"/>
  <c r="C228" i="10"/>
  <c r="E227" i="10"/>
  <c r="D227" i="10"/>
  <c r="C227" i="10"/>
  <c r="E226" i="10"/>
  <c r="D226" i="10"/>
  <c r="C226" i="10"/>
  <c r="E225" i="10"/>
  <c r="D225" i="10"/>
  <c r="C225" i="10"/>
  <c r="E224" i="10"/>
  <c r="D224" i="10"/>
  <c r="C224" i="10"/>
  <c r="E223" i="10"/>
  <c r="D223" i="10"/>
  <c r="C223" i="10"/>
  <c r="E222" i="10"/>
  <c r="D222" i="10"/>
  <c r="C222" i="10"/>
  <c r="E221" i="10"/>
  <c r="D221" i="10"/>
  <c r="C221" i="10"/>
  <c r="E220" i="10"/>
  <c r="D220" i="10"/>
  <c r="C220" i="10"/>
  <c r="E219" i="10"/>
  <c r="D219" i="10"/>
  <c r="C219" i="10"/>
  <c r="E218" i="10"/>
  <c r="D218" i="10"/>
  <c r="C218" i="10"/>
  <c r="E217" i="10"/>
  <c r="D217" i="10"/>
  <c r="C217" i="10"/>
  <c r="E216" i="10"/>
  <c r="D216" i="10"/>
  <c r="C216" i="10"/>
  <c r="E215" i="10"/>
  <c r="D215" i="10"/>
  <c r="C215" i="10"/>
  <c r="E214" i="10"/>
  <c r="D214" i="10"/>
  <c r="C214" i="10"/>
  <c r="E213" i="10"/>
  <c r="D213" i="10"/>
  <c r="C213" i="10"/>
  <c r="E212" i="10"/>
  <c r="D212" i="10"/>
  <c r="C212" i="10"/>
  <c r="E211" i="10"/>
  <c r="D211" i="10"/>
  <c r="C211" i="10"/>
  <c r="E210" i="10"/>
  <c r="D210" i="10"/>
  <c r="C210" i="10"/>
  <c r="E209" i="10"/>
  <c r="D209" i="10"/>
  <c r="C209" i="10"/>
  <c r="E208" i="10"/>
  <c r="D208" i="10"/>
  <c r="C208" i="10"/>
  <c r="E207" i="10"/>
  <c r="D207" i="10"/>
  <c r="C207" i="10"/>
  <c r="E206" i="10"/>
  <c r="D206" i="10"/>
  <c r="C206" i="10"/>
  <c r="E205" i="10"/>
  <c r="D205" i="10"/>
  <c r="C205" i="10"/>
  <c r="E204" i="10"/>
  <c r="D204" i="10"/>
  <c r="C204" i="10"/>
  <c r="E203" i="10"/>
  <c r="D203" i="10"/>
  <c r="C203" i="10"/>
  <c r="E202" i="10"/>
  <c r="D202" i="10"/>
  <c r="C202" i="10"/>
  <c r="E201" i="10"/>
  <c r="D201" i="10"/>
  <c r="C201" i="10"/>
  <c r="E200" i="10"/>
  <c r="D200" i="10"/>
  <c r="C200" i="10"/>
  <c r="E199" i="10"/>
  <c r="D199" i="10"/>
  <c r="C199" i="10"/>
  <c r="E198" i="10"/>
  <c r="D198" i="10"/>
  <c r="C198" i="10"/>
  <c r="E197" i="10"/>
  <c r="D197" i="10"/>
  <c r="C197" i="10"/>
  <c r="E196" i="10"/>
  <c r="D196" i="10"/>
  <c r="C196" i="10"/>
  <c r="E195" i="10"/>
  <c r="D195" i="10"/>
  <c r="C195" i="10"/>
  <c r="E194" i="10"/>
  <c r="D194" i="10"/>
  <c r="C194" i="10"/>
  <c r="E193" i="10"/>
  <c r="D193" i="10"/>
  <c r="C193" i="10"/>
  <c r="E192" i="10"/>
  <c r="D192" i="10"/>
  <c r="C192" i="10"/>
  <c r="E191" i="10"/>
  <c r="D191" i="10"/>
  <c r="C191" i="10"/>
  <c r="E190" i="10"/>
  <c r="D190" i="10"/>
  <c r="C190" i="10"/>
  <c r="E189" i="10"/>
  <c r="D189" i="10"/>
  <c r="C189" i="10"/>
  <c r="E188" i="10"/>
  <c r="D188" i="10"/>
  <c r="C188" i="10"/>
  <c r="E187" i="10"/>
  <c r="D187" i="10"/>
  <c r="C187" i="10"/>
  <c r="E186" i="10"/>
  <c r="D186" i="10"/>
  <c r="C186" i="10"/>
  <c r="E185" i="10"/>
  <c r="D185" i="10"/>
  <c r="C185" i="10"/>
  <c r="E184" i="10"/>
  <c r="D184" i="10"/>
  <c r="C184" i="10"/>
  <c r="E183" i="10"/>
  <c r="D183" i="10"/>
  <c r="C183" i="10"/>
  <c r="E182" i="10"/>
  <c r="D182" i="10"/>
  <c r="C182" i="10"/>
  <c r="E181" i="10"/>
  <c r="D181" i="10"/>
  <c r="C181" i="10"/>
  <c r="E180" i="10"/>
  <c r="D180" i="10"/>
  <c r="C180" i="10"/>
  <c r="E179" i="10"/>
  <c r="D179" i="10"/>
  <c r="C179" i="10"/>
  <c r="E178" i="10"/>
  <c r="D178" i="10"/>
  <c r="C178" i="10"/>
  <c r="E177" i="10"/>
  <c r="D177" i="10"/>
  <c r="C177" i="10"/>
  <c r="E176" i="10"/>
  <c r="D176" i="10"/>
  <c r="C176" i="10"/>
  <c r="E175" i="10"/>
  <c r="D175" i="10"/>
  <c r="C175" i="10"/>
  <c r="E174" i="10"/>
  <c r="D174" i="10"/>
  <c r="C174" i="10"/>
  <c r="E173" i="10"/>
  <c r="D173" i="10"/>
  <c r="C173" i="10"/>
  <c r="E172" i="10"/>
  <c r="D172" i="10"/>
  <c r="C172" i="10"/>
  <c r="E171" i="10"/>
  <c r="D171" i="10"/>
  <c r="C171" i="10"/>
  <c r="E170" i="10"/>
  <c r="D170" i="10"/>
  <c r="C170" i="10"/>
  <c r="E169" i="10"/>
  <c r="D169" i="10"/>
  <c r="C169" i="10"/>
  <c r="E168" i="10"/>
  <c r="D168" i="10"/>
  <c r="C168" i="10"/>
  <c r="E167" i="10"/>
  <c r="D167" i="10"/>
  <c r="C167" i="10"/>
  <c r="E166" i="10"/>
  <c r="D166" i="10"/>
  <c r="C166" i="10"/>
  <c r="E165" i="10"/>
  <c r="D165" i="10"/>
  <c r="C165" i="10"/>
  <c r="E164" i="10"/>
  <c r="D164" i="10"/>
  <c r="C164" i="10"/>
  <c r="E163" i="10"/>
  <c r="D163" i="10"/>
  <c r="C163" i="10"/>
  <c r="E162" i="10"/>
  <c r="D162" i="10"/>
  <c r="C162" i="10"/>
  <c r="E161" i="10"/>
  <c r="D161" i="10"/>
  <c r="C161" i="10"/>
  <c r="E160" i="10"/>
  <c r="D160" i="10"/>
  <c r="C160" i="10"/>
  <c r="E159" i="10"/>
  <c r="D159" i="10"/>
  <c r="C159" i="10"/>
  <c r="E158" i="10"/>
  <c r="D158" i="10"/>
  <c r="C158" i="10"/>
  <c r="E157" i="10"/>
  <c r="D157" i="10"/>
  <c r="C157" i="10"/>
  <c r="E156" i="10"/>
  <c r="D156" i="10"/>
  <c r="C156" i="10"/>
  <c r="E155" i="10"/>
  <c r="D155" i="10"/>
  <c r="C155" i="10"/>
  <c r="E154" i="10"/>
  <c r="D154" i="10"/>
  <c r="C154" i="10"/>
  <c r="E153" i="10"/>
  <c r="D153" i="10"/>
  <c r="C153" i="10"/>
  <c r="E152" i="10"/>
  <c r="D152" i="10"/>
  <c r="C152" i="10"/>
  <c r="E151" i="10"/>
  <c r="D151" i="10"/>
  <c r="C151" i="10"/>
  <c r="E150" i="10"/>
  <c r="D150" i="10"/>
  <c r="C150" i="10"/>
  <c r="E149" i="10"/>
  <c r="D149" i="10"/>
  <c r="C149" i="10"/>
  <c r="E148" i="10"/>
  <c r="D148" i="10"/>
  <c r="C148" i="10"/>
  <c r="E147" i="10"/>
  <c r="D147" i="10"/>
  <c r="C147" i="10"/>
  <c r="E146" i="10"/>
  <c r="D146" i="10"/>
  <c r="C146" i="10"/>
  <c r="E145" i="10"/>
  <c r="D145" i="10"/>
  <c r="C145" i="10"/>
  <c r="E144" i="10"/>
  <c r="D144" i="10"/>
  <c r="C144" i="10"/>
  <c r="E143" i="10"/>
  <c r="D143" i="10"/>
  <c r="C143" i="10"/>
  <c r="E142" i="10"/>
  <c r="D142" i="10"/>
  <c r="C142" i="10"/>
  <c r="E141" i="10"/>
  <c r="D141" i="10"/>
  <c r="C141" i="10"/>
  <c r="E140" i="10"/>
  <c r="D140" i="10"/>
  <c r="C140" i="10"/>
  <c r="E139" i="10"/>
  <c r="D139" i="10"/>
  <c r="C139" i="10"/>
  <c r="E138" i="10"/>
  <c r="D138" i="10"/>
  <c r="C138" i="10"/>
  <c r="E137" i="10"/>
  <c r="D137" i="10"/>
  <c r="C137" i="10"/>
  <c r="E136" i="10"/>
  <c r="D136" i="10"/>
  <c r="C136" i="10"/>
  <c r="E135" i="10"/>
  <c r="D135" i="10"/>
  <c r="C135" i="10"/>
  <c r="E134" i="10"/>
  <c r="D134" i="10"/>
  <c r="C134" i="10"/>
  <c r="E133" i="10"/>
  <c r="D133" i="10"/>
  <c r="C133" i="10"/>
  <c r="E132" i="10"/>
  <c r="D132" i="10"/>
  <c r="C132" i="10"/>
  <c r="E131" i="10"/>
  <c r="D131" i="10"/>
  <c r="C131" i="10"/>
  <c r="E130" i="10"/>
  <c r="D130" i="10"/>
  <c r="C130" i="10"/>
  <c r="E129" i="10"/>
  <c r="D129" i="10"/>
  <c r="C129" i="10"/>
  <c r="E128" i="10"/>
  <c r="D128" i="10"/>
  <c r="C128" i="10"/>
  <c r="E127" i="10"/>
  <c r="D127" i="10"/>
  <c r="C127" i="10"/>
  <c r="E126" i="10"/>
  <c r="D126" i="10"/>
  <c r="C126" i="10"/>
  <c r="E125" i="10"/>
  <c r="D125" i="10"/>
  <c r="C125" i="10"/>
  <c r="E124" i="10"/>
  <c r="D124" i="10"/>
  <c r="C124" i="10"/>
  <c r="E123" i="10"/>
  <c r="D123" i="10"/>
  <c r="C123" i="10"/>
  <c r="E122" i="10"/>
  <c r="D122" i="10"/>
  <c r="C122" i="10"/>
  <c r="E121" i="10"/>
  <c r="D121" i="10"/>
  <c r="C121" i="10"/>
  <c r="E120" i="10"/>
  <c r="D120" i="10"/>
  <c r="C120" i="10"/>
  <c r="E119" i="10"/>
  <c r="D119" i="10"/>
  <c r="C119" i="10"/>
  <c r="E118" i="10"/>
  <c r="D118" i="10"/>
  <c r="C118" i="10"/>
  <c r="E117" i="10"/>
  <c r="D117" i="10"/>
  <c r="C117" i="10"/>
  <c r="E116" i="10"/>
  <c r="D116" i="10"/>
  <c r="C116" i="10"/>
  <c r="E115" i="10"/>
  <c r="D115" i="10"/>
  <c r="C115" i="10"/>
  <c r="E114" i="10"/>
  <c r="D114" i="10"/>
  <c r="C114" i="10"/>
  <c r="E113" i="10"/>
  <c r="D113" i="10"/>
  <c r="C113" i="10"/>
  <c r="E112" i="10"/>
  <c r="D112" i="10"/>
  <c r="C112" i="10"/>
  <c r="E111" i="10"/>
  <c r="D111" i="10"/>
  <c r="C111" i="10"/>
  <c r="E110" i="10"/>
  <c r="D110" i="10"/>
  <c r="C110" i="10"/>
  <c r="E109" i="10"/>
  <c r="D109" i="10"/>
  <c r="C109" i="10"/>
  <c r="E108" i="10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R82" i="10"/>
  <c r="S82" i="10" s="1"/>
  <c r="K82" i="10"/>
  <c r="L82" i="10" s="1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R37" i="10"/>
  <c r="K37" i="10"/>
  <c r="E37" i="10"/>
  <c r="D37" i="10"/>
  <c r="C37" i="10"/>
  <c r="R36" i="10"/>
  <c r="K36" i="10"/>
  <c r="E36" i="10"/>
  <c r="D36" i="10"/>
  <c r="C36" i="10"/>
  <c r="R35" i="10"/>
  <c r="K35" i="10"/>
  <c r="E35" i="10"/>
  <c r="D35" i="10"/>
  <c r="C35" i="10"/>
  <c r="R34" i="10"/>
  <c r="K34" i="10"/>
  <c r="E34" i="10"/>
  <c r="D34" i="10"/>
  <c r="C34" i="10"/>
  <c r="R33" i="10"/>
  <c r="K33" i="10"/>
  <c r="E33" i="10"/>
  <c r="D33" i="10"/>
  <c r="C33" i="10"/>
  <c r="R32" i="10"/>
  <c r="K32" i="10"/>
  <c r="E32" i="10"/>
  <c r="D32" i="10"/>
  <c r="C32" i="10"/>
  <c r="R31" i="10"/>
  <c r="K31" i="10"/>
  <c r="E31" i="10"/>
  <c r="D31" i="10"/>
  <c r="C31" i="10"/>
  <c r="R30" i="10"/>
  <c r="K30" i="10"/>
  <c r="E30" i="10"/>
  <c r="D30" i="10"/>
  <c r="C30" i="10"/>
  <c r="R29" i="10"/>
  <c r="K29" i="10"/>
  <c r="E29" i="10"/>
  <c r="D29" i="10"/>
  <c r="C29" i="10"/>
  <c r="R28" i="10"/>
  <c r="K28" i="10"/>
  <c r="E28" i="10"/>
  <c r="D28" i="10"/>
  <c r="C28" i="10"/>
  <c r="R27" i="10"/>
  <c r="K27" i="10"/>
  <c r="E27" i="10"/>
  <c r="D27" i="10"/>
  <c r="C27" i="10"/>
  <c r="R26" i="10"/>
  <c r="K26" i="10"/>
  <c r="E26" i="10"/>
  <c r="D26" i="10"/>
  <c r="C26" i="10"/>
  <c r="R25" i="10"/>
  <c r="K25" i="10"/>
  <c r="E25" i="10"/>
  <c r="D25" i="10"/>
  <c r="C25" i="10"/>
  <c r="R24" i="10"/>
  <c r="K24" i="10"/>
  <c r="E24" i="10"/>
  <c r="D24" i="10"/>
  <c r="C24" i="10"/>
  <c r="R23" i="10"/>
  <c r="K23" i="10"/>
  <c r="E23" i="10"/>
  <c r="D23" i="10"/>
  <c r="C23" i="10"/>
  <c r="R22" i="10"/>
  <c r="K22" i="10"/>
  <c r="E22" i="10"/>
  <c r="D22" i="10"/>
  <c r="C22" i="10"/>
  <c r="R21" i="10"/>
  <c r="K21" i="10"/>
  <c r="E21" i="10"/>
  <c r="D21" i="10"/>
  <c r="C21" i="10"/>
  <c r="R20" i="10"/>
  <c r="K20" i="10"/>
  <c r="E20" i="10"/>
  <c r="D20" i="10"/>
  <c r="C20" i="10"/>
  <c r="R19" i="10"/>
  <c r="K19" i="10"/>
  <c r="E19" i="10"/>
  <c r="D19" i="10"/>
  <c r="C19" i="10"/>
  <c r="R18" i="10"/>
  <c r="K18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F822" i="9" s="1"/>
  <c r="E821" i="9"/>
  <c r="E820" i="9"/>
  <c r="E819" i="9"/>
  <c r="E818" i="9"/>
  <c r="F818" i="9" s="1"/>
  <c r="E817" i="9"/>
  <c r="E816" i="9"/>
  <c r="E815" i="9"/>
  <c r="E814" i="9"/>
  <c r="F814" i="9" s="1"/>
  <c r="E813" i="9"/>
  <c r="F813" i="9" s="1"/>
  <c r="E812" i="9"/>
  <c r="F812" i="9" s="1"/>
  <c r="E787" i="9"/>
  <c r="D787" i="9"/>
  <c r="C787" i="9"/>
  <c r="E786" i="9"/>
  <c r="D786" i="9"/>
  <c r="C786" i="9"/>
  <c r="E785" i="9"/>
  <c r="D785" i="9"/>
  <c r="C785" i="9"/>
  <c r="E784" i="9"/>
  <c r="D784" i="9"/>
  <c r="C784" i="9"/>
  <c r="E783" i="9"/>
  <c r="D783" i="9"/>
  <c r="C783" i="9"/>
  <c r="E782" i="9"/>
  <c r="D782" i="9"/>
  <c r="C782" i="9"/>
  <c r="E781" i="9"/>
  <c r="D781" i="9"/>
  <c r="C781" i="9"/>
  <c r="E780" i="9"/>
  <c r="D780" i="9"/>
  <c r="C780" i="9"/>
  <c r="E779" i="9"/>
  <c r="D779" i="9"/>
  <c r="C779" i="9"/>
  <c r="E778" i="9"/>
  <c r="D778" i="9"/>
  <c r="C778" i="9"/>
  <c r="E777" i="9"/>
  <c r="D777" i="9"/>
  <c r="C777" i="9"/>
  <c r="E776" i="9"/>
  <c r="D776" i="9"/>
  <c r="C776" i="9"/>
  <c r="E775" i="9"/>
  <c r="D775" i="9"/>
  <c r="C775" i="9"/>
  <c r="E774" i="9"/>
  <c r="D774" i="9"/>
  <c r="C774" i="9"/>
  <c r="E773" i="9"/>
  <c r="D773" i="9"/>
  <c r="C773" i="9"/>
  <c r="E772" i="9"/>
  <c r="D772" i="9"/>
  <c r="C772" i="9"/>
  <c r="E771" i="9"/>
  <c r="D771" i="9"/>
  <c r="C771" i="9"/>
  <c r="E770" i="9"/>
  <c r="D770" i="9"/>
  <c r="C770" i="9"/>
  <c r="E769" i="9"/>
  <c r="D769" i="9"/>
  <c r="C769" i="9"/>
  <c r="E768" i="9"/>
  <c r="D768" i="9"/>
  <c r="C768" i="9"/>
  <c r="E767" i="9"/>
  <c r="D767" i="9"/>
  <c r="C767" i="9"/>
  <c r="E766" i="9"/>
  <c r="D766" i="9"/>
  <c r="C766" i="9"/>
  <c r="E765" i="9"/>
  <c r="D765" i="9"/>
  <c r="C765" i="9"/>
  <c r="E764" i="9"/>
  <c r="D764" i="9"/>
  <c r="C764" i="9"/>
  <c r="E763" i="9"/>
  <c r="D763" i="9"/>
  <c r="C763" i="9"/>
  <c r="E762" i="9"/>
  <c r="D762" i="9"/>
  <c r="C762" i="9"/>
  <c r="E761" i="9"/>
  <c r="D761" i="9"/>
  <c r="C761" i="9"/>
  <c r="E760" i="9"/>
  <c r="D760" i="9"/>
  <c r="C760" i="9"/>
  <c r="E759" i="9"/>
  <c r="D759" i="9"/>
  <c r="C759" i="9"/>
  <c r="E758" i="9"/>
  <c r="D758" i="9"/>
  <c r="C758" i="9"/>
  <c r="E757" i="9"/>
  <c r="D757" i="9"/>
  <c r="C757" i="9"/>
  <c r="E756" i="9"/>
  <c r="D756" i="9"/>
  <c r="C756" i="9"/>
  <c r="E755" i="9"/>
  <c r="D755" i="9"/>
  <c r="C755" i="9"/>
  <c r="E754" i="9"/>
  <c r="D754" i="9"/>
  <c r="C754" i="9"/>
  <c r="E753" i="9"/>
  <c r="D753" i="9"/>
  <c r="C753" i="9"/>
  <c r="E752" i="9"/>
  <c r="D752" i="9"/>
  <c r="C752" i="9"/>
  <c r="E751" i="9"/>
  <c r="D751" i="9"/>
  <c r="C751" i="9"/>
  <c r="E750" i="9"/>
  <c r="D750" i="9"/>
  <c r="C750" i="9"/>
  <c r="E749" i="9"/>
  <c r="D749" i="9"/>
  <c r="C749" i="9"/>
  <c r="E748" i="9"/>
  <c r="D748" i="9"/>
  <c r="C748" i="9"/>
  <c r="E747" i="9"/>
  <c r="D747" i="9"/>
  <c r="C747" i="9"/>
  <c r="E746" i="9"/>
  <c r="D746" i="9"/>
  <c r="C746" i="9"/>
  <c r="E745" i="9"/>
  <c r="D745" i="9"/>
  <c r="C745" i="9"/>
  <c r="E744" i="9"/>
  <c r="D744" i="9"/>
  <c r="C744" i="9"/>
  <c r="E743" i="9"/>
  <c r="D743" i="9"/>
  <c r="C743" i="9"/>
  <c r="E742" i="9"/>
  <c r="D742" i="9"/>
  <c r="C742" i="9"/>
  <c r="E741" i="9"/>
  <c r="D741" i="9"/>
  <c r="C741" i="9"/>
  <c r="E740" i="9"/>
  <c r="D740" i="9"/>
  <c r="C740" i="9"/>
  <c r="E739" i="9"/>
  <c r="D739" i="9"/>
  <c r="C739" i="9"/>
  <c r="E738" i="9"/>
  <c r="D738" i="9"/>
  <c r="C738" i="9"/>
  <c r="E737" i="9"/>
  <c r="D737" i="9"/>
  <c r="C737" i="9"/>
  <c r="E736" i="9"/>
  <c r="D736" i="9"/>
  <c r="C736" i="9"/>
  <c r="E735" i="9"/>
  <c r="D735" i="9"/>
  <c r="C735" i="9"/>
  <c r="E734" i="9"/>
  <c r="D734" i="9"/>
  <c r="C734" i="9"/>
  <c r="E733" i="9"/>
  <c r="D733" i="9"/>
  <c r="C733" i="9"/>
  <c r="E732" i="9"/>
  <c r="D732" i="9"/>
  <c r="C732" i="9"/>
  <c r="E731" i="9"/>
  <c r="D731" i="9"/>
  <c r="C731" i="9"/>
  <c r="E730" i="9"/>
  <c r="D730" i="9"/>
  <c r="C730" i="9"/>
  <c r="E729" i="9"/>
  <c r="D729" i="9"/>
  <c r="C729" i="9"/>
  <c r="E728" i="9"/>
  <c r="D728" i="9"/>
  <c r="C728" i="9"/>
  <c r="E727" i="9"/>
  <c r="D727" i="9"/>
  <c r="C727" i="9"/>
  <c r="E726" i="9"/>
  <c r="D726" i="9"/>
  <c r="C726" i="9"/>
  <c r="E725" i="9"/>
  <c r="D725" i="9"/>
  <c r="C725" i="9"/>
  <c r="E724" i="9"/>
  <c r="D724" i="9"/>
  <c r="C724" i="9"/>
  <c r="E723" i="9"/>
  <c r="D723" i="9"/>
  <c r="C723" i="9"/>
  <c r="E722" i="9"/>
  <c r="D722" i="9"/>
  <c r="C722" i="9"/>
  <c r="E721" i="9"/>
  <c r="D721" i="9"/>
  <c r="C721" i="9"/>
  <c r="E720" i="9"/>
  <c r="D720" i="9"/>
  <c r="C720" i="9"/>
  <c r="E719" i="9"/>
  <c r="D719" i="9"/>
  <c r="C719" i="9"/>
  <c r="E718" i="9"/>
  <c r="D718" i="9"/>
  <c r="C718" i="9"/>
  <c r="E717" i="9"/>
  <c r="D717" i="9"/>
  <c r="C717" i="9"/>
  <c r="E716" i="9"/>
  <c r="D716" i="9"/>
  <c r="C716" i="9"/>
  <c r="E715" i="9"/>
  <c r="D715" i="9"/>
  <c r="C715" i="9"/>
  <c r="E714" i="9"/>
  <c r="D714" i="9"/>
  <c r="C714" i="9"/>
  <c r="E713" i="9"/>
  <c r="D713" i="9"/>
  <c r="C713" i="9"/>
  <c r="E712" i="9"/>
  <c r="D712" i="9"/>
  <c r="C712" i="9"/>
  <c r="E711" i="9"/>
  <c r="D711" i="9"/>
  <c r="C711" i="9"/>
  <c r="E710" i="9"/>
  <c r="D710" i="9"/>
  <c r="C710" i="9"/>
  <c r="E709" i="9"/>
  <c r="D709" i="9"/>
  <c r="C709" i="9"/>
  <c r="E708" i="9"/>
  <c r="D708" i="9"/>
  <c r="C708" i="9"/>
  <c r="E707" i="9"/>
  <c r="D707" i="9"/>
  <c r="C707" i="9"/>
  <c r="E706" i="9"/>
  <c r="D706" i="9"/>
  <c r="C706" i="9"/>
  <c r="E705" i="9"/>
  <c r="D705" i="9"/>
  <c r="C705" i="9"/>
  <c r="E704" i="9"/>
  <c r="D704" i="9"/>
  <c r="C704" i="9"/>
  <c r="E703" i="9"/>
  <c r="D703" i="9"/>
  <c r="C703" i="9"/>
  <c r="E702" i="9"/>
  <c r="D702" i="9"/>
  <c r="C702" i="9"/>
  <c r="E701" i="9"/>
  <c r="D701" i="9"/>
  <c r="C701" i="9"/>
  <c r="E700" i="9"/>
  <c r="D700" i="9"/>
  <c r="C700" i="9"/>
  <c r="E699" i="9"/>
  <c r="D699" i="9"/>
  <c r="C699" i="9"/>
  <c r="E698" i="9"/>
  <c r="D698" i="9"/>
  <c r="C698" i="9"/>
  <c r="E697" i="9"/>
  <c r="D697" i="9"/>
  <c r="C697" i="9"/>
  <c r="E696" i="9"/>
  <c r="D696" i="9"/>
  <c r="C696" i="9"/>
  <c r="E695" i="9"/>
  <c r="D695" i="9"/>
  <c r="C695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E689" i="9"/>
  <c r="D689" i="9"/>
  <c r="C689" i="9"/>
  <c r="E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D684" i="9"/>
  <c r="C684" i="9"/>
  <c r="E683" i="9"/>
  <c r="D683" i="9"/>
  <c r="C683" i="9"/>
  <c r="E682" i="9"/>
  <c r="D682" i="9"/>
  <c r="C682" i="9"/>
  <c r="E681" i="9"/>
  <c r="D681" i="9"/>
  <c r="C681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E671" i="9"/>
  <c r="D671" i="9"/>
  <c r="C671" i="9"/>
  <c r="E670" i="9"/>
  <c r="D670" i="9"/>
  <c r="C670" i="9"/>
  <c r="E669" i="9"/>
  <c r="D669" i="9"/>
  <c r="C669" i="9"/>
  <c r="E668" i="9"/>
  <c r="D668" i="9"/>
  <c r="C668" i="9"/>
  <c r="E667" i="9"/>
  <c r="D667" i="9"/>
  <c r="C667" i="9"/>
  <c r="E666" i="9"/>
  <c r="D666" i="9"/>
  <c r="C666" i="9"/>
  <c r="E665" i="9"/>
  <c r="D665" i="9"/>
  <c r="C665" i="9"/>
  <c r="E664" i="9"/>
  <c r="D664" i="9"/>
  <c r="C664" i="9"/>
  <c r="E663" i="9"/>
  <c r="D663" i="9"/>
  <c r="C663" i="9"/>
  <c r="E662" i="9"/>
  <c r="D662" i="9"/>
  <c r="C662" i="9"/>
  <c r="E661" i="9"/>
  <c r="D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E655" i="9"/>
  <c r="D655" i="9"/>
  <c r="C655" i="9"/>
  <c r="E654" i="9"/>
  <c r="D654" i="9"/>
  <c r="C654" i="9"/>
  <c r="E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E643" i="9"/>
  <c r="D643" i="9"/>
  <c r="C643" i="9"/>
  <c r="E642" i="9"/>
  <c r="D642" i="9"/>
  <c r="C642" i="9"/>
  <c r="E641" i="9"/>
  <c r="D641" i="9"/>
  <c r="C641" i="9"/>
  <c r="E640" i="9"/>
  <c r="D640" i="9"/>
  <c r="C640" i="9"/>
  <c r="E639" i="9"/>
  <c r="D639" i="9"/>
  <c r="C639" i="9"/>
  <c r="E638" i="9"/>
  <c r="D638" i="9"/>
  <c r="C638" i="9"/>
  <c r="E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E631" i="9"/>
  <c r="D631" i="9"/>
  <c r="C631" i="9"/>
  <c r="E630" i="9"/>
  <c r="D630" i="9"/>
  <c r="C630" i="9"/>
  <c r="E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C625" i="9"/>
  <c r="E624" i="9"/>
  <c r="D624" i="9"/>
  <c r="C624" i="9"/>
  <c r="E623" i="9"/>
  <c r="D623" i="9"/>
  <c r="C623" i="9"/>
  <c r="E622" i="9"/>
  <c r="D622" i="9"/>
  <c r="C622" i="9"/>
  <c r="E621" i="9"/>
  <c r="D621" i="9"/>
  <c r="C621" i="9"/>
  <c r="E620" i="9"/>
  <c r="D620" i="9"/>
  <c r="C620" i="9"/>
  <c r="E619" i="9"/>
  <c r="D619" i="9"/>
  <c r="C619" i="9"/>
  <c r="E618" i="9"/>
  <c r="D618" i="9"/>
  <c r="C618" i="9"/>
  <c r="E617" i="9"/>
  <c r="D617" i="9"/>
  <c r="C617" i="9"/>
  <c r="E616" i="9"/>
  <c r="D616" i="9"/>
  <c r="C616" i="9"/>
  <c r="E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E610" i="9"/>
  <c r="D610" i="9"/>
  <c r="C610" i="9"/>
  <c r="E609" i="9"/>
  <c r="D609" i="9"/>
  <c r="C609" i="9"/>
  <c r="E608" i="9"/>
  <c r="D608" i="9"/>
  <c r="C608" i="9"/>
  <c r="E607" i="9"/>
  <c r="F619" i="9" s="1"/>
  <c r="D607" i="9"/>
  <c r="C607" i="9"/>
  <c r="E606" i="9"/>
  <c r="D606" i="9"/>
  <c r="C606" i="9"/>
  <c r="E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E594" i="9"/>
  <c r="D594" i="9"/>
  <c r="C594" i="9"/>
  <c r="E593" i="9"/>
  <c r="F605" i="9" s="1"/>
  <c r="D593" i="9"/>
  <c r="C593" i="9"/>
  <c r="E592" i="9"/>
  <c r="D592" i="9"/>
  <c r="C592" i="9"/>
  <c r="E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E586" i="9"/>
  <c r="D586" i="9"/>
  <c r="C586" i="9"/>
  <c r="E585" i="9"/>
  <c r="D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E578" i="9"/>
  <c r="D578" i="9"/>
  <c r="C578" i="9"/>
  <c r="E577" i="9"/>
  <c r="D577" i="9"/>
  <c r="C577" i="9"/>
  <c r="E576" i="9"/>
  <c r="D576" i="9"/>
  <c r="C576" i="9"/>
  <c r="E575" i="9"/>
  <c r="F587" i="9" s="1"/>
  <c r="D575" i="9"/>
  <c r="C575" i="9"/>
  <c r="E574" i="9"/>
  <c r="D574" i="9"/>
  <c r="C574" i="9"/>
  <c r="E573" i="9"/>
  <c r="D573" i="9"/>
  <c r="C573" i="9"/>
  <c r="E572" i="9"/>
  <c r="D572" i="9"/>
  <c r="C572" i="9"/>
  <c r="E571" i="9"/>
  <c r="D571" i="9"/>
  <c r="C571" i="9"/>
  <c r="E570" i="9"/>
  <c r="D570" i="9"/>
  <c r="C570" i="9"/>
  <c r="E569" i="9"/>
  <c r="D569" i="9"/>
  <c r="C569" i="9"/>
  <c r="E568" i="9"/>
  <c r="D568" i="9"/>
  <c r="C568" i="9"/>
  <c r="E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F569" i="9" s="1"/>
  <c r="D557" i="9"/>
  <c r="C557" i="9"/>
  <c r="E556" i="9"/>
  <c r="D556" i="9"/>
  <c r="C556" i="9"/>
  <c r="E555" i="9"/>
  <c r="D555" i="9"/>
  <c r="C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F551" i="9" s="1"/>
  <c r="D539" i="9"/>
  <c r="C539" i="9"/>
  <c r="E538" i="9"/>
  <c r="D538" i="9"/>
  <c r="C538" i="9"/>
  <c r="E537" i="9"/>
  <c r="D537" i="9"/>
  <c r="C537" i="9"/>
  <c r="E536" i="9"/>
  <c r="D536" i="9"/>
  <c r="C536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F533" i="9" s="1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F515" i="9" s="1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F497" i="9" s="1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E474" i="9"/>
  <c r="D474" i="9"/>
  <c r="C474" i="9"/>
  <c r="E473" i="9"/>
  <c r="D473" i="9"/>
  <c r="C473" i="9"/>
  <c r="E472" i="9"/>
  <c r="D472" i="9"/>
  <c r="C472" i="9"/>
  <c r="E471" i="9"/>
  <c r="D471" i="9"/>
  <c r="C471" i="9"/>
  <c r="E470" i="9"/>
  <c r="D470" i="9"/>
  <c r="C470" i="9"/>
  <c r="E469" i="9"/>
  <c r="D469" i="9"/>
  <c r="C469" i="9"/>
  <c r="E468" i="9"/>
  <c r="D468" i="9"/>
  <c r="C468" i="9"/>
  <c r="E467" i="9"/>
  <c r="F479" i="9" s="1"/>
  <c r="D467" i="9"/>
  <c r="C467" i="9"/>
  <c r="E466" i="9"/>
  <c r="D466" i="9"/>
  <c r="C466" i="9"/>
  <c r="E465" i="9"/>
  <c r="D465" i="9"/>
  <c r="C465" i="9"/>
  <c r="E464" i="9"/>
  <c r="D464" i="9"/>
  <c r="C464" i="9"/>
  <c r="E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C452" i="9"/>
  <c r="E451" i="9"/>
  <c r="D451" i="9"/>
  <c r="C451" i="9"/>
  <c r="E450" i="9"/>
  <c r="D450" i="9"/>
  <c r="C450" i="9"/>
  <c r="E449" i="9"/>
  <c r="F461" i="9" s="1"/>
  <c r="D449" i="9"/>
  <c r="C449" i="9"/>
  <c r="E448" i="9"/>
  <c r="D448" i="9"/>
  <c r="C448" i="9"/>
  <c r="E447" i="9"/>
  <c r="D447" i="9"/>
  <c r="C447" i="9"/>
  <c r="E446" i="9"/>
  <c r="D446" i="9"/>
  <c r="C446" i="9"/>
  <c r="E445" i="9"/>
  <c r="D445" i="9"/>
  <c r="C445" i="9"/>
  <c r="E444" i="9"/>
  <c r="D444" i="9"/>
  <c r="C444" i="9"/>
  <c r="E443" i="9"/>
  <c r="D443" i="9"/>
  <c r="C443" i="9"/>
  <c r="E442" i="9"/>
  <c r="D442" i="9"/>
  <c r="C442" i="9"/>
  <c r="E441" i="9"/>
  <c r="D441" i="9"/>
  <c r="C441" i="9"/>
  <c r="E440" i="9"/>
  <c r="D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E434" i="9"/>
  <c r="D434" i="9"/>
  <c r="C434" i="9"/>
  <c r="E433" i="9"/>
  <c r="D433" i="9"/>
  <c r="C433" i="9"/>
  <c r="E432" i="9"/>
  <c r="D432" i="9"/>
  <c r="C432" i="9"/>
  <c r="E431" i="9"/>
  <c r="F443" i="9" s="1"/>
  <c r="D431" i="9"/>
  <c r="C431" i="9"/>
  <c r="E430" i="9"/>
  <c r="D430" i="9"/>
  <c r="C430" i="9"/>
  <c r="E429" i="9"/>
  <c r="D429" i="9"/>
  <c r="C429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E420" i="9"/>
  <c r="D420" i="9"/>
  <c r="C420" i="9"/>
  <c r="E419" i="9"/>
  <c r="D419" i="9"/>
  <c r="C419" i="9"/>
  <c r="E418" i="9"/>
  <c r="D418" i="9"/>
  <c r="C418" i="9"/>
  <c r="E417" i="9"/>
  <c r="D417" i="9"/>
  <c r="C417" i="9"/>
  <c r="E416" i="9"/>
  <c r="F428" i="9" s="1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C412" i="9"/>
  <c r="E411" i="9"/>
  <c r="D411" i="9"/>
  <c r="C411" i="9"/>
  <c r="E410" i="9"/>
  <c r="D410" i="9"/>
  <c r="C410" i="9"/>
  <c r="E409" i="9"/>
  <c r="D409" i="9"/>
  <c r="C409" i="9"/>
  <c r="E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D394" i="9"/>
  <c r="C394" i="9"/>
  <c r="E393" i="9"/>
  <c r="D393" i="9"/>
  <c r="C393" i="9"/>
  <c r="E392" i="9"/>
  <c r="D392" i="9"/>
  <c r="C392" i="9"/>
  <c r="E391" i="9"/>
  <c r="D391" i="9"/>
  <c r="C391" i="9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R82" i="9"/>
  <c r="S82" i="9" s="1"/>
  <c r="L82" i="9"/>
  <c r="K82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R37" i="9"/>
  <c r="K37" i="9"/>
  <c r="E37" i="9"/>
  <c r="D37" i="9"/>
  <c r="C37" i="9"/>
  <c r="R36" i="9"/>
  <c r="K36" i="9"/>
  <c r="E36" i="9"/>
  <c r="D36" i="9"/>
  <c r="C36" i="9"/>
  <c r="R35" i="9"/>
  <c r="K35" i="9"/>
  <c r="E35" i="9"/>
  <c r="D35" i="9"/>
  <c r="C35" i="9"/>
  <c r="R34" i="9"/>
  <c r="K34" i="9"/>
  <c r="E34" i="9"/>
  <c r="D34" i="9"/>
  <c r="C34" i="9"/>
  <c r="R33" i="9"/>
  <c r="K33" i="9"/>
  <c r="E33" i="9"/>
  <c r="D33" i="9"/>
  <c r="C33" i="9"/>
  <c r="R32" i="9"/>
  <c r="K32" i="9"/>
  <c r="E32" i="9"/>
  <c r="D32" i="9"/>
  <c r="C32" i="9"/>
  <c r="R31" i="9"/>
  <c r="K31" i="9"/>
  <c r="E31" i="9"/>
  <c r="D31" i="9"/>
  <c r="C31" i="9"/>
  <c r="R30" i="9"/>
  <c r="K30" i="9"/>
  <c r="E30" i="9"/>
  <c r="D30" i="9"/>
  <c r="C30" i="9"/>
  <c r="R29" i="9"/>
  <c r="K29" i="9"/>
  <c r="E29" i="9"/>
  <c r="D29" i="9"/>
  <c r="C29" i="9"/>
  <c r="R28" i="9"/>
  <c r="K28" i="9"/>
  <c r="E28" i="9"/>
  <c r="D28" i="9"/>
  <c r="C28" i="9"/>
  <c r="R27" i="9"/>
  <c r="K27" i="9"/>
  <c r="E27" i="9"/>
  <c r="D27" i="9"/>
  <c r="C27" i="9"/>
  <c r="R26" i="9"/>
  <c r="K26" i="9"/>
  <c r="E26" i="9"/>
  <c r="D26" i="9"/>
  <c r="C26" i="9"/>
  <c r="R25" i="9"/>
  <c r="K25" i="9"/>
  <c r="E25" i="9"/>
  <c r="D25" i="9"/>
  <c r="C25" i="9"/>
  <c r="R24" i="9"/>
  <c r="K24" i="9"/>
  <c r="E24" i="9"/>
  <c r="D24" i="9"/>
  <c r="C24" i="9"/>
  <c r="R23" i="9"/>
  <c r="K23" i="9"/>
  <c r="E23" i="9"/>
  <c r="D23" i="9"/>
  <c r="C23" i="9"/>
  <c r="R22" i="9"/>
  <c r="K22" i="9"/>
  <c r="E22" i="9"/>
  <c r="D22" i="9"/>
  <c r="C22" i="9"/>
  <c r="R21" i="9"/>
  <c r="K21" i="9"/>
  <c r="E21" i="9"/>
  <c r="D21" i="9"/>
  <c r="C21" i="9"/>
  <c r="R20" i="9"/>
  <c r="K20" i="9"/>
  <c r="E20" i="9"/>
  <c r="D20" i="9"/>
  <c r="C20" i="9"/>
  <c r="R19" i="9"/>
  <c r="K19" i="9"/>
  <c r="E19" i="9"/>
  <c r="D19" i="9"/>
  <c r="C19" i="9"/>
  <c r="R18" i="9"/>
  <c r="K18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D690" i="8"/>
  <c r="C690" i="8"/>
  <c r="F689" i="8"/>
  <c r="D689" i="8"/>
  <c r="C689" i="8"/>
  <c r="F688" i="8"/>
  <c r="D688" i="8"/>
  <c r="C688" i="8"/>
  <c r="F687" i="8"/>
  <c r="D687" i="8"/>
  <c r="C687" i="8"/>
  <c r="F686" i="8"/>
  <c r="D686" i="8"/>
  <c r="C686" i="8"/>
  <c r="F685" i="8"/>
  <c r="D685" i="8"/>
  <c r="C685" i="8"/>
  <c r="F684" i="8"/>
  <c r="D684" i="8"/>
  <c r="C684" i="8"/>
  <c r="F683" i="8"/>
  <c r="D683" i="8"/>
  <c r="C683" i="8"/>
  <c r="F682" i="8"/>
  <c r="D682" i="8"/>
  <c r="C682" i="8"/>
  <c r="F681" i="8"/>
  <c r="D681" i="8"/>
  <c r="C681" i="8"/>
  <c r="F680" i="8"/>
  <c r="D680" i="8"/>
  <c r="C680" i="8"/>
  <c r="F679" i="8"/>
  <c r="D679" i="8"/>
  <c r="C679" i="8"/>
  <c r="F678" i="8"/>
  <c r="D678" i="8"/>
  <c r="C678" i="8"/>
  <c r="F677" i="8"/>
  <c r="D677" i="8"/>
  <c r="C677" i="8"/>
  <c r="F676" i="8"/>
  <c r="D676" i="8"/>
  <c r="C676" i="8"/>
  <c r="F675" i="8"/>
  <c r="D675" i="8"/>
  <c r="C675" i="8"/>
  <c r="F674" i="8"/>
  <c r="D674" i="8"/>
  <c r="C674" i="8"/>
  <c r="F673" i="8"/>
  <c r="D673" i="8"/>
  <c r="C673" i="8"/>
  <c r="F672" i="8"/>
  <c r="D672" i="8"/>
  <c r="C672" i="8"/>
  <c r="F671" i="8"/>
  <c r="D671" i="8"/>
  <c r="C671" i="8"/>
  <c r="F670" i="8"/>
  <c r="D670" i="8"/>
  <c r="C670" i="8"/>
  <c r="F669" i="8"/>
  <c r="D669" i="8"/>
  <c r="C669" i="8"/>
  <c r="F668" i="8"/>
  <c r="D668" i="8"/>
  <c r="C668" i="8"/>
  <c r="F667" i="8"/>
  <c r="D667" i="8"/>
  <c r="C667" i="8"/>
  <c r="F666" i="8"/>
  <c r="D666" i="8"/>
  <c r="C666" i="8"/>
  <c r="F665" i="8"/>
  <c r="D665" i="8"/>
  <c r="C665" i="8"/>
  <c r="F664" i="8"/>
  <c r="D664" i="8"/>
  <c r="C664" i="8"/>
  <c r="F663" i="8"/>
  <c r="D663" i="8"/>
  <c r="C663" i="8"/>
  <c r="F662" i="8"/>
  <c r="D662" i="8"/>
  <c r="C662" i="8"/>
  <c r="F661" i="8"/>
  <c r="D661" i="8"/>
  <c r="C661" i="8"/>
  <c r="F660" i="8"/>
  <c r="D660" i="8"/>
  <c r="C660" i="8"/>
  <c r="F659" i="8"/>
  <c r="D659" i="8"/>
  <c r="C659" i="8"/>
  <c r="F658" i="8"/>
  <c r="D658" i="8"/>
  <c r="C658" i="8"/>
  <c r="F657" i="8"/>
  <c r="D657" i="8"/>
  <c r="C657" i="8"/>
  <c r="F656" i="8"/>
  <c r="D656" i="8"/>
  <c r="C656" i="8"/>
  <c r="F655" i="8"/>
  <c r="D655" i="8"/>
  <c r="C655" i="8"/>
  <c r="F654" i="8"/>
  <c r="D654" i="8"/>
  <c r="C654" i="8"/>
  <c r="F653" i="8"/>
  <c r="D653" i="8"/>
  <c r="C653" i="8"/>
  <c r="F652" i="8"/>
  <c r="D652" i="8"/>
  <c r="C652" i="8"/>
  <c r="F651" i="8"/>
  <c r="D651" i="8"/>
  <c r="C651" i="8"/>
  <c r="F650" i="8"/>
  <c r="D650" i="8"/>
  <c r="C650" i="8"/>
  <c r="F649" i="8"/>
  <c r="D649" i="8"/>
  <c r="C649" i="8"/>
  <c r="F648" i="8"/>
  <c r="D648" i="8"/>
  <c r="C648" i="8"/>
  <c r="F647" i="8"/>
  <c r="D647" i="8"/>
  <c r="C647" i="8"/>
  <c r="F646" i="8"/>
  <c r="D646" i="8"/>
  <c r="C646" i="8"/>
  <c r="F645" i="8"/>
  <c r="D645" i="8"/>
  <c r="C645" i="8"/>
  <c r="F644" i="8"/>
  <c r="D644" i="8"/>
  <c r="C644" i="8"/>
  <c r="F643" i="8"/>
  <c r="D643" i="8"/>
  <c r="C643" i="8"/>
  <c r="F642" i="8"/>
  <c r="D642" i="8"/>
  <c r="C642" i="8"/>
  <c r="F641" i="8"/>
  <c r="D641" i="8"/>
  <c r="C641" i="8"/>
  <c r="F640" i="8"/>
  <c r="D640" i="8"/>
  <c r="C640" i="8"/>
  <c r="F639" i="8"/>
  <c r="D639" i="8"/>
  <c r="C639" i="8"/>
  <c r="F638" i="8"/>
  <c r="D638" i="8"/>
  <c r="C638" i="8"/>
  <c r="F637" i="8"/>
  <c r="D637" i="8"/>
  <c r="C637" i="8"/>
  <c r="F636" i="8"/>
  <c r="D636" i="8"/>
  <c r="C636" i="8"/>
  <c r="F635" i="8"/>
  <c r="D635" i="8"/>
  <c r="C635" i="8"/>
  <c r="F634" i="8"/>
  <c r="D634" i="8"/>
  <c r="C634" i="8"/>
  <c r="F633" i="8"/>
  <c r="D633" i="8"/>
  <c r="C633" i="8"/>
  <c r="F632" i="8"/>
  <c r="D632" i="8"/>
  <c r="C632" i="8"/>
  <c r="F631" i="8"/>
  <c r="D631" i="8"/>
  <c r="C631" i="8"/>
  <c r="F630" i="8"/>
  <c r="D630" i="8"/>
  <c r="C630" i="8"/>
  <c r="F629" i="8"/>
  <c r="D629" i="8"/>
  <c r="C629" i="8"/>
  <c r="F628" i="8"/>
  <c r="D628" i="8"/>
  <c r="C628" i="8"/>
  <c r="F627" i="8"/>
  <c r="D627" i="8"/>
  <c r="C627" i="8"/>
  <c r="F626" i="8"/>
  <c r="D626" i="8"/>
  <c r="C626" i="8"/>
  <c r="F625" i="8"/>
  <c r="D625" i="8"/>
  <c r="C625" i="8"/>
  <c r="F624" i="8"/>
  <c r="D624" i="8"/>
  <c r="C624" i="8"/>
  <c r="F623" i="8"/>
  <c r="D623" i="8"/>
  <c r="C623" i="8"/>
  <c r="F622" i="8"/>
  <c r="D622" i="8"/>
  <c r="C622" i="8"/>
  <c r="F621" i="8"/>
  <c r="D621" i="8"/>
  <c r="C621" i="8"/>
  <c r="F620" i="8"/>
  <c r="D620" i="8"/>
  <c r="C620" i="8"/>
  <c r="F619" i="8"/>
  <c r="D619" i="8"/>
  <c r="C619" i="8"/>
  <c r="F618" i="8"/>
  <c r="D618" i="8"/>
  <c r="C618" i="8"/>
  <c r="F617" i="8"/>
  <c r="D617" i="8"/>
  <c r="C617" i="8"/>
  <c r="F616" i="8"/>
  <c r="D616" i="8"/>
  <c r="C616" i="8"/>
  <c r="F615" i="8"/>
  <c r="D615" i="8"/>
  <c r="C615" i="8"/>
  <c r="F614" i="8"/>
  <c r="D614" i="8"/>
  <c r="C614" i="8"/>
  <c r="F613" i="8"/>
  <c r="D613" i="8"/>
  <c r="C613" i="8"/>
  <c r="F612" i="8"/>
  <c r="D612" i="8"/>
  <c r="C612" i="8"/>
  <c r="F611" i="8"/>
  <c r="D611" i="8"/>
  <c r="C611" i="8"/>
  <c r="F610" i="8"/>
  <c r="D610" i="8"/>
  <c r="C610" i="8"/>
  <c r="F609" i="8"/>
  <c r="D609" i="8"/>
  <c r="C609" i="8"/>
  <c r="F608" i="8"/>
  <c r="D608" i="8"/>
  <c r="C608" i="8"/>
  <c r="F607" i="8"/>
  <c r="D607" i="8"/>
  <c r="C607" i="8"/>
  <c r="F606" i="8"/>
  <c r="D606" i="8"/>
  <c r="C606" i="8"/>
  <c r="F605" i="8"/>
  <c r="D605" i="8"/>
  <c r="C605" i="8"/>
  <c r="F604" i="8"/>
  <c r="D604" i="8"/>
  <c r="C604" i="8"/>
  <c r="F603" i="8"/>
  <c r="D603" i="8"/>
  <c r="C603" i="8"/>
  <c r="F602" i="8"/>
  <c r="D602" i="8"/>
  <c r="C602" i="8"/>
  <c r="F601" i="8"/>
  <c r="D601" i="8"/>
  <c r="C601" i="8"/>
  <c r="F600" i="8"/>
  <c r="D600" i="8"/>
  <c r="C600" i="8"/>
  <c r="F599" i="8"/>
  <c r="D599" i="8"/>
  <c r="C599" i="8"/>
  <c r="F598" i="8"/>
  <c r="D598" i="8"/>
  <c r="C598" i="8"/>
  <c r="F597" i="8"/>
  <c r="D597" i="8"/>
  <c r="C597" i="8"/>
  <c r="F596" i="8"/>
  <c r="D596" i="8"/>
  <c r="C596" i="8"/>
  <c r="F595" i="8"/>
  <c r="D595" i="8"/>
  <c r="C595" i="8"/>
  <c r="F594" i="8"/>
  <c r="D594" i="8"/>
  <c r="C594" i="8"/>
  <c r="F593" i="8"/>
  <c r="D593" i="8"/>
  <c r="C593" i="8"/>
  <c r="F592" i="8"/>
  <c r="D592" i="8"/>
  <c r="C592" i="8"/>
  <c r="F591" i="8"/>
  <c r="D591" i="8"/>
  <c r="C591" i="8"/>
  <c r="F590" i="8"/>
  <c r="D590" i="8"/>
  <c r="C590" i="8"/>
  <c r="F589" i="8"/>
  <c r="D589" i="8"/>
  <c r="C589" i="8"/>
  <c r="F588" i="8"/>
  <c r="D588" i="8"/>
  <c r="C588" i="8"/>
  <c r="F587" i="8"/>
  <c r="D587" i="8"/>
  <c r="C587" i="8"/>
  <c r="F586" i="8"/>
  <c r="D586" i="8"/>
  <c r="C586" i="8"/>
  <c r="F585" i="8"/>
  <c r="D585" i="8"/>
  <c r="C585" i="8"/>
  <c r="F584" i="8"/>
  <c r="D584" i="8"/>
  <c r="C584" i="8"/>
  <c r="F583" i="8"/>
  <c r="D583" i="8"/>
  <c r="C583" i="8"/>
  <c r="F582" i="8"/>
  <c r="D582" i="8"/>
  <c r="C582" i="8"/>
  <c r="F581" i="8"/>
  <c r="D581" i="8"/>
  <c r="C581" i="8"/>
  <c r="F580" i="8"/>
  <c r="D580" i="8"/>
  <c r="C580" i="8"/>
  <c r="F579" i="8"/>
  <c r="D579" i="8"/>
  <c r="C579" i="8"/>
  <c r="F578" i="8"/>
  <c r="D578" i="8"/>
  <c r="C578" i="8"/>
  <c r="F577" i="8"/>
  <c r="D577" i="8"/>
  <c r="C577" i="8"/>
  <c r="F576" i="8"/>
  <c r="D576" i="8"/>
  <c r="C576" i="8"/>
  <c r="F575" i="8"/>
  <c r="D575" i="8"/>
  <c r="C575" i="8"/>
  <c r="F574" i="8"/>
  <c r="D574" i="8"/>
  <c r="C574" i="8"/>
  <c r="F573" i="8"/>
  <c r="D573" i="8"/>
  <c r="C573" i="8"/>
  <c r="F572" i="8"/>
  <c r="D572" i="8"/>
  <c r="C572" i="8"/>
  <c r="F571" i="8"/>
  <c r="D571" i="8"/>
  <c r="C571" i="8"/>
  <c r="F570" i="8"/>
  <c r="D570" i="8"/>
  <c r="C570" i="8"/>
  <c r="F569" i="8"/>
  <c r="D569" i="8"/>
  <c r="C569" i="8"/>
  <c r="F568" i="8"/>
  <c r="D568" i="8"/>
  <c r="C568" i="8"/>
  <c r="F567" i="8"/>
  <c r="D567" i="8"/>
  <c r="C567" i="8"/>
  <c r="F566" i="8"/>
  <c r="D566" i="8"/>
  <c r="C566" i="8"/>
  <c r="F565" i="8"/>
  <c r="D565" i="8"/>
  <c r="C565" i="8"/>
  <c r="F564" i="8"/>
  <c r="D564" i="8"/>
  <c r="C564" i="8"/>
  <c r="F563" i="8"/>
  <c r="D563" i="8"/>
  <c r="C563" i="8"/>
  <c r="F562" i="8"/>
  <c r="D562" i="8"/>
  <c r="C562" i="8"/>
  <c r="F561" i="8"/>
  <c r="D561" i="8"/>
  <c r="C561" i="8"/>
  <c r="F560" i="8"/>
  <c r="D560" i="8"/>
  <c r="C560" i="8"/>
  <c r="F559" i="8"/>
  <c r="D559" i="8"/>
  <c r="C559" i="8"/>
  <c r="F558" i="8"/>
  <c r="D558" i="8"/>
  <c r="C558" i="8"/>
  <c r="F557" i="8"/>
  <c r="D557" i="8"/>
  <c r="C557" i="8"/>
  <c r="F556" i="8"/>
  <c r="D556" i="8"/>
  <c r="C556" i="8"/>
  <c r="F555" i="8"/>
  <c r="D555" i="8"/>
  <c r="C555" i="8"/>
  <c r="F554" i="8"/>
  <c r="D554" i="8"/>
  <c r="C554" i="8"/>
  <c r="F553" i="8"/>
  <c r="D553" i="8"/>
  <c r="C553" i="8"/>
  <c r="F552" i="8"/>
  <c r="D552" i="8"/>
  <c r="C552" i="8"/>
  <c r="F551" i="8"/>
  <c r="D551" i="8"/>
  <c r="C551" i="8"/>
  <c r="F550" i="8"/>
  <c r="D550" i="8"/>
  <c r="C550" i="8"/>
  <c r="F549" i="8"/>
  <c r="D549" i="8"/>
  <c r="C549" i="8"/>
  <c r="F548" i="8"/>
  <c r="D548" i="8"/>
  <c r="C548" i="8"/>
  <c r="F547" i="8"/>
  <c r="D547" i="8"/>
  <c r="C547" i="8"/>
  <c r="F546" i="8"/>
  <c r="D546" i="8"/>
  <c r="C546" i="8"/>
  <c r="F545" i="8"/>
  <c r="D545" i="8"/>
  <c r="C545" i="8"/>
  <c r="F544" i="8"/>
  <c r="D544" i="8"/>
  <c r="C544" i="8"/>
  <c r="F543" i="8"/>
  <c r="G555" i="8" s="1"/>
  <c r="D543" i="8"/>
  <c r="C543" i="8"/>
  <c r="F542" i="8"/>
  <c r="D542" i="8"/>
  <c r="C542" i="8"/>
  <c r="F541" i="8"/>
  <c r="D541" i="8"/>
  <c r="C541" i="8"/>
  <c r="F540" i="8"/>
  <c r="D540" i="8"/>
  <c r="C540" i="8"/>
  <c r="F539" i="8"/>
  <c r="D539" i="8"/>
  <c r="C539" i="8"/>
  <c r="F538" i="8"/>
  <c r="D538" i="8"/>
  <c r="C538" i="8"/>
  <c r="F537" i="8"/>
  <c r="D537" i="8"/>
  <c r="C537" i="8"/>
  <c r="F536" i="8"/>
  <c r="D536" i="8"/>
  <c r="C536" i="8"/>
  <c r="F535" i="8"/>
  <c r="D535" i="8"/>
  <c r="C535" i="8"/>
  <c r="F534" i="8"/>
  <c r="D534" i="8"/>
  <c r="C534" i="8"/>
  <c r="F533" i="8"/>
  <c r="D533" i="8"/>
  <c r="C533" i="8"/>
  <c r="F532" i="8"/>
  <c r="D532" i="8"/>
  <c r="C532" i="8"/>
  <c r="F531" i="8"/>
  <c r="D531" i="8"/>
  <c r="C531" i="8"/>
  <c r="F530" i="8"/>
  <c r="D530" i="8"/>
  <c r="C530" i="8"/>
  <c r="F529" i="8"/>
  <c r="D529" i="8"/>
  <c r="C529" i="8"/>
  <c r="F528" i="8"/>
  <c r="D528" i="8"/>
  <c r="C528" i="8"/>
  <c r="F527" i="8"/>
  <c r="D527" i="8"/>
  <c r="C527" i="8"/>
  <c r="F526" i="8"/>
  <c r="D526" i="8"/>
  <c r="C526" i="8"/>
  <c r="F525" i="8"/>
  <c r="G537" i="8" s="1"/>
  <c r="D525" i="8"/>
  <c r="C525" i="8"/>
  <c r="F524" i="8"/>
  <c r="D524" i="8"/>
  <c r="C524" i="8"/>
  <c r="F523" i="8"/>
  <c r="D523" i="8"/>
  <c r="C523" i="8"/>
  <c r="F522" i="8"/>
  <c r="G534" i="8" s="1"/>
  <c r="D522" i="8"/>
  <c r="C522" i="8"/>
  <c r="F521" i="8"/>
  <c r="D521" i="8"/>
  <c r="C521" i="8"/>
  <c r="F520" i="8"/>
  <c r="D520" i="8"/>
  <c r="C520" i="8"/>
  <c r="F519" i="8"/>
  <c r="D519" i="8"/>
  <c r="C519" i="8"/>
  <c r="F518" i="8"/>
  <c r="D518" i="8"/>
  <c r="C518" i="8"/>
  <c r="F517" i="8"/>
  <c r="D517" i="8"/>
  <c r="C517" i="8"/>
  <c r="F516" i="8"/>
  <c r="D516" i="8"/>
  <c r="C516" i="8"/>
  <c r="F515" i="8"/>
  <c r="D515" i="8"/>
  <c r="C515" i="8"/>
  <c r="F514" i="8"/>
  <c r="D514" i="8"/>
  <c r="C514" i="8"/>
  <c r="F513" i="8"/>
  <c r="D513" i="8"/>
  <c r="C513" i="8"/>
  <c r="F512" i="8"/>
  <c r="D512" i="8"/>
  <c r="C512" i="8"/>
  <c r="F511" i="8"/>
  <c r="D511" i="8"/>
  <c r="C511" i="8"/>
  <c r="F510" i="8"/>
  <c r="D510" i="8"/>
  <c r="C510" i="8"/>
  <c r="F509" i="8"/>
  <c r="D509" i="8"/>
  <c r="C509" i="8"/>
  <c r="F508" i="8"/>
  <c r="D508" i="8"/>
  <c r="C508" i="8"/>
  <c r="F507" i="8"/>
  <c r="D507" i="8"/>
  <c r="C507" i="8"/>
  <c r="F506" i="8"/>
  <c r="D506" i="8"/>
  <c r="C506" i="8"/>
  <c r="F505" i="8"/>
  <c r="D505" i="8"/>
  <c r="C505" i="8"/>
  <c r="F504" i="8"/>
  <c r="D504" i="8"/>
  <c r="C504" i="8"/>
  <c r="F503" i="8"/>
  <c r="D503" i="8"/>
  <c r="C503" i="8"/>
  <c r="F502" i="8"/>
  <c r="D502" i="8"/>
  <c r="C502" i="8"/>
  <c r="F501" i="8"/>
  <c r="D501" i="8"/>
  <c r="C501" i="8"/>
  <c r="F500" i="8"/>
  <c r="D500" i="8"/>
  <c r="C500" i="8"/>
  <c r="F499" i="8"/>
  <c r="D499" i="8"/>
  <c r="C499" i="8"/>
  <c r="F498" i="8"/>
  <c r="D498" i="8"/>
  <c r="C498" i="8"/>
  <c r="F497" i="8"/>
  <c r="D497" i="8"/>
  <c r="C497" i="8"/>
  <c r="F496" i="8"/>
  <c r="D496" i="8"/>
  <c r="C496" i="8"/>
  <c r="F495" i="8"/>
  <c r="D495" i="8"/>
  <c r="C495" i="8"/>
  <c r="F494" i="8"/>
  <c r="D494" i="8"/>
  <c r="C494" i="8"/>
  <c r="F493" i="8"/>
  <c r="D493" i="8"/>
  <c r="C493" i="8"/>
  <c r="F492" i="8"/>
  <c r="D492" i="8"/>
  <c r="C492" i="8"/>
  <c r="F491" i="8"/>
  <c r="D491" i="8"/>
  <c r="C491" i="8"/>
  <c r="F490" i="8"/>
  <c r="D490" i="8"/>
  <c r="C490" i="8"/>
  <c r="F489" i="8"/>
  <c r="D489" i="8"/>
  <c r="C489" i="8"/>
  <c r="F488" i="8"/>
  <c r="D488" i="8"/>
  <c r="C488" i="8"/>
  <c r="F487" i="8"/>
  <c r="D487" i="8"/>
  <c r="C487" i="8"/>
  <c r="F486" i="8"/>
  <c r="D486" i="8"/>
  <c r="C486" i="8"/>
  <c r="F485" i="8"/>
  <c r="D485" i="8"/>
  <c r="C485" i="8"/>
  <c r="F484" i="8"/>
  <c r="D484" i="8"/>
  <c r="C484" i="8"/>
  <c r="F483" i="8"/>
  <c r="D483" i="8"/>
  <c r="C483" i="8"/>
  <c r="F482" i="8"/>
  <c r="D482" i="8"/>
  <c r="C482" i="8"/>
  <c r="F481" i="8"/>
  <c r="D481" i="8"/>
  <c r="C481" i="8"/>
  <c r="F480" i="8"/>
  <c r="D480" i="8"/>
  <c r="C480" i="8"/>
  <c r="F479" i="8"/>
  <c r="D479" i="8"/>
  <c r="C479" i="8"/>
  <c r="F478" i="8"/>
  <c r="D478" i="8"/>
  <c r="C478" i="8"/>
  <c r="F477" i="8"/>
  <c r="D477" i="8"/>
  <c r="C477" i="8"/>
  <c r="F476" i="8"/>
  <c r="D476" i="8"/>
  <c r="C476" i="8"/>
  <c r="F475" i="8"/>
  <c r="D475" i="8"/>
  <c r="C475" i="8"/>
  <c r="F474" i="8"/>
  <c r="D474" i="8"/>
  <c r="C474" i="8"/>
  <c r="F473" i="8"/>
  <c r="D473" i="8"/>
  <c r="C473" i="8"/>
  <c r="F472" i="8"/>
  <c r="D472" i="8"/>
  <c r="C472" i="8"/>
  <c r="F471" i="8"/>
  <c r="D471" i="8"/>
  <c r="C471" i="8"/>
  <c r="F470" i="8"/>
  <c r="D470" i="8"/>
  <c r="C470" i="8"/>
  <c r="F469" i="8"/>
  <c r="D469" i="8"/>
  <c r="C469" i="8"/>
  <c r="F468" i="8"/>
  <c r="D468" i="8"/>
  <c r="C468" i="8"/>
  <c r="F467" i="8"/>
  <c r="D467" i="8"/>
  <c r="C467" i="8"/>
  <c r="F466" i="8"/>
  <c r="D466" i="8"/>
  <c r="C466" i="8"/>
  <c r="F465" i="8"/>
  <c r="D465" i="8"/>
  <c r="C465" i="8"/>
  <c r="F464" i="8"/>
  <c r="D464" i="8"/>
  <c r="C464" i="8"/>
  <c r="F463" i="8"/>
  <c r="D463" i="8"/>
  <c r="C463" i="8"/>
  <c r="F462" i="8"/>
  <c r="D462" i="8"/>
  <c r="C462" i="8"/>
  <c r="F461" i="8"/>
  <c r="D461" i="8"/>
  <c r="C461" i="8"/>
  <c r="F460" i="8"/>
  <c r="D460" i="8"/>
  <c r="C460" i="8"/>
  <c r="F459" i="8"/>
  <c r="D459" i="8"/>
  <c r="C459" i="8"/>
  <c r="F458" i="8"/>
  <c r="D458" i="8"/>
  <c r="C458" i="8"/>
  <c r="F457" i="8"/>
  <c r="D457" i="8"/>
  <c r="C457" i="8"/>
  <c r="F456" i="8"/>
  <c r="D456" i="8"/>
  <c r="C456" i="8"/>
  <c r="F455" i="8"/>
  <c r="D455" i="8"/>
  <c r="C455" i="8"/>
  <c r="F454" i="8"/>
  <c r="D454" i="8"/>
  <c r="C454" i="8"/>
  <c r="F453" i="8"/>
  <c r="D453" i="8"/>
  <c r="C453" i="8"/>
  <c r="F452" i="8"/>
  <c r="D452" i="8"/>
  <c r="C452" i="8"/>
  <c r="F451" i="8"/>
  <c r="D451" i="8"/>
  <c r="C451" i="8"/>
  <c r="F450" i="8"/>
  <c r="D450" i="8"/>
  <c r="C450" i="8"/>
  <c r="F449" i="8"/>
  <c r="D449" i="8"/>
  <c r="C449" i="8"/>
  <c r="F448" i="8"/>
  <c r="D448" i="8"/>
  <c r="C448" i="8"/>
  <c r="F447" i="8"/>
  <c r="D447" i="8"/>
  <c r="C447" i="8"/>
  <c r="F446" i="8"/>
  <c r="D446" i="8"/>
  <c r="C446" i="8"/>
  <c r="F445" i="8"/>
  <c r="D445" i="8"/>
  <c r="C445" i="8"/>
  <c r="F444" i="8"/>
  <c r="D444" i="8"/>
  <c r="C444" i="8"/>
  <c r="F443" i="8"/>
  <c r="D443" i="8"/>
  <c r="C443" i="8"/>
  <c r="F442" i="8"/>
  <c r="D442" i="8"/>
  <c r="C442" i="8"/>
  <c r="F441" i="8"/>
  <c r="D441" i="8"/>
  <c r="C441" i="8"/>
  <c r="F440" i="8"/>
  <c r="D440" i="8"/>
  <c r="C440" i="8"/>
  <c r="F439" i="8"/>
  <c r="D439" i="8"/>
  <c r="C439" i="8"/>
  <c r="F438" i="8"/>
  <c r="D438" i="8"/>
  <c r="C438" i="8"/>
  <c r="F437" i="8"/>
  <c r="D437" i="8"/>
  <c r="C437" i="8"/>
  <c r="F436" i="8"/>
  <c r="G448" i="8" s="1"/>
  <c r="D436" i="8"/>
  <c r="C436" i="8"/>
  <c r="F435" i="8"/>
  <c r="D435" i="8"/>
  <c r="C435" i="8"/>
  <c r="F434" i="8"/>
  <c r="D434" i="8"/>
  <c r="C434" i="8"/>
  <c r="F433" i="8"/>
  <c r="D433" i="8"/>
  <c r="C433" i="8"/>
  <c r="F432" i="8"/>
  <c r="D432" i="8"/>
  <c r="C432" i="8"/>
  <c r="F431" i="8"/>
  <c r="D431" i="8"/>
  <c r="C431" i="8"/>
  <c r="F430" i="8"/>
  <c r="D430" i="8"/>
  <c r="C430" i="8"/>
  <c r="F429" i="8"/>
  <c r="D429" i="8"/>
  <c r="C429" i="8"/>
  <c r="F428" i="8"/>
  <c r="D428" i="8"/>
  <c r="C428" i="8"/>
  <c r="F427" i="8"/>
  <c r="G439" i="8" s="1"/>
  <c r="D427" i="8"/>
  <c r="C427" i="8"/>
  <c r="F426" i="8"/>
  <c r="D426" i="8"/>
  <c r="C426" i="8"/>
  <c r="F425" i="8"/>
  <c r="D425" i="8"/>
  <c r="C425" i="8"/>
  <c r="F424" i="8"/>
  <c r="D424" i="8"/>
  <c r="C424" i="8"/>
  <c r="F423" i="8"/>
  <c r="D423" i="8"/>
  <c r="C423" i="8"/>
  <c r="F422" i="8"/>
  <c r="D422" i="8"/>
  <c r="C422" i="8"/>
  <c r="F421" i="8"/>
  <c r="G433" i="8" s="1"/>
  <c r="D421" i="8"/>
  <c r="C421" i="8"/>
  <c r="F420" i="8"/>
  <c r="D420" i="8"/>
  <c r="C420" i="8"/>
  <c r="F419" i="8"/>
  <c r="D419" i="8"/>
  <c r="C419" i="8"/>
  <c r="F418" i="8"/>
  <c r="D418" i="8"/>
  <c r="C418" i="8"/>
  <c r="F417" i="8"/>
  <c r="D417" i="8"/>
  <c r="C417" i="8"/>
  <c r="F416" i="8"/>
  <c r="D416" i="8"/>
  <c r="C416" i="8"/>
  <c r="F415" i="8"/>
  <c r="D415" i="8"/>
  <c r="C415" i="8"/>
  <c r="F414" i="8"/>
  <c r="D414" i="8"/>
  <c r="C414" i="8"/>
  <c r="F413" i="8"/>
  <c r="D413" i="8"/>
  <c r="C413" i="8"/>
  <c r="F412" i="8"/>
  <c r="D412" i="8"/>
  <c r="C412" i="8"/>
  <c r="F411" i="8"/>
  <c r="D411" i="8"/>
  <c r="C411" i="8"/>
  <c r="F410" i="8"/>
  <c r="D410" i="8"/>
  <c r="C410" i="8"/>
  <c r="F409" i="8"/>
  <c r="D409" i="8"/>
  <c r="C409" i="8"/>
  <c r="F408" i="8"/>
  <c r="D408" i="8"/>
  <c r="C408" i="8"/>
  <c r="F407" i="8"/>
  <c r="D407" i="8"/>
  <c r="C407" i="8"/>
  <c r="F406" i="8"/>
  <c r="D406" i="8"/>
  <c r="C406" i="8"/>
  <c r="F405" i="8"/>
  <c r="D405" i="8"/>
  <c r="C405" i="8"/>
  <c r="F404" i="8"/>
  <c r="D404" i="8"/>
  <c r="C404" i="8"/>
  <c r="F403" i="8"/>
  <c r="D403" i="8"/>
  <c r="C403" i="8"/>
  <c r="F402" i="8"/>
  <c r="D402" i="8"/>
  <c r="C402" i="8"/>
  <c r="F401" i="8"/>
  <c r="D401" i="8"/>
  <c r="C401" i="8"/>
  <c r="F400" i="8"/>
  <c r="D400" i="8"/>
  <c r="C400" i="8"/>
  <c r="F399" i="8"/>
  <c r="D399" i="8"/>
  <c r="C399" i="8"/>
  <c r="F398" i="8"/>
  <c r="D398" i="8"/>
  <c r="C398" i="8"/>
  <c r="F397" i="8"/>
  <c r="D397" i="8"/>
  <c r="C397" i="8"/>
  <c r="F396" i="8"/>
  <c r="D396" i="8"/>
  <c r="C396" i="8"/>
  <c r="F395" i="8"/>
  <c r="D395" i="8"/>
  <c r="C395" i="8"/>
  <c r="F394" i="8"/>
  <c r="D394" i="8"/>
  <c r="C394" i="8"/>
  <c r="F393" i="8"/>
  <c r="D393" i="8"/>
  <c r="C393" i="8"/>
  <c r="F392" i="8"/>
  <c r="D392" i="8"/>
  <c r="C392" i="8"/>
  <c r="F391" i="8"/>
  <c r="D391" i="8"/>
  <c r="C391" i="8"/>
  <c r="F390" i="8"/>
  <c r="D390" i="8"/>
  <c r="C390" i="8"/>
  <c r="F389" i="8"/>
  <c r="D389" i="8"/>
  <c r="C389" i="8"/>
  <c r="F388" i="8"/>
  <c r="D388" i="8"/>
  <c r="C388" i="8"/>
  <c r="F387" i="8"/>
  <c r="D387" i="8"/>
  <c r="C387" i="8"/>
  <c r="F386" i="8"/>
  <c r="D386" i="8"/>
  <c r="C386" i="8"/>
  <c r="F385" i="8"/>
  <c r="D385" i="8"/>
  <c r="C385" i="8"/>
  <c r="F384" i="8"/>
  <c r="D384" i="8"/>
  <c r="C384" i="8"/>
  <c r="F383" i="8"/>
  <c r="D383" i="8"/>
  <c r="C383" i="8"/>
  <c r="F382" i="8"/>
  <c r="D382" i="8"/>
  <c r="C382" i="8"/>
  <c r="F381" i="8"/>
  <c r="D381" i="8"/>
  <c r="C381" i="8"/>
  <c r="F380" i="8"/>
  <c r="D380" i="8"/>
  <c r="C380" i="8"/>
  <c r="F379" i="8"/>
  <c r="D379" i="8"/>
  <c r="C379" i="8"/>
  <c r="F378" i="8"/>
  <c r="D378" i="8"/>
  <c r="C378" i="8"/>
  <c r="F377" i="8"/>
  <c r="D377" i="8"/>
  <c r="C377" i="8"/>
  <c r="F376" i="8"/>
  <c r="D376" i="8"/>
  <c r="C376" i="8"/>
  <c r="F375" i="8"/>
  <c r="D375" i="8"/>
  <c r="C375" i="8"/>
  <c r="F374" i="8"/>
  <c r="D374" i="8"/>
  <c r="C374" i="8"/>
  <c r="F373" i="8"/>
  <c r="D373" i="8"/>
  <c r="C373" i="8"/>
  <c r="F372" i="8"/>
  <c r="D372" i="8"/>
  <c r="C372" i="8"/>
  <c r="F371" i="8"/>
  <c r="D371" i="8"/>
  <c r="C371" i="8"/>
  <c r="F370" i="8"/>
  <c r="D370" i="8"/>
  <c r="C370" i="8"/>
  <c r="F369" i="8"/>
  <c r="D369" i="8"/>
  <c r="C369" i="8"/>
  <c r="F368" i="8"/>
  <c r="D368" i="8"/>
  <c r="C368" i="8"/>
  <c r="F367" i="8"/>
  <c r="D367" i="8"/>
  <c r="C367" i="8"/>
  <c r="F366" i="8"/>
  <c r="D366" i="8"/>
  <c r="C366" i="8"/>
  <c r="F365" i="8"/>
  <c r="D365" i="8"/>
  <c r="C365" i="8"/>
  <c r="F364" i="8"/>
  <c r="D364" i="8"/>
  <c r="C364" i="8"/>
  <c r="F363" i="8"/>
  <c r="D363" i="8"/>
  <c r="C363" i="8"/>
  <c r="F362" i="8"/>
  <c r="D362" i="8"/>
  <c r="C362" i="8"/>
  <c r="F361" i="8"/>
  <c r="D361" i="8"/>
  <c r="C361" i="8"/>
  <c r="F360" i="8"/>
  <c r="D360" i="8"/>
  <c r="C360" i="8"/>
  <c r="F359" i="8"/>
  <c r="D359" i="8"/>
  <c r="C359" i="8"/>
  <c r="F358" i="8"/>
  <c r="D358" i="8"/>
  <c r="C358" i="8"/>
  <c r="F357" i="8"/>
  <c r="D357" i="8"/>
  <c r="C357" i="8"/>
  <c r="F356" i="8"/>
  <c r="D356" i="8"/>
  <c r="C356" i="8"/>
  <c r="F355" i="8"/>
  <c r="D355" i="8"/>
  <c r="C355" i="8"/>
  <c r="F354" i="8"/>
  <c r="D354" i="8"/>
  <c r="C354" i="8"/>
  <c r="F353" i="8"/>
  <c r="D353" i="8"/>
  <c r="C353" i="8"/>
  <c r="F352" i="8"/>
  <c r="D352" i="8"/>
  <c r="C352" i="8"/>
  <c r="F351" i="8"/>
  <c r="D351" i="8"/>
  <c r="C351" i="8"/>
  <c r="F350" i="8"/>
  <c r="D350" i="8"/>
  <c r="C350" i="8"/>
  <c r="F349" i="8"/>
  <c r="D349" i="8"/>
  <c r="C349" i="8"/>
  <c r="F348" i="8"/>
  <c r="D348" i="8"/>
  <c r="C348" i="8"/>
  <c r="F347" i="8"/>
  <c r="D347" i="8"/>
  <c r="C347" i="8"/>
  <c r="F346" i="8"/>
  <c r="D346" i="8"/>
  <c r="C346" i="8"/>
  <c r="F345" i="8"/>
  <c r="D345" i="8"/>
  <c r="C345" i="8"/>
  <c r="F344" i="8"/>
  <c r="D344" i="8"/>
  <c r="C344" i="8"/>
  <c r="F343" i="8"/>
  <c r="D343" i="8"/>
  <c r="C343" i="8"/>
  <c r="F342" i="8"/>
  <c r="D342" i="8"/>
  <c r="C342" i="8"/>
  <c r="F341" i="8"/>
  <c r="D341" i="8"/>
  <c r="C341" i="8"/>
  <c r="F340" i="8"/>
  <c r="D340" i="8"/>
  <c r="C340" i="8"/>
  <c r="F339" i="8"/>
  <c r="D339" i="8"/>
  <c r="C339" i="8"/>
  <c r="F338" i="8"/>
  <c r="D338" i="8"/>
  <c r="C338" i="8"/>
  <c r="F337" i="8"/>
  <c r="D337" i="8"/>
  <c r="C337" i="8"/>
  <c r="F336" i="8"/>
  <c r="D336" i="8"/>
  <c r="C336" i="8"/>
  <c r="F335" i="8"/>
  <c r="D335" i="8"/>
  <c r="C335" i="8"/>
  <c r="F334" i="8"/>
  <c r="D334" i="8"/>
  <c r="C334" i="8"/>
  <c r="F333" i="8"/>
  <c r="D333" i="8"/>
  <c r="C333" i="8"/>
  <c r="F332" i="8"/>
  <c r="D332" i="8"/>
  <c r="C332" i="8"/>
  <c r="F331" i="8"/>
  <c r="D331" i="8"/>
  <c r="C331" i="8"/>
  <c r="F330" i="8"/>
  <c r="D330" i="8"/>
  <c r="C330" i="8"/>
  <c r="F329" i="8"/>
  <c r="D329" i="8"/>
  <c r="C329" i="8"/>
  <c r="F328" i="8"/>
  <c r="D328" i="8"/>
  <c r="C328" i="8"/>
  <c r="F327" i="8"/>
  <c r="D327" i="8"/>
  <c r="C327" i="8"/>
  <c r="F326" i="8"/>
  <c r="D326" i="8"/>
  <c r="C326" i="8"/>
  <c r="F325" i="8"/>
  <c r="D325" i="8"/>
  <c r="C325" i="8"/>
  <c r="F324" i="8"/>
  <c r="D324" i="8"/>
  <c r="C324" i="8"/>
  <c r="F323" i="8"/>
  <c r="D323" i="8"/>
  <c r="C323" i="8"/>
  <c r="F322" i="8"/>
  <c r="D322" i="8"/>
  <c r="C322" i="8"/>
  <c r="F321" i="8"/>
  <c r="D321" i="8"/>
  <c r="C321" i="8"/>
  <c r="F320" i="8"/>
  <c r="D320" i="8"/>
  <c r="C320" i="8"/>
  <c r="F319" i="8"/>
  <c r="D319" i="8"/>
  <c r="C319" i="8"/>
  <c r="F318" i="8"/>
  <c r="D318" i="8"/>
  <c r="C318" i="8"/>
  <c r="F317" i="8"/>
  <c r="D317" i="8"/>
  <c r="C317" i="8"/>
  <c r="F316" i="8"/>
  <c r="D316" i="8"/>
  <c r="C316" i="8"/>
  <c r="F315" i="8"/>
  <c r="D315" i="8"/>
  <c r="C315" i="8"/>
  <c r="F314" i="8"/>
  <c r="D314" i="8"/>
  <c r="C314" i="8"/>
  <c r="F313" i="8"/>
  <c r="D313" i="8"/>
  <c r="C313" i="8"/>
  <c r="F312" i="8"/>
  <c r="D312" i="8"/>
  <c r="C312" i="8"/>
  <c r="F311" i="8"/>
  <c r="D311" i="8"/>
  <c r="C311" i="8"/>
  <c r="F310" i="8"/>
  <c r="D310" i="8"/>
  <c r="C310" i="8"/>
  <c r="F309" i="8"/>
  <c r="D309" i="8"/>
  <c r="C309" i="8"/>
  <c r="F308" i="8"/>
  <c r="D308" i="8"/>
  <c r="C308" i="8"/>
  <c r="F307" i="8"/>
  <c r="D307" i="8"/>
  <c r="C307" i="8"/>
  <c r="F306" i="8"/>
  <c r="D306" i="8"/>
  <c r="C306" i="8"/>
  <c r="F305" i="8"/>
  <c r="D305" i="8"/>
  <c r="C305" i="8"/>
  <c r="F304" i="8"/>
  <c r="D304" i="8"/>
  <c r="C304" i="8"/>
  <c r="F303" i="8"/>
  <c r="D303" i="8"/>
  <c r="C303" i="8"/>
  <c r="F302" i="8"/>
  <c r="D302" i="8"/>
  <c r="C302" i="8"/>
  <c r="F301" i="8"/>
  <c r="D301" i="8"/>
  <c r="C301" i="8"/>
  <c r="F300" i="8"/>
  <c r="D300" i="8"/>
  <c r="C300" i="8"/>
  <c r="F299" i="8"/>
  <c r="D299" i="8"/>
  <c r="C299" i="8"/>
  <c r="F298" i="8"/>
  <c r="D298" i="8"/>
  <c r="C298" i="8"/>
  <c r="F297" i="8"/>
  <c r="D297" i="8"/>
  <c r="C297" i="8"/>
  <c r="F296" i="8"/>
  <c r="D296" i="8"/>
  <c r="C296" i="8"/>
  <c r="F295" i="8"/>
  <c r="D295" i="8"/>
  <c r="C295" i="8"/>
  <c r="F294" i="8"/>
  <c r="D294" i="8"/>
  <c r="C294" i="8"/>
  <c r="F293" i="8"/>
  <c r="D293" i="8"/>
  <c r="C293" i="8"/>
  <c r="F292" i="8"/>
  <c r="D292" i="8"/>
  <c r="C292" i="8"/>
  <c r="F291" i="8"/>
  <c r="D291" i="8"/>
  <c r="C291" i="8"/>
  <c r="F290" i="8"/>
  <c r="D290" i="8"/>
  <c r="C290" i="8"/>
  <c r="F289" i="8"/>
  <c r="D289" i="8"/>
  <c r="C289" i="8"/>
  <c r="F288" i="8"/>
  <c r="D288" i="8"/>
  <c r="C288" i="8"/>
  <c r="F287" i="8"/>
  <c r="D287" i="8"/>
  <c r="C287" i="8"/>
  <c r="F286" i="8"/>
  <c r="D286" i="8"/>
  <c r="C286" i="8"/>
  <c r="F285" i="8"/>
  <c r="D285" i="8"/>
  <c r="C285" i="8"/>
  <c r="F284" i="8"/>
  <c r="D284" i="8"/>
  <c r="C284" i="8"/>
  <c r="F283" i="8"/>
  <c r="D283" i="8"/>
  <c r="C283" i="8"/>
  <c r="F282" i="8"/>
  <c r="D282" i="8"/>
  <c r="C282" i="8"/>
  <c r="F281" i="8"/>
  <c r="D281" i="8"/>
  <c r="C281" i="8"/>
  <c r="F280" i="8"/>
  <c r="D280" i="8"/>
  <c r="C280" i="8"/>
  <c r="F279" i="8"/>
  <c r="D279" i="8"/>
  <c r="C279" i="8"/>
  <c r="F278" i="8"/>
  <c r="D278" i="8"/>
  <c r="C278" i="8"/>
  <c r="F277" i="8"/>
  <c r="D277" i="8"/>
  <c r="C277" i="8"/>
  <c r="F276" i="8"/>
  <c r="D276" i="8"/>
  <c r="C276" i="8"/>
  <c r="F275" i="8"/>
  <c r="D275" i="8"/>
  <c r="C275" i="8"/>
  <c r="F274" i="8"/>
  <c r="D274" i="8"/>
  <c r="C274" i="8"/>
  <c r="F273" i="8"/>
  <c r="D273" i="8"/>
  <c r="C273" i="8"/>
  <c r="F272" i="8"/>
  <c r="D272" i="8"/>
  <c r="C272" i="8"/>
  <c r="F271" i="8"/>
  <c r="D271" i="8"/>
  <c r="C271" i="8"/>
  <c r="F270" i="8"/>
  <c r="D270" i="8"/>
  <c r="C270" i="8"/>
  <c r="F269" i="8"/>
  <c r="D269" i="8"/>
  <c r="C269" i="8"/>
  <c r="F268" i="8"/>
  <c r="D268" i="8"/>
  <c r="C268" i="8"/>
  <c r="F267" i="8"/>
  <c r="D267" i="8"/>
  <c r="C267" i="8"/>
  <c r="F266" i="8"/>
  <c r="D266" i="8"/>
  <c r="C266" i="8"/>
  <c r="F265" i="8"/>
  <c r="D265" i="8"/>
  <c r="C265" i="8"/>
  <c r="F264" i="8"/>
  <c r="D264" i="8"/>
  <c r="C264" i="8"/>
  <c r="F263" i="8"/>
  <c r="D263" i="8"/>
  <c r="C263" i="8"/>
  <c r="F262" i="8"/>
  <c r="D262" i="8"/>
  <c r="C262" i="8"/>
  <c r="F261" i="8"/>
  <c r="D261" i="8"/>
  <c r="C261" i="8"/>
  <c r="F260" i="8"/>
  <c r="D260" i="8"/>
  <c r="C260" i="8"/>
  <c r="F259" i="8"/>
  <c r="D259" i="8"/>
  <c r="C259" i="8"/>
  <c r="F258" i="8"/>
  <c r="D258" i="8"/>
  <c r="C258" i="8"/>
  <c r="F257" i="8"/>
  <c r="D257" i="8"/>
  <c r="C257" i="8"/>
  <c r="F256" i="8"/>
  <c r="D256" i="8"/>
  <c r="C256" i="8"/>
  <c r="F255" i="8"/>
  <c r="D255" i="8"/>
  <c r="C255" i="8"/>
  <c r="F254" i="8"/>
  <c r="D254" i="8"/>
  <c r="C254" i="8"/>
  <c r="F253" i="8"/>
  <c r="D253" i="8"/>
  <c r="C253" i="8"/>
  <c r="F252" i="8"/>
  <c r="D252" i="8"/>
  <c r="C252" i="8"/>
  <c r="F251" i="8"/>
  <c r="D251" i="8"/>
  <c r="C251" i="8"/>
  <c r="F250" i="8"/>
  <c r="D250" i="8"/>
  <c r="C250" i="8"/>
  <c r="F249" i="8"/>
  <c r="D249" i="8"/>
  <c r="C249" i="8"/>
  <c r="F248" i="8"/>
  <c r="D248" i="8"/>
  <c r="C248" i="8"/>
  <c r="F247" i="8"/>
  <c r="D247" i="8"/>
  <c r="C247" i="8"/>
  <c r="F246" i="8"/>
  <c r="D246" i="8"/>
  <c r="C246" i="8"/>
  <c r="F245" i="8"/>
  <c r="D245" i="8"/>
  <c r="C245" i="8"/>
  <c r="F244" i="8"/>
  <c r="D244" i="8"/>
  <c r="C244" i="8"/>
  <c r="F243" i="8"/>
  <c r="D243" i="8"/>
  <c r="C243" i="8"/>
  <c r="F242" i="8"/>
  <c r="D242" i="8"/>
  <c r="C242" i="8"/>
  <c r="F241" i="8"/>
  <c r="D241" i="8"/>
  <c r="C241" i="8"/>
  <c r="F240" i="8"/>
  <c r="D240" i="8"/>
  <c r="C240" i="8"/>
  <c r="F239" i="8"/>
  <c r="D239" i="8"/>
  <c r="C239" i="8"/>
  <c r="F238" i="8"/>
  <c r="D238" i="8"/>
  <c r="C238" i="8"/>
  <c r="F237" i="8"/>
  <c r="D237" i="8"/>
  <c r="C237" i="8"/>
  <c r="F236" i="8"/>
  <c r="D236" i="8"/>
  <c r="C236" i="8"/>
  <c r="F235" i="8"/>
  <c r="D235" i="8"/>
  <c r="C235" i="8"/>
  <c r="F234" i="8"/>
  <c r="D234" i="8"/>
  <c r="C234" i="8"/>
  <c r="F233" i="8"/>
  <c r="D233" i="8"/>
  <c r="C233" i="8"/>
  <c r="F232" i="8"/>
  <c r="D232" i="8"/>
  <c r="C232" i="8"/>
  <c r="F231" i="8"/>
  <c r="D231" i="8"/>
  <c r="C231" i="8"/>
  <c r="F230" i="8"/>
  <c r="D230" i="8"/>
  <c r="C230" i="8"/>
  <c r="F229" i="8"/>
  <c r="D229" i="8"/>
  <c r="C229" i="8"/>
  <c r="F228" i="8"/>
  <c r="D228" i="8"/>
  <c r="C228" i="8"/>
  <c r="F227" i="8"/>
  <c r="D227" i="8"/>
  <c r="C227" i="8"/>
  <c r="F226" i="8"/>
  <c r="D226" i="8"/>
  <c r="C226" i="8"/>
  <c r="F225" i="8"/>
  <c r="D225" i="8"/>
  <c r="C225" i="8"/>
  <c r="F224" i="8"/>
  <c r="D224" i="8"/>
  <c r="C224" i="8"/>
  <c r="F223" i="8"/>
  <c r="D223" i="8"/>
  <c r="C223" i="8"/>
  <c r="F222" i="8"/>
  <c r="D222" i="8"/>
  <c r="C222" i="8"/>
  <c r="F221" i="8"/>
  <c r="D221" i="8"/>
  <c r="C221" i="8"/>
  <c r="F220" i="8"/>
  <c r="D220" i="8"/>
  <c r="C220" i="8"/>
  <c r="F219" i="8"/>
  <c r="D219" i="8"/>
  <c r="C219" i="8"/>
  <c r="F218" i="8"/>
  <c r="D218" i="8"/>
  <c r="C218" i="8"/>
  <c r="F217" i="8"/>
  <c r="D217" i="8"/>
  <c r="C217" i="8"/>
  <c r="F216" i="8"/>
  <c r="D216" i="8"/>
  <c r="C216" i="8"/>
  <c r="F215" i="8"/>
  <c r="D215" i="8"/>
  <c r="C215" i="8"/>
  <c r="F214" i="8"/>
  <c r="D214" i="8"/>
  <c r="C214" i="8"/>
  <c r="F213" i="8"/>
  <c r="D213" i="8"/>
  <c r="C213" i="8"/>
  <c r="F212" i="8"/>
  <c r="D212" i="8"/>
  <c r="C212" i="8"/>
  <c r="F211" i="8"/>
  <c r="D211" i="8"/>
  <c r="C211" i="8"/>
  <c r="F210" i="8"/>
  <c r="D210" i="8"/>
  <c r="C210" i="8"/>
  <c r="F209" i="8"/>
  <c r="D209" i="8"/>
  <c r="C209" i="8"/>
  <c r="F208" i="8"/>
  <c r="D208" i="8"/>
  <c r="C208" i="8"/>
  <c r="F207" i="8"/>
  <c r="D207" i="8"/>
  <c r="C207" i="8"/>
  <c r="F206" i="8"/>
  <c r="D206" i="8"/>
  <c r="C206" i="8"/>
  <c r="F205" i="8"/>
  <c r="D205" i="8"/>
  <c r="C205" i="8"/>
  <c r="F204" i="8"/>
  <c r="D204" i="8"/>
  <c r="C204" i="8"/>
  <c r="F203" i="8"/>
  <c r="D203" i="8"/>
  <c r="C203" i="8"/>
  <c r="F202" i="8"/>
  <c r="D202" i="8"/>
  <c r="C202" i="8"/>
  <c r="F201" i="8"/>
  <c r="D201" i="8"/>
  <c r="C201" i="8"/>
  <c r="F200" i="8"/>
  <c r="D200" i="8"/>
  <c r="C200" i="8"/>
  <c r="F199" i="8"/>
  <c r="D199" i="8"/>
  <c r="C199" i="8"/>
  <c r="F198" i="8"/>
  <c r="D198" i="8"/>
  <c r="C198" i="8"/>
  <c r="F197" i="8"/>
  <c r="D197" i="8"/>
  <c r="C197" i="8"/>
  <c r="F196" i="8"/>
  <c r="D196" i="8"/>
  <c r="C196" i="8"/>
  <c r="F195" i="8"/>
  <c r="D195" i="8"/>
  <c r="C195" i="8"/>
  <c r="F194" i="8"/>
  <c r="D194" i="8"/>
  <c r="C194" i="8"/>
  <c r="F193" i="8"/>
  <c r="D193" i="8"/>
  <c r="C193" i="8"/>
  <c r="F192" i="8"/>
  <c r="D192" i="8"/>
  <c r="C192" i="8"/>
  <c r="F191" i="8"/>
  <c r="D191" i="8"/>
  <c r="C191" i="8"/>
  <c r="F190" i="8"/>
  <c r="D190" i="8"/>
  <c r="C190" i="8"/>
  <c r="F189" i="8"/>
  <c r="D189" i="8"/>
  <c r="C189" i="8"/>
  <c r="F188" i="8"/>
  <c r="D188" i="8"/>
  <c r="C188" i="8"/>
  <c r="F187" i="8"/>
  <c r="D187" i="8"/>
  <c r="C187" i="8"/>
  <c r="F186" i="8"/>
  <c r="D186" i="8"/>
  <c r="C186" i="8"/>
  <c r="F185" i="8"/>
  <c r="D185" i="8"/>
  <c r="C185" i="8"/>
  <c r="F184" i="8"/>
  <c r="D184" i="8"/>
  <c r="C184" i="8"/>
  <c r="F183" i="8"/>
  <c r="D183" i="8"/>
  <c r="C183" i="8"/>
  <c r="F182" i="8"/>
  <c r="D182" i="8"/>
  <c r="C182" i="8"/>
  <c r="F181" i="8"/>
  <c r="D181" i="8"/>
  <c r="C181" i="8"/>
  <c r="F180" i="8"/>
  <c r="D180" i="8"/>
  <c r="C180" i="8"/>
  <c r="F179" i="8"/>
  <c r="D179" i="8"/>
  <c r="C179" i="8"/>
  <c r="F178" i="8"/>
  <c r="D178" i="8"/>
  <c r="C178" i="8"/>
  <c r="F177" i="8"/>
  <c r="D177" i="8"/>
  <c r="C177" i="8"/>
  <c r="F176" i="8"/>
  <c r="D176" i="8"/>
  <c r="C176" i="8"/>
  <c r="F175" i="8"/>
  <c r="D175" i="8"/>
  <c r="C175" i="8"/>
  <c r="F174" i="8"/>
  <c r="D174" i="8"/>
  <c r="C174" i="8"/>
  <c r="F173" i="8"/>
  <c r="D173" i="8"/>
  <c r="C173" i="8"/>
  <c r="F172" i="8"/>
  <c r="D172" i="8"/>
  <c r="C172" i="8"/>
  <c r="F171" i="8"/>
  <c r="D171" i="8"/>
  <c r="C171" i="8"/>
  <c r="F170" i="8"/>
  <c r="D170" i="8"/>
  <c r="C170" i="8"/>
  <c r="F169" i="8"/>
  <c r="D169" i="8"/>
  <c r="C169" i="8"/>
  <c r="F168" i="8"/>
  <c r="D168" i="8"/>
  <c r="C168" i="8"/>
  <c r="F167" i="8"/>
  <c r="D167" i="8"/>
  <c r="C167" i="8"/>
  <c r="F166" i="8"/>
  <c r="D166" i="8"/>
  <c r="C166" i="8"/>
  <c r="F165" i="8"/>
  <c r="D165" i="8"/>
  <c r="C165" i="8"/>
  <c r="F164" i="8"/>
  <c r="D164" i="8"/>
  <c r="C164" i="8"/>
  <c r="F163" i="8"/>
  <c r="D163" i="8"/>
  <c r="C163" i="8"/>
  <c r="F162" i="8"/>
  <c r="D162" i="8"/>
  <c r="C162" i="8"/>
  <c r="F161" i="8"/>
  <c r="D161" i="8"/>
  <c r="C161" i="8"/>
  <c r="F160" i="8"/>
  <c r="D160" i="8"/>
  <c r="C160" i="8"/>
  <c r="F159" i="8"/>
  <c r="D159" i="8"/>
  <c r="C159" i="8"/>
  <c r="F158" i="8"/>
  <c r="D158" i="8"/>
  <c r="C158" i="8"/>
  <c r="F157" i="8"/>
  <c r="D157" i="8"/>
  <c r="C157" i="8"/>
  <c r="F156" i="8"/>
  <c r="D156" i="8"/>
  <c r="C156" i="8"/>
  <c r="F155" i="8"/>
  <c r="D155" i="8"/>
  <c r="C155" i="8"/>
  <c r="F154" i="8"/>
  <c r="D154" i="8"/>
  <c r="C154" i="8"/>
  <c r="F153" i="8"/>
  <c r="D153" i="8"/>
  <c r="C153" i="8"/>
  <c r="F152" i="8"/>
  <c r="D152" i="8"/>
  <c r="C152" i="8"/>
  <c r="F151" i="8"/>
  <c r="D151" i="8"/>
  <c r="C151" i="8"/>
  <c r="F150" i="8"/>
  <c r="D150" i="8"/>
  <c r="C150" i="8"/>
  <c r="F149" i="8"/>
  <c r="D149" i="8"/>
  <c r="C149" i="8"/>
  <c r="F148" i="8"/>
  <c r="D148" i="8"/>
  <c r="C148" i="8"/>
  <c r="F147" i="8"/>
  <c r="D147" i="8"/>
  <c r="C147" i="8"/>
  <c r="F146" i="8"/>
  <c r="D146" i="8"/>
  <c r="C146" i="8"/>
  <c r="F145" i="8"/>
  <c r="D145" i="8"/>
  <c r="C145" i="8"/>
  <c r="F144" i="8"/>
  <c r="D144" i="8"/>
  <c r="C144" i="8"/>
  <c r="F143" i="8"/>
  <c r="D143" i="8"/>
  <c r="C143" i="8"/>
  <c r="F142" i="8"/>
  <c r="D142" i="8"/>
  <c r="C142" i="8"/>
  <c r="F141" i="8"/>
  <c r="D141" i="8"/>
  <c r="C141" i="8"/>
  <c r="F140" i="8"/>
  <c r="D140" i="8"/>
  <c r="C140" i="8"/>
  <c r="F139" i="8"/>
  <c r="D139" i="8"/>
  <c r="C139" i="8"/>
  <c r="F138" i="8"/>
  <c r="D138" i="8"/>
  <c r="C138" i="8"/>
  <c r="F137" i="8"/>
  <c r="D137" i="8"/>
  <c r="C137" i="8"/>
  <c r="F136" i="8"/>
  <c r="D136" i="8"/>
  <c r="C136" i="8"/>
  <c r="F135" i="8"/>
  <c r="D135" i="8"/>
  <c r="C135" i="8"/>
  <c r="F134" i="8"/>
  <c r="D134" i="8"/>
  <c r="C134" i="8"/>
  <c r="F133" i="8"/>
  <c r="D133" i="8"/>
  <c r="C133" i="8"/>
  <c r="F132" i="8"/>
  <c r="D132" i="8"/>
  <c r="C132" i="8"/>
  <c r="F131" i="8"/>
  <c r="D131" i="8"/>
  <c r="C131" i="8"/>
  <c r="F130" i="8"/>
  <c r="D130" i="8"/>
  <c r="C130" i="8"/>
  <c r="F129" i="8"/>
  <c r="D129" i="8"/>
  <c r="C129" i="8"/>
  <c r="F128" i="8"/>
  <c r="D128" i="8"/>
  <c r="C128" i="8"/>
  <c r="F127" i="8"/>
  <c r="D127" i="8"/>
  <c r="C127" i="8"/>
  <c r="F126" i="8"/>
  <c r="D126" i="8"/>
  <c r="C126" i="8"/>
  <c r="F125" i="8"/>
  <c r="D125" i="8"/>
  <c r="C125" i="8"/>
  <c r="F124" i="8"/>
  <c r="D124" i="8"/>
  <c r="C124" i="8"/>
  <c r="F123" i="8"/>
  <c r="D123" i="8"/>
  <c r="C123" i="8"/>
  <c r="F122" i="8"/>
  <c r="D122" i="8"/>
  <c r="C122" i="8"/>
  <c r="F121" i="8"/>
  <c r="D121" i="8"/>
  <c r="C121" i="8"/>
  <c r="F120" i="8"/>
  <c r="D120" i="8"/>
  <c r="C120" i="8"/>
  <c r="F119" i="8"/>
  <c r="D119" i="8"/>
  <c r="C119" i="8"/>
  <c r="F118" i="8"/>
  <c r="D118" i="8"/>
  <c r="C118" i="8"/>
  <c r="F117" i="8"/>
  <c r="D117" i="8"/>
  <c r="C117" i="8"/>
  <c r="F116" i="8"/>
  <c r="D116" i="8"/>
  <c r="C116" i="8"/>
  <c r="F115" i="8"/>
  <c r="D115" i="8"/>
  <c r="C115" i="8"/>
  <c r="F114" i="8"/>
  <c r="D114" i="8"/>
  <c r="C114" i="8"/>
  <c r="F113" i="8"/>
  <c r="D113" i="8"/>
  <c r="C113" i="8"/>
  <c r="F112" i="8"/>
  <c r="D112" i="8"/>
  <c r="C112" i="8"/>
  <c r="F111" i="8"/>
  <c r="D111" i="8"/>
  <c r="C111" i="8"/>
  <c r="F110" i="8"/>
  <c r="D110" i="8"/>
  <c r="C110" i="8"/>
  <c r="F109" i="8"/>
  <c r="D109" i="8"/>
  <c r="C109" i="8"/>
  <c r="F108" i="8"/>
  <c r="D108" i="8"/>
  <c r="C108" i="8"/>
  <c r="F107" i="8"/>
  <c r="D107" i="8"/>
  <c r="C107" i="8"/>
  <c r="F106" i="8"/>
  <c r="D106" i="8"/>
  <c r="C106" i="8"/>
  <c r="F105" i="8"/>
  <c r="D105" i="8"/>
  <c r="C105" i="8"/>
  <c r="F104" i="8"/>
  <c r="D104" i="8"/>
  <c r="C104" i="8"/>
  <c r="F103" i="8"/>
  <c r="D103" i="8"/>
  <c r="C103" i="8"/>
  <c r="F102" i="8"/>
  <c r="D102" i="8"/>
  <c r="C102" i="8"/>
  <c r="F101" i="8"/>
  <c r="D101" i="8"/>
  <c r="C101" i="8"/>
  <c r="F100" i="8"/>
  <c r="D100" i="8"/>
  <c r="C100" i="8"/>
  <c r="F99" i="8"/>
  <c r="D99" i="8"/>
  <c r="C99" i="8"/>
  <c r="F98" i="8"/>
  <c r="D98" i="8"/>
  <c r="C98" i="8"/>
  <c r="F97" i="8"/>
  <c r="D97" i="8"/>
  <c r="C97" i="8"/>
  <c r="F96" i="8"/>
  <c r="D96" i="8"/>
  <c r="C96" i="8"/>
  <c r="F95" i="8"/>
  <c r="D95" i="8"/>
  <c r="C95" i="8"/>
  <c r="F94" i="8"/>
  <c r="D94" i="8"/>
  <c r="C94" i="8"/>
  <c r="F93" i="8"/>
  <c r="D93" i="8"/>
  <c r="C93" i="8"/>
  <c r="F92" i="8"/>
  <c r="D92" i="8"/>
  <c r="C92" i="8"/>
  <c r="F91" i="8"/>
  <c r="D91" i="8"/>
  <c r="C91" i="8"/>
  <c r="F90" i="8"/>
  <c r="D90" i="8"/>
  <c r="C90" i="8"/>
  <c r="F89" i="8"/>
  <c r="D89" i="8"/>
  <c r="C89" i="8"/>
  <c r="F88" i="8"/>
  <c r="D88" i="8"/>
  <c r="C88" i="8"/>
  <c r="F87" i="8"/>
  <c r="D87" i="8"/>
  <c r="C87" i="8"/>
  <c r="F86" i="8"/>
  <c r="D86" i="8"/>
  <c r="C86" i="8"/>
  <c r="F85" i="8"/>
  <c r="D85" i="8"/>
  <c r="C85" i="8"/>
  <c r="F84" i="8"/>
  <c r="D84" i="8"/>
  <c r="C84" i="8"/>
  <c r="F83" i="8"/>
  <c r="D83" i="8"/>
  <c r="C83" i="8"/>
  <c r="F82" i="8"/>
  <c r="D82" i="8"/>
  <c r="C82" i="8"/>
  <c r="S81" i="8"/>
  <c r="L81" i="8"/>
  <c r="F81" i="8"/>
  <c r="D81" i="8"/>
  <c r="C81" i="8"/>
  <c r="F80" i="8"/>
  <c r="D80" i="8"/>
  <c r="C80" i="8"/>
  <c r="F79" i="8"/>
  <c r="D79" i="8"/>
  <c r="C79" i="8"/>
  <c r="F78" i="8"/>
  <c r="D78" i="8"/>
  <c r="C78" i="8"/>
  <c r="F77" i="8"/>
  <c r="D77" i="8"/>
  <c r="C77" i="8"/>
  <c r="F76" i="8"/>
  <c r="D76" i="8"/>
  <c r="C76" i="8"/>
  <c r="F75" i="8"/>
  <c r="D75" i="8"/>
  <c r="C75" i="8"/>
  <c r="F74" i="8"/>
  <c r="D74" i="8"/>
  <c r="C74" i="8"/>
  <c r="F73" i="8"/>
  <c r="D73" i="8"/>
  <c r="C73" i="8"/>
  <c r="F72" i="8"/>
  <c r="D72" i="8"/>
  <c r="C72" i="8"/>
  <c r="F71" i="8"/>
  <c r="D71" i="8"/>
  <c r="C71" i="8"/>
  <c r="F70" i="8"/>
  <c r="D70" i="8"/>
  <c r="C70" i="8"/>
  <c r="F69" i="8"/>
  <c r="D69" i="8"/>
  <c r="C69" i="8"/>
  <c r="F68" i="8"/>
  <c r="D68" i="8"/>
  <c r="C68" i="8"/>
  <c r="F67" i="8"/>
  <c r="D67" i="8"/>
  <c r="C67" i="8"/>
  <c r="F66" i="8"/>
  <c r="D66" i="8"/>
  <c r="C66" i="8"/>
  <c r="F65" i="8"/>
  <c r="D65" i="8"/>
  <c r="C65" i="8"/>
  <c r="F64" i="8"/>
  <c r="D64" i="8"/>
  <c r="C64" i="8"/>
  <c r="F63" i="8"/>
  <c r="D63" i="8"/>
  <c r="C63" i="8"/>
  <c r="F62" i="8"/>
  <c r="D62" i="8"/>
  <c r="C62" i="8"/>
  <c r="F61" i="8"/>
  <c r="D61" i="8"/>
  <c r="C61" i="8"/>
  <c r="F60" i="8"/>
  <c r="D60" i="8"/>
  <c r="C60" i="8"/>
  <c r="F59" i="8"/>
  <c r="D59" i="8"/>
  <c r="C59" i="8"/>
  <c r="F58" i="8"/>
  <c r="D58" i="8"/>
  <c r="C58" i="8"/>
  <c r="F57" i="8"/>
  <c r="D57" i="8"/>
  <c r="C57" i="8"/>
  <c r="F56" i="8"/>
  <c r="D56" i="8"/>
  <c r="C56" i="8"/>
  <c r="F55" i="8"/>
  <c r="D55" i="8"/>
  <c r="C55" i="8"/>
  <c r="F54" i="8"/>
  <c r="D54" i="8"/>
  <c r="C54" i="8"/>
  <c r="F53" i="8"/>
  <c r="D53" i="8"/>
  <c r="C53" i="8"/>
  <c r="F52" i="8"/>
  <c r="D52" i="8"/>
  <c r="C52" i="8"/>
  <c r="F51" i="8"/>
  <c r="D51" i="8"/>
  <c r="C51" i="8"/>
  <c r="F50" i="8"/>
  <c r="D50" i="8"/>
  <c r="C50" i="8"/>
  <c r="F49" i="8"/>
  <c r="D49" i="8"/>
  <c r="C49" i="8"/>
  <c r="F48" i="8"/>
  <c r="D48" i="8"/>
  <c r="C48" i="8"/>
  <c r="F47" i="8"/>
  <c r="D47" i="8"/>
  <c r="C47" i="8"/>
  <c r="F46" i="8"/>
  <c r="D46" i="8"/>
  <c r="C46" i="8"/>
  <c r="F45" i="8"/>
  <c r="D45" i="8"/>
  <c r="C45" i="8"/>
  <c r="F44" i="8"/>
  <c r="D44" i="8"/>
  <c r="C44" i="8"/>
  <c r="F43" i="8"/>
  <c r="D43" i="8"/>
  <c r="C43" i="8"/>
  <c r="F42" i="8"/>
  <c r="D42" i="8"/>
  <c r="C42" i="8"/>
  <c r="F41" i="8"/>
  <c r="D41" i="8"/>
  <c r="C41" i="8"/>
  <c r="F40" i="8"/>
  <c r="D40" i="8"/>
  <c r="C40" i="8"/>
  <c r="F39" i="8"/>
  <c r="D39" i="8"/>
  <c r="C39" i="8"/>
  <c r="F38" i="8"/>
  <c r="D38" i="8"/>
  <c r="C38" i="8"/>
  <c r="F37" i="8"/>
  <c r="D37" i="8"/>
  <c r="C37" i="8"/>
  <c r="S36" i="8"/>
  <c r="L36" i="8"/>
  <c r="F36" i="8"/>
  <c r="D36" i="8"/>
  <c r="C36" i="8"/>
  <c r="S35" i="8"/>
  <c r="L35" i="8"/>
  <c r="F35" i="8"/>
  <c r="D35" i="8"/>
  <c r="C35" i="8"/>
  <c r="S34" i="8"/>
  <c r="L34" i="8"/>
  <c r="F34" i="8"/>
  <c r="D34" i="8"/>
  <c r="C34" i="8"/>
  <c r="S33" i="8"/>
  <c r="L33" i="8"/>
  <c r="F33" i="8"/>
  <c r="D33" i="8"/>
  <c r="C33" i="8"/>
  <c r="S32" i="8"/>
  <c r="L32" i="8"/>
  <c r="F32" i="8"/>
  <c r="D32" i="8"/>
  <c r="C32" i="8"/>
  <c r="S31" i="8"/>
  <c r="L31" i="8"/>
  <c r="F31" i="8"/>
  <c r="D31" i="8"/>
  <c r="C31" i="8"/>
  <c r="S30" i="8"/>
  <c r="L30" i="8"/>
  <c r="F30" i="8"/>
  <c r="D30" i="8"/>
  <c r="C30" i="8"/>
  <c r="S29" i="8"/>
  <c r="L29" i="8"/>
  <c r="F29" i="8"/>
  <c r="D29" i="8"/>
  <c r="C29" i="8"/>
  <c r="S28" i="8"/>
  <c r="L28" i="8"/>
  <c r="F28" i="8"/>
  <c r="D28" i="8"/>
  <c r="C28" i="8"/>
  <c r="S27" i="8"/>
  <c r="L27" i="8"/>
  <c r="F27" i="8"/>
  <c r="D27" i="8"/>
  <c r="C27" i="8"/>
  <c r="S26" i="8"/>
  <c r="L26" i="8"/>
  <c r="F26" i="8"/>
  <c r="D26" i="8"/>
  <c r="C26" i="8"/>
  <c r="S25" i="8"/>
  <c r="L25" i="8"/>
  <c r="F25" i="8"/>
  <c r="D25" i="8"/>
  <c r="C25" i="8"/>
  <c r="S24" i="8"/>
  <c r="L24" i="8"/>
  <c r="F24" i="8"/>
  <c r="D24" i="8"/>
  <c r="C24" i="8"/>
  <c r="S23" i="8"/>
  <c r="L23" i="8"/>
  <c r="F23" i="8"/>
  <c r="D23" i="8"/>
  <c r="C23" i="8"/>
  <c r="S22" i="8"/>
  <c r="L22" i="8"/>
  <c r="F22" i="8"/>
  <c r="D22" i="8"/>
  <c r="C22" i="8"/>
  <c r="S21" i="8"/>
  <c r="L21" i="8"/>
  <c r="F21" i="8"/>
  <c r="D21" i="8"/>
  <c r="C21" i="8"/>
  <c r="S20" i="8"/>
  <c r="L20" i="8"/>
  <c r="F20" i="8"/>
  <c r="D20" i="8"/>
  <c r="C20" i="8"/>
  <c r="S19" i="8"/>
  <c r="L19" i="8"/>
  <c r="F19" i="8"/>
  <c r="D19" i="8"/>
  <c r="C19" i="8"/>
  <c r="S18" i="8"/>
  <c r="L18" i="8"/>
  <c r="F18" i="8"/>
  <c r="D18" i="8"/>
  <c r="C18" i="8"/>
  <c r="S17" i="8"/>
  <c r="L17" i="8"/>
  <c r="F17" i="8"/>
  <c r="D17" i="8"/>
  <c r="C17" i="8"/>
  <c r="F16" i="8"/>
  <c r="D16" i="8"/>
  <c r="C16" i="8"/>
  <c r="F15" i="8"/>
  <c r="D15" i="8"/>
  <c r="C15" i="8"/>
  <c r="F14" i="8"/>
  <c r="D14" i="8"/>
  <c r="C14" i="8"/>
  <c r="F13" i="8"/>
  <c r="C13" i="8"/>
  <c r="F12" i="8"/>
  <c r="C12" i="8"/>
  <c r="F11" i="8"/>
  <c r="C11" i="8"/>
  <c r="F10" i="8"/>
  <c r="C10" i="8"/>
  <c r="F9" i="8"/>
  <c r="C9" i="8"/>
  <c r="F8" i="8"/>
  <c r="C8" i="8"/>
  <c r="F7" i="8"/>
  <c r="C7" i="8"/>
  <c r="F6" i="8"/>
  <c r="C6" i="8"/>
  <c r="F5" i="8"/>
  <c r="C5" i="8"/>
  <c r="F4" i="8"/>
  <c r="C4" i="8"/>
  <c r="F3" i="8"/>
  <c r="C3" i="8"/>
  <c r="F2" i="8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F863" i="6" s="1"/>
  <c r="E862" i="6"/>
  <c r="F862" i="6" s="1"/>
  <c r="E861" i="6"/>
  <c r="F861" i="6" s="1"/>
  <c r="E860" i="6"/>
  <c r="F860" i="6" s="1"/>
  <c r="E859" i="6"/>
  <c r="F859" i="6" s="1"/>
  <c r="E858" i="6"/>
  <c r="F858" i="6" s="1"/>
  <c r="E857" i="6"/>
  <c r="E856" i="6"/>
  <c r="E855" i="6"/>
  <c r="F855" i="6" s="1"/>
  <c r="E854" i="6"/>
  <c r="E853" i="6"/>
  <c r="F853" i="6" s="1"/>
  <c r="E852" i="6"/>
  <c r="F852" i="6" s="1"/>
  <c r="F851" i="6"/>
  <c r="E851" i="6"/>
  <c r="E850" i="6"/>
  <c r="E849" i="6"/>
  <c r="E848" i="6"/>
  <c r="E847" i="6"/>
  <c r="E846" i="6"/>
  <c r="E845" i="6"/>
  <c r="F845" i="6" s="1"/>
  <c r="E844" i="6"/>
  <c r="E843" i="6"/>
  <c r="E842" i="6"/>
  <c r="F842" i="6" s="1"/>
  <c r="E841" i="6"/>
  <c r="F841" i="6" s="1"/>
  <c r="E840" i="6"/>
  <c r="E839" i="6"/>
  <c r="E838" i="6"/>
  <c r="E837" i="6"/>
  <c r="F837" i="6" s="1"/>
  <c r="E836" i="6"/>
  <c r="E835" i="6"/>
  <c r="F835" i="6" s="1"/>
  <c r="E834" i="6"/>
  <c r="F834" i="6" s="1"/>
  <c r="F833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F816" i="6" s="1"/>
  <c r="E815" i="6"/>
  <c r="F815" i="6" s="1"/>
  <c r="E814" i="6"/>
  <c r="E813" i="6"/>
  <c r="E812" i="6"/>
  <c r="E811" i="6"/>
  <c r="E810" i="6"/>
  <c r="E809" i="6"/>
  <c r="E808" i="6"/>
  <c r="F808" i="6" s="1"/>
  <c r="E807" i="6"/>
  <c r="E806" i="6"/>
  <c r="E805" i="6"/>
  <c r="E804" i="6"/>
  <c r="E803" i="6"/>
  <c r="E802" i="6"/>
  <c r="F802" i="6" s="1"/>
  <c r="E801" i="6"/>
  <c r="E800" i="6"/>
  <c r="E799" i="6"/>
  <c r="E798" i="6"/>
  <c r="E797" i="6"/>
  <c r="F809" i="6" s="1"/>
  <c r="E796" i="6"/>
  <c r="E795" i="6"/>
  <c r="E794" i="6"/>
  <c r="E793" i="6"/>
  <c r="E792" i="6"/>
  <c r="E791" i="6"/>
  <c r="E790" i="6"/>
  <c r="E789" i="6"/>
  <c r="F789" i="6" s="1"/>
  <c r="E788" i="6"/>
  <c r="F788" i="6" s="1"/>
  <c r="E787" i="6"/>
  <c r="F787" i="6" s="1"/>
  <c r="E786" i="6"/>
  <c r="E785" i="6"/>
  <c r="F785" i="6" s="1"/>
  <c r="E784" i="6"/>
  <c r="E783" i="6"/>
  <c r="E782" i="6"/>
  <c r="F782" i="6" s="1"/>
  <c r="E781" i="6"/>
  <c r="E780" i="6"/>
  <c r="E779" i="6"/>
  <c r="E778" i="6"/>
  <c r="E777" i="6"/>
  <c r="E776" i="6"/>
  <c r="E775" i="6"/>
  <c r="E774" i="6"/>
  <c r="F773" i="6"/>
  <c r="E773" i="6"/>
  <c r="E772" i="6"/>
  <c r="E771" i="6"/>
  <c r="F770" i="6"/>
  <c r="E770" i="6"/>
  <c r="E769" i="6"/>
  <c r="F769" i="6" s="1"/>
  <c r="E768" i="6"/>
  <c r="E767" i="6"/>
  <c r="F779" i="6" s="1"/>
  <c r="E766" i="6"/>
  <c r="E765" i="6"/>
  <c r="E764" i="6"/>
  <c r="E763" i="6"/>
  <c r="E762" i="6"/>
  <c r="E761" i="6"/>
  <c r="E760" i="6"/>
  <c r="E759" i="6"/>
  <c r="E758" i="6"/>
  <c r="E757" i="6"/>
  <c r="E756" i="6"/>
  <c r="F755" i="6"/>
  <c r="E755" i="6"/>
  <c r="E754" i="6"/>
  <c r="F754" i="6" s="1"/>
  <c r="E753" i="6"/>
  <c r="E752" i="6"/>
  <c r="E751" i="6"/>
  <c r="F751" i="6" s="1"/>
  <c r="E750" i="6"/>
  <c r="E749" i="6"/>
  <c r="F761" i="6" s="1"/>
  <c r="E748" i="6"/>
  <c r="E747" i="6"/>
  <c r="F747" i="6" s="1"/>
  <c r="E746" i="6"/>
  <c r="F758" i="6" s="1"/>
  <c r="E745" i="6"/>
  <c r="E744" i="6"/>
  <c r="F743" i="6"/>
  <c r="E743" i="6"/>
  <c r="E742" i="6"/>
  <c r="E741" i="6"/>
  <c r="E740" i="6"/>
  <c r="F740" i="6" s="1"/>
  <c r="E739" i="6"/>
  <c r="E738" i="6"/>
  <c r="E737" i="6"/>
  <c r="E736" i="6"/>
  <c r="F736" i="6" s="1"/>
  <c r="E735" i="6"/>
  <c r="E734" i="6"/>
  <c r="E733" i="6"/>
  <c r="E732" i="6"/>
  <c r="F732" i="6" s="1"/>
  <c r="E731" i="6"/>
  <c r="E730" i="6"/>
  <c r="E729" i="6"/>
  <c r="E728" i="6"/>
  <c r="F728" i="6" s="1"/>
  <c r="E727" i="6"/>
  <c r="E726" i="6"/>
  <c r="E725" i="6"/>
  <c r="F725" i="6" s="1"/>
  <c r="E724" i="6"/>
  <c r="E723" i="6"/>
  <c r="E722" i="6"/>
  <c r="E721" i="6"/>
  <c r="E720" i="6"/>
  <c r="E719" i="6"/>
  <c r="F719" i="6" s="1"/>
  <c r="E718" i="6"/>
  <c r="F718" i="6" s="1"/>
  <c r="E717" i="6"/>
  <c r="F717" i="6" s="1"/>
  <c r="E716" i="6"/>
  <c r="E715" i="6"/>
  <c r="F715" i="6" s="1"/>
  <c r="E714" i="6"/>
  <c r="F714" i="6" s="1"/>
  <c r="E713" i="6"/>
  <c r="E712" i="6"/>
  <c r="E711" i="6"/>
  <c r="F711" i="6" s="1"/>
  <c r="E710" i="6"/>
  <c r="F710" i="6" s="1"/>
  <c r="E709" i="6"/>
  <c r="E708" i="6"/>
  <c r="F707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D691" i="6"/>
  <c r="C691" i="6"/>
  <c r="E690" i="6"/>
  <c r="D690" i="6"/>
  <c r="C690" i="6"/>
  <c r="E689" i="6"/>
  <c r="D689" i="6"/>
  <c r="C689" i="6"/>
  <c r="E688" i="6"/>
  <c r="D688" i="6"/>
  <c r="C688" i="6"/>
  <c r="E687" i="6"/>
  <c r="D687" i="6"/>
  <c r="C687" i="6"/>
  <c r="E686" i="6"/>
  <c r="D686" i="6"/>
  <c r="C686" i="6"/>
  <c r="E685" i="6"/>
  <c r="D685" i="6"/>
  <c r="C685" i="6"/>
  <c r="E684" i="6"/>
  <c r="D684" i="6"/>
  <c r="C684" i="6"/>
  <c r="E683" i="6"/>
  <c r="D683" i="6"/>
  <c r="C683" i="6"/>
  <c r="E682" i="6"/>
  <c r="D682" i="6"/>
  <c r="C682" i="6"/>
  <c r="E681" i="6"/>
  <c r="F693" i="6" s="1"/>
  <c r="D681" i="6"/>
  <c r="C681" i="6"/>
  <c r="E680" i="6"/>
  <c r="D680" i="6"/>
  <c r="C680" i="6"/>
  <c r="E679" i="6"/>
  <c r="D679" i="6"/>
  <c r="C679" i="6"/>
  <c r="E678" i="6"/>
  <c r="D678" i="6"/>
  <c r="C678" i="6"/>
  <c r="E677" i="6"/>
  <c r="D677" i="6"/>
  <c r="C677" i="6"/>
  <c r="E676" i="6"/>
  <c r="D676" i="6"/>
  <c r="C676" i="6"/>
  <c r="E675" i="6"/>
  <c r="D675" i="6"/>
  <c r="C675" i="6"/>
  <c r="E674" i="6"/>
  <c r="D674" i="6"/>
  <c r="C674" i="6"/>
  <c r="E673" i="6"/>
  <c r="D673" i="6"/>
  <c r="C673" i="6"/>
  <c r="E672" i="6"/>
  <c r="D672" i="6"/>
  <c r="C672" i="6"/>
  <c r="E671" i="6"/>
  <c r="D671" i="6"/>
  <c r="C671" i="6"/>
  <c r="E670" i="6"/>
  <c r="D670" i="6"/>
  <c r="C670" i="6"/>
  <c r="E669" i="6"/>
  <c r="D669" i="6"/>
  <c r="C669" i="6"/>
  <c r="E668" i="6"/>
  <c r="F680" i="6" s="1"/>
  <c r="D668" i="6"/>
  <c r="C668" i="6"/>
  <c r="E667" i="6"/>
  <c r="D667" i="6"/>
  <c r="C667" i="6"/>
  <c r="E666" i="6"/>
  <c r="D666" i="6"/>
  <c r="C666" i="6"/>
  <c r="E665" i="6"/>
  <c r="D665" i="6"/>
  <c r="C665" i="6"/>
  <c r="E664" i="6"/>
  <c r="D664" i="6"/>
  <c r="C664" i="6"/>
  <c r="E663" i="6"/>
  <c r="D663" i="6"/>
  <c r="C663" i="6"/>
  <c r="E662" i="6"/>
  <c r="D662" i="6"/>
  <c r="C662" i="6"/>
  <c r="E661" i="6"/>
  <c r="D661" i="6"/>
  <c r="C661" i="6"/>
  <c r="E660" i="6"/>
  <c r="D660" i="6"/>
  <c r="C660" i="6"/>
  <c r="E659" i="6"/>
  <c r="D659" i="6"/>
  <c r="C659" i="6"/>
  <c r="E658" i="6"/>
  <c r="D658" i="6"/>
  <c r="C658" i="6"/>
  <c r="E657" i="6"/>
  <c r="D657" i="6"/>
  <c r="C657" i="6"/>
  <c r="E656" i="6"/>
  <c r="F668" i="6" s="1"/>
  <c r="D656" i="6"/>
  <c r="C656" i="6"/>
  <c r="E655" i="6"/>
  <c r="D655" i="6"/>
  <c r="C655" i="6"/>
  <c r="E654" i="6"/>
  <c r="D654" i="6"/>
  <c r="C654" i="6"/>
  <c r="E653" i="6"/>
  <c r="D653" i="6"/>
  <c r="C653" i="6"/>
  <c r="E652" i="6"/>
  <c r="D652" i="6"/>
  <c r="C652" i="6"/>
  <c r="E651" i="6"/>
  <c r="D651" i="6"/>
  <c r="C651" i="6"/>
  <c r="E650" i="6"/>
  <c r="D650" i="6"/>
  <c r="C650" i="6"/>
  <c r="E649" i="6"/>
  <c r="D649" i="6"/>
  <c r="C649" i="6"/>
  <c r="E648" i="6"/>
  <c r="D648" i="6"/>
  <c r="C648" i="6"/>
  <c r="E647" i="6"/>
  <c r="D647" i="6"/>
  <c r="C647" i="6"/>
  <c r="E646" i="6"/>
  <c r="D646" i="6"/>
  <c r="C646" i="6"/>
  <c r="E645" i="6"/>
  <c r="D645" i="6"/>
  <c r="C645" i="6"/>
  <c r="E644" i="6"/>
  <c r="D644" i="6"/>
  <c r="C644" i="6"/>
  <c r="E643" i="6"/>
  <c r="D643" i="6"/>
  <c r="C643" i="6"/>
  <c r="E642" i="6"/>
  <c r="D642" i="6"/>
  <c r="C642" i="6"/>
  <c r="E641" i="6"/>
  <c r="D641" i="6"/>
  <c r="C641" i="6"/>
  <c r="E640" i="6"/>
  <c r="D640" i="6"/>
  <c r="C640" i="6"/>
  <c r="E639" i="6"/>
  <c r="D639" i="6"/>
  <c r="C639" i="6"/>
  <c r="E638" i="6"/>
  <c r="D638" i="6"/>
  <c r="C638" i="6"/>
  <c r="E637" i="6"/>
  <c r="D637" i="6"/>
  <c r="C637" i="6"/>
  <c r="E636" i="6"/>
  <c r="D636" i="6"/>
  <c r="C636" i="6"/>
  <c r="E635" i="6"/>
  <c r="D635" i="6"/>
  <c r="C635" i="6"/>
  <c r="E634" i="6"/>
  <c r="D634" i="6"/>
  <c r="C634" i="6"/>
  <c r="E633" i="6"/>
  <c r="D633" i="6"/>
  <c r="C633" i="6"/>
  <c r="E632" i="6"/>
  <c r="D632" i="6"/>
  <c r="C632" i="6"/>
  <c r="E631" i="6"/>
  <c r="D631" i="6"/>
  <c r="C631" i="6"/>
  <c r="E630" i="6"/>
  <c r="D630" i="6"/>
  <c r="C630" i="6"/>
  <c r="E629" i="6"/>
  <c r="D629" i="6"/>
  <c r="C629" i="6"/>
  <c r="E628" i="6"/>
  <c r="D628" i="6"/>
  <c r="C628" i="6"/>
  <c r="E627" i="6"/>
  <c r="D627" i="6"/>
  <c r="C627" i="6"/>
  <c r="E626" i="6"/>
  <c r="D626" i="6"/>
  <c r="C626" i="6"/>
  <c r="E625" i="6"/>
  <c r="D625" i="6"/>
  <c r="C625" i="6"/>
  <c r="E624" i="6"/>
  <c r="D624" i="6"/>
  <c r="C624" i="6"/>
  <c r="E623" i="6"/>
  <c r="D623" i="6"/>
  <c r="C623" i="6"/>
  <c r="E622" i="6"/>
  <c r="D622" i="6"/>
  <c r="C622" i="6"/>
  <c r="E621" i="6"/>
  <c r="D621" i="6"/>
  <c r="C621" i="6"/>
  <c r="E620" i="6"/>
  <c r="D620" i="6"/>
  <c r="C620" i="6"/>
  <c r="E619" i="6"/>
  <c r="D619" i="6"/>
  <c r="C619" i="6"/>
  <c r="E618" i="6"/>
  <c r="D618" i="6"/>
  <c r="C618" i="6"/>
  <c r="E617" i="6"/>
  <c r="D617" i="6"/>
  <c r="C617" i="6"/>
  <c r="E616" i="6"/>
  <c r="D616" i="6"/>
  <c r="C616" i="6"/>
  <c r="E615" i="6"/>
  <c r="D615" i="6"/>
  <c r="C615" i="6"/>
  <c r="E614" i="6"/>
  <c r="D614" i="6"/>
  <c r="C614" i="6"/>
  <c r="E613" i="6"/>
  <c r="D613" i="6"/>
  <c r="C613" i="6"/>
  <c r="E612" i="6"/>
  <c r="D612" i="6"/>
  <c r="C612" i="6"/>
  <c r="E611" i="6"/>
  <c r="D611" i="6"/>
  <c r="C611" i="6"/>
  <c r="E610" i="6"/>
  <c r="D610" i="6"/>
  <c r="C610" i="6"/>
  <c r="E609" i="6"/>
  <c r="D609" i="6"/>
  <c r="C609" i="6"/>
  <c r="E608" i="6"/>
  <c r="F608" i="6" s="1"/>
  <c r="D608" i="6"/>
  <c r="C608" i="6"/>
  <c r="E607" i="6"/>
  <c r="D607" i="6"/>
  <c r="C607" i="6"/>
  <c r="E606" i="6"/>
  <c r="D606" i="6"/>
  <c r="C606" i="6"/>
  <c r="E605" i="6"/>
  <c r="F605" i="6" s="1"/>
  <c r="D605" i="6"/>
  <c r="C605" i="6"/>
  <c r="E604" i="6"/>
  <c r="D604" i="6"/>
  <c r="C604" i="6"/>
  <c r="E603" i="6"/>
  <c r="D603" i="6"/>
  <c r="C603" i="6"/>
  <c r="E602" i="6"/>
  <c r="D602" i="6"/>
  <c r="C602" i="6"/>
  <c r="E601" i="6"/>
  <c r="F601" i="6" s="1"/>
  <c r="D601" i="6"/>
  <c r="C601" i="6"/>
  <c r="E600" i="6"/>
  <c r="D600" i="6"/>
  <c r="C600" i="6"/>
  <c r="E599" i="6"/>
  <c r="D599" i="6"/>
  <c r="C599" i="6"/>
  <c r="E598" i="6"/>
  <c r="D598" i="6"/>
  <c r="C598" i="6"/>
  <c r="F597" i="6"/>
  <c r="E597" i="6"/>
  <c r="D597" i="6"/>
  <c r="C597" i="6"/>
  <c r="E596" i="6"/>
  <c r="D596" i="6"/>
  <c r="C596" i="6"/>
  <c r="E595" i="6"/>
  <c r="D595" i="6"/>
  <c r="C595" i="6"/>
  <c r="E594" i="6"/>
  <c r="D594" i="6"/>
  <c r="C594" i="6"/>
  <c r="E593" i="6"/>
  <c r="D593" i="6"/>
  <c r="C593" i="6"/>
  <c r="E592" i="6"/>
  <c r="D592" i="6"/>
  <c r="C592" i="6"/>
  <c r="E591" i="6"/>
  <c r="D591" i="6"/>
  <c r="C591" i="6"/>
  <c r="E590" i="6"/>
  <c r="D590" i="6"/>
  <c r="C590" i="6"/>
  <c r="E589" i="6"/>
  <c r="D589" i="6"/>
  <c r="C589" i="6"/>
  <c r="E588" i="6"/>
  <c r="D588" i="6"/>
  <c r="C588" i="6"/>
  <c r="E587" i="6"/>
  <c r="D587" i="6"/>
  <c r="C587" i="6"/>
  <c r="E586" i="6"/>
  <c r="D586" i="6"/>
  <c r="C586" i="6"/>
  <c r="E585" i="6"/>
  <c r="D585" i="6"/>
  <c r="C585" i="6"/>
  <c r="E584" i="6"/>
  <c r="D584" i="6"/>
  <c r="C584" i="6"/>
  <c r="E583" i="6"/>
  <c r="D583" i="6"/>
  <c r="C583" i="6"/>
  <c r="E582" i="6"/>
  <c r="D582" i="6"/>
  <c r="C582" i="6"/>
  <c r="E581" i="6"/>
  <c r="D581" i="6"/>
  <c r="C581" i="6"/>
  <c r="E580" i="6"/>
  <c r="D580" i="6"/>
  <c r="C580" i="6"/>
  <c r="E579" i="6"/>
  <c r="D579" i="6"/>
  <c r="C579" i="6"/>
  <c r="E578" i="6"/>
  <c r="D578" i="6"/>
  <c r="C578" i="6"/>
  <c r="E577" i="6"/>
  <c r="D577" i="6"/>
  <c r="C577" i="6"/>
  <c r="E576" i="6"/>
  <c r="D576" i="6"/>
  <c r="C576" i="6"/>
  <c r="E575" i="6"/>
  <c r="D575" i="6"/>
  <c r="C575" i="6"/>
  <c r="E574" i="6"/>
  <c r="D574" i="6"/>
  <c r="C574" i="6"/>
  <c r="E573" i="6"/>
  <c r="F585" i="6" s="1"/>
  <c r="D573" i="6"/>
  <c r="C573" i="6"/>
  <c r="E572" i="6"/>
  <c r="D572" i="6"/>
  <c r="C572" i="6"/>
  <c r="E571" i="6"/>
  <c r="D571" i="6"/>
  <c r="C571" i="6"/>
  <c r="E570" i="6"/>
  <c r="D570" i="6"/>
  <c r="C570" i="6"/>
  <c r="E569" i="6"/>
  <c r="D569" i="6"/>
  <c r="C569" i="6"/>
  <c r="E568" i="6"/>
  <c r="D568" i="6"/>
  <c r="C568" i="6"/>
  <c r="E567" i="6"/>
  <c r="D567" i="6"/>
  <c r="C567" i="6"/>
  <c r="E566" i="6"/>
  <c r="D566" i="6"/>
  <c r="C566" i="6"/>
  <c r="E565" i="6"/>
  <c r="D565" i="6"/>
  <c r="C565" i="6"/>
  <c r="E564" i="6"/>
  <c r="D564" i="6"/>
  <c r="C564" i="6"/>
  <c r="E563" i="6"/>
  <c r="D563" i="6"/>
  <c r="C563" i="6"/>
  <c r="E562" i="6"/>
  <c r="D562" i="6"/>
  <c r="C562" i="6"/>
  <c r="E561" i="6"/>
  <c r="D561" i="6"/>
  <c r="C561" i="6"/>
  <c r="E560" i="6"/>
  <c r="F572" i="6" s="1"/>
  <c r="D560" i="6"/>
  <c r="C560" i="6"/>
  <c r="E559" i="6"/>
  <c r="D559" i="6"/>
  <c r="C559" i="6"/>
  <c r="E558" i="6"/>
  <c r="D558" i="6"/>
  <c r="C558" i="6"/>
  <c r="E557" i="6"/>
  <c r="D557" i="6"/>
  <c r="C557" i="6"/>
  <c r="E556" i="6"/>
  <c r="D556" i="6"/>
  <c r="C556" i="6"/>
  <c r="E555" i="6"/>
  <c r="D555" i="6"/>
  <c r="C555" i="6"/>
  <c r="E554" i="6"/>
  <c r="D554" i="6"/>
  <c r="C554" i="6"/>
  <c r="E553" i="6"/>
  <c r="D553" i="6"/>
  <c r="C553" i="6"/>
  <c r="E552" i="6"/>
  <c r="D552" i="6"/>
  <c r="C552" i="6"/>
  <c r="E551" i="6"/>
  <c r="D551" i="6"/>
  <c r="C551" i="6"/>
  <c r="E550" i="6"/>
  <c r="D550" i="6"/>
  <c r="C550" i="6"/>
  <c r="E549" i="6"/>
  <c r="D549" i="6"/>
  <c r="C549" i="6"/>
  <c r="E548" i="6"/>
  <c r="D548" i="6"/>
  <c r="C548" i="6"/>
  <c r="E547" i="6"/>
  <c r="D547" i="6"/>
  <c r="C547" i="6"/>
  <c r="E546" i="6"/>
  <c r="D546" i="6"/>
  <c r="C546" i="6"/>
  <c r="E545" i="6"/>
  <c r="D545" i="6"/>
  <c r="C545" i="6"/>
  <c r="E544" i="6"/>
  <c r="D544" i="6"/>
  <c r="C544" i="6"/>
  <c r="E543" i="6"/>
  <c r="D543" i="6"/>
  <c r="C543" i="6"/>
  <c r="E542" i="6"/>
  <c r="D542" i="6"/>
  <c r="C542" i="6"/>
  <c r="E541" i="6"/>
  <c r="D541" i="6"/>
  <c r="C541" i="6"/>
  <c r="E540" i="6"/>
  <c r="D540" i="6"/>
  <c r="C540" i="6"/>
  <c r="E539" i="6"/>
  <c r="D539" i="6"/>
  <c r="C539" i="6"/>
  <c r="E538" i="6"/>
  <c r="D538" i="6"/>
  <c r="C538" i="6"/>
  <c r="E537" i="6"/>
  <c r="D537" i="6"/>
  <c r="C537" i="6"/>
  <c r="E536" i="6"/>
  <c r="D536" i="6"/>
  <c r="C536" i="6"/>
  <c r="E535" i="6"/>
  <c r="D535" i="6"/>
  <c r="C535" i="6"/>
  <c r="E534" i="6"/>
  <c r="D534" i="6"/>
  <c r="C534" i="6"/>
  <c r="E533" i="6"/>
  <c r="D533" i="6"/>
  <c r="C533" i="6"/>
  <c r="E532" i="6"/>
  <c r="D532" i="6"/>
  <c r="C532" i="6"/>
  <c r="E531" i="6"/>
  <c r="D531" i="6"/>
  <c r="C531" i="6"/>
  <c r="E530" i="6"/>
  <c r="D530" i="6"/>
  <c r="C530" i="6"/>
  <c r="E529" i="6"/>
  <c r="D529" i="6"/>
  <c r="C529" i="6"/>
  <c r="E528" i="6"/>
  <c r="D528" i="6"/>
  <c r="C528" i="6"/>
  <c r="E527" i="6"/>
  <c r="D527" i="6"/>
  <c r="C527" i="6"/>
  <c r="E526" i="6"/>
  <c r="D526" i="6"/>
  <c r="C526" i="6"/>
  <c r="E525" i="6"/>
  <c r="D525" i="6"/>
  <c r="C525" i="6"/>
  <c r="E524" i="6"/>
  <c r="D524" i="6"/>
  <c r="C524" i="6"/>
  <c r="E523" i="6"/>
  <c r="D523" i="6"/>
  <c r="C523" i="6"/>
  <c r="E522" i="6"/>
  <c r="D522" i="6"/>
  <c r="C522" i="6"/>
  <c r="E521" i="6"/>
  <c r="D521" i="6"/>
  <c r="C521" i="6"/>
  <c r="E520" i="6"/>
  <c r="D520" i="6"/>
  <c r="C520" i="6"/>
  <c r="E519" i="6"/>
  <c r="D519" i="6"/>
  <c r="C519" i="6"/>
  <c r="E518" i="6"/>
  <c r="D518" i="6"/>
  <c r="C518" i="6"/>
  <c r="E517" i="6"/>
  <c r="D517" i="6"/>
  <c r="C517" i="6"/>
  <c r="E516" i="6"/>
  <c r="D516" i="6"/>
  <c r="C516" i="6"/>
  <c r="E515" i="6"/>
  <c r="D515" i="6"/>
  <c r="C515" i="6"/>
  <c r="E514" i="6"/>
  <c r="D514" i="6"/>
  <c r="C514" i="6"/>
  <c r="F513" i="6"/>
  <c r="E513" i="6"/>
  <c r="D513" i="6"/>
  <c r="C513" i="6"/>
  <c r="E512" i="6"/>
  <c r="D512" i="6"/>
  <c r="C512" i="6"/>
  <c r="E511" i="6"/>
  <c r="D511" i="6"/>
  <c r="C511" i="6"/>
  <c r="E510" i="6"/>
  <c r="D510" i="6"/>
  <c r="C510" i="6"/>
  <c r="E509" i="6"/>
  <c r="D509" i="6"/>
  <c r="C509" i="6"/>
  <c r="E508" i="6"/>
  <c r="D508" i="6"/>
  <c r="C508" i="6"/>
  <c r="E507" i="6"/>
  <c r="D507" i="6"/>
  <c r="C507" i="6"/>
  <c r="E506" i="6"/>
  <c r="D506" i="6"/>
  <c r="C506" i="6"/>
  <c r="E505" i="6"/>
  <c r="D505" i="6"/>
  <c r="C505" i="6"/>
  <c r="E504" i="6"/>
  <c r="D504" i="6"/>
  <c r="C504" i="6"/>
  <c r="E503" i="6"/>
  <c r="D503" i="6"/>
  <c r="C503" i="6"/>
  <c r="E502" i="6"/>
  <c r="D502" i="6"/>
  <c r="C502" i="6"/>
  <c r="E501" i="6"/>
  <c r="D501" i="6"/>
  <c r="C501" i="6"/>
  <c r="E500" i="6"/>
  <c r="F512" i="6" s="1"/>
  <c r="D500" i="6"/>
  <c r="C500" i="6"/>
  <c r="E499" i="6"/>
  <c r="D499" i="6"/>
  <c r="C499" i="6"/>
  <c r="E498" i="6"/>
  <c r="D498" i="6"/>
  <c r="C498" i="6"/>
  <c r="E497" i="6"/>
  <c r="D497" i="6"/>
  <c r="C497" i="6"/>
  <c r="E496" i="6"/>
  <c r="D496" i="6"/>
  <c r="C496" i="6"/>
  <c r="E495" i="6"/>
  <c r="D495" i="6"/>
  <c r="C495" i="6"/>
  <c r="E494" i="6"/>
  <c r="D494" i="6"/>
  <c r="C494" i="6"/>
  <c r="E493" i="6"/>
  <c r="D493" i="6"/>
  <c r="C493" i="6"/>
  <c r="E492" i="6"/>
  <c r="D492" i="6"/>
  <c r="C492" i="6"/>
  <c r="E491" i="6"/>
  <c r="D491" i="6"/>
  <c r="C491" i="6"/>
  <c r="E490" i="6"/>
  <c r="D490" i="6"/>
  <c r="C490" i="6"/>
  <c r="E489" i="6"/>
  <c r="F501" i="6" s="1"/>
  <c r="D489" i="6"/>
  <c r="C489" i="6"/>
  <c r="E488" i="6"/>
  <c r="D488" i="6"/>
  <c r="C488" i="6"/>
  <c r="E487" i="6"/>
  <c r="D487" i="6"/>
  <c r="C487" i="6"/>
  <c r="E486" i="6"/>
  <c r="D486" i="6"/>
  <c r="C486" i="6"/>
  <c r="E485" i="6"/>
  <c r="D485" i="6"/>
  <c r="C485" i="6"/>
  <c r="E484" i="6"/>
  <c r="D484" i="6"/>
  <c r="C484" i="6"/>
  <c r="E483" i="6"/>
  <c r="D483" i="6"/>
  <c r="C483" i="6"/>
  <c r="E482" i="6"/>
  <c r="D482" i="6"/>
  <c r="C482" i="6"/>
  <c r="E481" i="6"/>
  <c r="D481" i="6"/>
  <c r="C481" i="6"/>
  <c r="E480" i="6"/>
  <c r="D480" i="6"/>
  <c r="C480" i="6"/>
  <c r="E479" i="6"/>
  <c r="D479" i="6"/>
  <c r="C479" i="6"/>
  <c r="E478" i="6"/>
  <c r="D478" i="6"/>
  <c r="C478" i="6"/>
  <c r="E477" i="6"/>
  <c r="D477" i="6"/>
  <c r="C477" i="6"/>
  <c r="E476" i="6"/>
  <c r="D476" i="6"/>
  <c r="C476" i="6"/>
  <c r="E475" i="6"/>
  <c r="D475" i="6"/>
  <c r="C475" i="6"/>
  <c r="E474" i="6"/>
  <c r="D474" i="6"/>
  <c r="C474" i="6"/>
  <c r="E473" i="6"/>
  <c r="D473" i="6"/>
  <c r="C473" i="6"/>
  <c r="E472" i="6"/>
  <c r="D472" i="6"/>
  <c r="C472" i="6"/>
  <c r="E471" i="6"/>
  <c r="D471" i="6"/>
  <c r="C471" i="6"/>
  <c r="E470" i="6"/>
  <c r="D470" i="6"/>
  <c r="C470" i="6"/>
  <c r="E469" i="6"/>
  <c r="D469" i="6"/>
  <c r="C469" i="6"/>
  <c r="E468" i="6"/>
  <c r="D468" i="6"/>
  <c r="C468" i="6"/>
  <c r="E467" i="6"/>
  <c r="F479" i="6" s="1"/>
  <c r="D467" i="6"/>
  <c r="C467" i="6"/>
  <c r="E466" i="6"/>
  <c r="D466" i="6"/>
  <c r="C466" i="6"/>
  <c r="E465" i="6"/>
  <c r="D465" i="6"/>
  <c r="C465" i="6"/>
  <c r="E464" i="6"/>
  <c r="D464" i="6"/>
  <c r="C464" i="6"/>
  <c r="E463" i="6"/>
  <c r="D463" i="6"/>
  <c r="C463" i="6"/>
  <c r="E462" i="6"/>
  <c r="D462" i="6"/>
  <c r="C462" i="6"/>
  <c r="E461" i="6"/>
  <c r="F461" i="6" s="1"/>
  <c r="D461" i="6"/>
  <c r="C461" i="6"/>
  <c r="E460" i="6"/>
  <c r="D460" i="6"/>
  <c r="C460" i="6"/>
  <c r="E459" i="6"/>
  <c r="D459" i="6"/>
  <c r="C459" i="6"/>
  <c r="E458" i="6"/>
  <c r="D458" i="6"/>
  <c r="C458" i="6"/>
  <c r="E457" i="6"/>
  <c r="D457" i="6"/>
  <c r="C457" i="6"/>
  <c r="E456" i="6"/>
  <c r="D456" i="6"/>
  <c r="C456" i="6"/>
  <c r="E455" i="6"/>
  <c r="D455" i="6"/>
  <c r="C455" i="6"/>
  <c r="E454" i="6"/>
  <c r="D454" i="6"/>
  <c r="C454" i="6"/>
  <c r="E453" i="6"/>
  <c r="D453" i="6"/>
  <c r="C453" i="6"/>
  <c r="E452" i="6"/>
  <c r="F452" i="6" s="1"/>
  <c r="D452" i="6"/>
  <c r="C452" i="6"/>
  <c r="E451" i="6"/>
  <c r="D451" i="6"/>
  <c r="C451" i="6"/>
  <c r="E450" i="6"/>
  <c r="D450" i="6"/>
  <c r="C450" i="6"/>
  <c r="E449" i="6"/>
  <c r="D449" i="6"/>
  <c r="C449" i="6"/>
  <c r="E448" i="6"/>
  <c r="D448" i="6"/>
  <c r="C448" i="6"/>
  <c r="E447" i="6"/>
  <c r="D447" i="6"/>
  <c r="C447" i="6"/>
  <c r="E446" i="6"/>
  <c r="D446" i="6"/>
  <c r="C446" i="6"/>
  <c r="E445" i="6"/>
  <c r="D445" i="6"/>
  <c r="C445" i="6"/>
  <c r="E444" i="6"/>
  <c r="D444" i="6"/>
  <c r="C444" i="6"/>
  <c r="E443" i="6"/>
  <c r="D443" i="6"/>
  <c r="C443" i="6"/>
  <c r="E442" i="6"/>
  <c r="D442" i="6"/>
  <c r="C442" i="6"/>
  <c r="E441" i="6"/>
  <c r="D441" i="6"/>
  <c r="C441" i="6"/>
  <c r="E440" i="6"/>
  <c r="D440" i="6"/>
  <c r="C440" i="6"/>
  <c r="E439" i="6"/>
  <c r="D439" i="6"/>
  <c r="C439" i="6"/>
  <c r="E438" i="6"/>
  <c r="D438" i="6"/>
  <c r="C438" i="6"/>
  <c r="E437" i="6"/>
  <c r="D437" i="6"/>
  <c r="C437" i="6"/>
  <c r="E436" i="6"/>
  <c r="D436" i="6"/>
  <c r="C436" i="6"/>
  <c r="E435" i="6"/>
  <c r="D435" i="6"/>
  <c r="C435" i="6"/>
  <c r="E434" i="6"/>
  <c r="D434" i="6"/>
  <c r="C434" i="6"/>
  <c r="E433" i="6"/>
  <c r="D433" i="6"/>
  <c r="C433" i="6"/>
  <c r="E432" i="6"/>
  <c r="D432" i="6"/>
  <c r="C432" i="6"/>
  <c r="E431" i="6"/>
  <c r="D431" i="6"/>
  <c r="C431" i="6"/>
  <c r="E430" i="6"/>
  <c r="D430" i="6"/>
  <c r="C430" i="6"/>
  <c r="E429" i="6"/>
  <c r="D429" i="6"/>
  <c r="C429" i="6"/>
  <c r="E428" i="6"/>
  <c r="D428" i="6"/>
  <c r="C428" i="6"/>
  <c r="E427" i="6"/>
  <c r="D427" i="6"/>
  <c r="C427" i="6"/>
  <c r="E426" i="6"/>
  <c r="D426" i="6"/>
  <c r="C426" i="6"/>
  <c r="E425" i="6"/>
  <c r="D425" i="6"/>
  <c r="C425" i="6"/>
  <c r="E424" i="6"/>
  <c r="D424" i="6"/>
  <c r="C424" i="6"/>
  <c r="E423" i="6"/>
  <c r="D423" i="6"/>
  <c r="C423" i="6"/>
  <c r="E422" i="6"/>
  <c r="D422" i="6"/>
  <c r="C422" i="6"/>
  <c r="E421" i="6"/>
  <c r="D421" i="6"/>
  <c r="C421" i="6"/>
  <c r="E420" i="6"/>
  <c r="D420" i="6"/>
  <c r="C420" i="6"/>
  <c r="E419" i="6"/>
  <c r="D419" i="6"/>
  <c r="C419" i="6"/>
  <c r="E418" i="6"/>
  <c r="D418" i="6"/>
  <c r="C418" i="6"/>
  <c r="E417" i="6"/>
  <c r="D417" i="6"/>
  <c r="C417" i="6"/>
  <c r="E416" i="6"/>
  <c r="D416" i="6"/>
  <c r="C416" i="6"/>
  <c r="E415" i="6"/>
  <c r="D415" i="6"/>
  <c r="C415" i="6"/>
  <c r="E414" i="6"/>
  <c r="D414" i="6"/>
  <c r="C414" i="6"/>
  <c r="E413" i="6"/>
  <c r="F425" i="6" s="1"/>
  <c r="D413" i="6"/>
  <c r="C413" i="6"/>
  <c r="E412" i="6"/>
  <c r="D412" i="6"/>
  <c r="C412" i="6"/>
  <c r="E411" i="6"/>
  <c r="D411" i="6"/>
  <c r="C411" i="6"/>
  <c r="E410" i="6"/>
  <c r="D410" i="6"/>
  <c r="C410" i="6"/>
  <c r="E409" i="6"/>
  <c r="D409" i="6"/>
  <c r="C409" i="6"/>
  <c r="E408" i="6"/>
  <c r="D408" i="6"/>
  <c r="C408" i="6"/>
  <c r="E407" i="6"/>
  <c r="D407" i="6"/>
  <c r="C407" i="6"/>
  <c r="E406" i="6"/>
  <c r="D406" i="6"/>
  <c r="C406" i="6"/>
  <c r="E405" i="6"/>
  <c r="D405" i="6"/>
  <c r="C405" i="6"/>
  <c r="E404" i="6"/>
  <c r="D404" i="6"/>
  <c r="C404" i="6"/>
  <c r="E403" i="6"/>
  <c r="D403" i="6"/>
  <c r="C403" i="6"/>
  <c r="E402" i="6"/>
  <c r="D402" i="6"/>
  <c r="C402" i="6"/>
  <c r="E401" i="6"/>
  <c r="D401" i="6"/>
  <c r="C401" i="6"/>
  <c r="E400" i="6"/>
  <c r="D400" i="6"/>
  <c r="C400" i="6"/>
  <c r="E399" i="6"/>
  <c r="D399" i="6"/>
  <c r="C399" i="6"/>
  <c r="E398" i="6"/>
  <c r="D398" i="6"/>
  <c r="C398" i="6"/>
  <c r="E397" i="6"/>
  <c r="D397" i="6"/>
  <c r="C397" i="6"/>
  <c r="E396" i="6"/>
  <c r="D396" i="6"/>
  <c r="C396" i="6"/>
  <c r="E395" i="6"/>
  <c r="D395" i="6"/>
  <c r="C395" i="6"/>
  <c r="E394" i="6"/>
  <c r="D394" i="6"/>
  <c r="C394" i="6"/>
  <c r="E393" i="6"/>
  <c r="D393" i="6"/>
  <c r="C393" i="6"/>
  <c r="E392" i="6"/>
  <c r="D392" i="6"/>
  <c r="C392" i="6"/>
  <c r="E391" i="6"/>
  <c r="D391" i="6"/>
  <c r="C391" i="6"/>
  <c r="E390" i="6"/>
  <c r="D390" i="6"/>
  <c r="C390" i="6"/>
  <c r="E389" i="6"/>
  <c r="D389" i="6"/>
  <c r="C389" i="6"/>
  <c r="E388" i="6"/>
  <c r="D388" i="6"/>
  <c r="C388" i="6"/>
  <c r="E387" i="6"/>
  <c r="D387" i="6"/>
  <c r="C387" i="6"/>
  <c r="E386" i="6"/>
  <c r="D386" i="6"/>
  <c r="C386" i="6"/>
  <c r="E385" i="6"/>
  <c r="D385" i="6"/>
  <c r="C385" i="6"/>
  <c r="E384" i="6"/>
  <c r="D384" i="6"/>
  <c r="C384" i="6"/>
  <c r="E383" i="6"/>
  <c r="D383" i="6"/>
  <c r="C383" i="6"/>
  <c r="E382" i="6"/>
  <c r="D382" i="6"/>
  <c r="C382" i="6"/>
  <c r="E381" i="6"/>
  <c r="D381" i="6"/>
  <c r="C381" i="6"/>
  <c r="E380" i="6"/>
  <c r="D380" i="6"/>
  <c r="C380" i="6"/>
  <c r="E379" i="6"/>
  <c r="D379" i="6"/>
  <c r="C379" i="6"/>
  <c r="E378" i="6"/>
  <c r="D378" i="6"/>
  <c r="C378" i="6"/>
  <c r="E377" i="6"/>
  <c r="D377" i="6"/>
  <c r="C377" i="6"/>
  <c r="E376" i="6"/>
  <c r="D376" i="6"/>
  <c r="C376" i="6"/>
  <c r="E375" i="6"/>
  <c r="D375" i="6"/>
  <c r="C375" i="6"/>
  <c r="E374" i="6"/>
  <c r="D374" i="6"/>
  <c r="C374" i="6"/>
  <c r="E373" i="6"/>
  <c r="D373" i="6"/>
  <c r="C373" i="6"/>
  <c r="E372" i="6"/>
  <c r="D372" i="6"/>
  <c r="C372" i="6"/>
  <c r="E371" i="6"/>
  <c r="D371" i="6"/>
  <c r="C371" i="6"/>
  <c r="E370" i="6"/>
  <c r="D370" i="6"/>
  <c r="C370" i="6"/>
  <c r="E369" i="6"/>
  <c r="D369" i="6"/>
  <c r="C369" i="6"/>
  <c r="E368" i="6"/>
  <c r="D368" i="6"/>
  <c r="C368" i="6"/>
  <c r="E367" i="6"/>
  <c r="D367" i="6"/>
  <c r="C367" i="6"/>
  <c r="E366" i="6"/>
  <c r="D366" i="6"/>
  <c r="C366" i="6"/>
  <c r="E365" i="6"/>
  <c r="D365" i="6"/>
  <c r="C365" i="6"/>
  <c r="E364" i="6"/>
  <c r="D364" i="6"/>
  <c r="C364" i="6"/>
  <c r="E363" i="6"/>
  <c r="D363" i="6"/>
  <c r="C363" i="6"/>
  <c r="E362" i="6"/>
  <c r="D362" i="6"/>
  <c r="C362" i="6"/>
  <c r="E361" i="6"/>
  <c r="D361" i="6"/>
  <c r="C361" i="6"/>
  <c r="E360" i="6"/>
  <c r="D360" i="6"/>
  <c r="C360" i="6"/>
  <c r="E359" i="6"/>
  <c r="D359" i="6"/>
  <c r="C359" i="6"/>
  <c r="E358" i="6"/>
  <c r="D358" i="6"/>
  <c r="C358" i="6"/>
  <c r="E357" i="6"/>
  <c r="D357" i="6"/>
  <c r="C357" i="6"/>
  <c r="E356" i="6"/>
  <c r="D356" i="6"/>
  <c r="C356" i="6"/>
  <c r="E355" i="6"/>
  <c r="D355" i="6"/>
  <c r="C355" i="6"/>
  <c r="E354" i="6"/>
  <c r="D354" i="6"/>
  <c r="C354" i="6"/>
  <c r="E353" i="6"/>
  <c r="D353" i="6"/>
  <c r="C353" i="6"/>
  <c r="E352" i="6"/>
  <c r="D352" i="6"/>
  <c r="C352" i="6"/>
  <c r="E351" i="6"/>
  <c r="D351" i="6"/>
  <c r="C351" i="6"/>
  <c r="E350" i="6"/>
  <c r="D350" i="6"/>
  <c r="C350" i="6"/>
  <c r="E349" i="6"/>
  <c r="D349" i="6"/>
  <c r="C349" i="6"/>
  <c r="E348" i="6"/>
  <c r="D348" i="6"/>
  <c r="C348" i="6"/>
  <c r="E347" i="6"/>
  <c r="D347" i="6"/>
  <c r="C347" i="6"/>
  <c r="E346" i="6"/>
  <c r="D346" i="6"/>
  <c r="C346" i="6"/>
  <c r="E345" i="6"/>
  <c r="D345" i="6"/>
  <c r="C345" i="6"/>
  <c r="E344" i="6"/>
  <c r="D344" i="6"/>
  <c r="C344" i="6"/>
  <c r="E343" i="6"/>
  <c r="D343" i="6"/>
  <c r="C343" i="6"/>
  <c r="E342" i="6"/>
  <c r="D342" i="6"/>
  <c r="C342" i="6"/>
  <c r="E341" i="6"/>
  <c r="D341" i="6"/>
  <c r="C341" i="6"/>
  <c r="E340" i="6"/>
  <c r="D340" i="6"/>
  <c r="C340" i="6"/>
  <c r="E339" i="6"/>
  <c r="D339" i="6"/>
  <c r="C339" i="6"/>
  <c r="E338" i="6"/>
  <c r="D338" i="6"/>
  <c r="C338" i="6"/>
  <c r="E337" i="6"/>
  <c r="D337" i="6"/>
  <c r="C337" i="6"/>
  <c r="E336" i="6"/>
  <c r="D336" i="6"/>
  <c r="C336" i="6"/>
  <c r="E335" i="6"/>
  <c r="D335" i="6"/>
  <c r="C335" i="6"/>
  <c r="E334" i="6"/>
  <c r="D334" i="6"/>
  <c r="C334" i="6"/>
  <c r="E333" i="6"/>
  <c r="D333" i="6"/>
  <c r="C333" i="6"/>
  <c r="E332" i="6"/>
  <c r="D332" i="6"/>
  <c r="C332" i="6"/>
  <c r="E331" i="6"/>
  <c r="D331" i="6"/>
  <c r="C331" i="6"/>
  <c r="E330" i="6"/>
  <c r="D330" i="6"/>
  <c r="C330" i="6"/>
  <c r="E329" i="6"/>
  <c r="D329" i="6"/>
  <c r="C329" i="6"/>
  <c r="E328" i="6"/>
  <c r="D328" i="6"/>
  <c r="C328" i="6"/>
  <c r="E327" i="6"/>
  <c r="D327" i="6"/>
  <c r="C327" i="6"/>
  <c r="E326" i="6"/>
  <c r="D326" i="6"/>
  <c r="C326" i="6"/>
  <c r="E325" i="6"/>
  <c r="D325" i="6"/>
  <c r="C325" i="6"/>
  <c r="E324" i="6"/>
  <c r="D324" i="6"/>
  <c r="C324" i="6"/>
  <c r="E323" i="6"/>
  <c r="D323" i="6"/>
  <c r="C323" i="6"/>
  <c r="E322" i="6"/>
  <c r="D322" i="6"/>
  <c r="C322" i="6"/>
  <c r="E321" i="6"/>
  <c r="D321" i="6"/>
  <c r="C321" i="6"/>
  <c r="E320" i="6"/>
  <c r="D320" i="6"/>
  <c r="C320" i="6"/>
  <c r="E319" i="6"/>
  <c r="D319" i="6"/>
  <c r="C319" i="6"/>
  <c r="E318" i="6"/>
  <c r="D318" i="6"/>
  <c r="C318" i="6"/>
  <c r="E317" i="6"/>
  <c r="D317" i="6"/>
  <c r="C317" i="6"/>
  <c r="E316" i="6"/>
  <c r="D316" i="6"/>
  <c r="C316" i="6"/>
  <c r="E315" i="6"/>
  <c r="D315" i="6"/>
  <c r="C315" i="6"/>
  <c r="E314" i="6"/>
  <c r="D314" i="6"/>
  <c r="C314" i="6"/>
  <c r="E313" i="6"/>
  <c r="D313" i="6"/>
  <c r="C313" i="6"/>
  <c r="E312" i="6"/>
  <c r="D312" i="6"/>
  <c r="C312" i="6"/>
  <c r="E311" i="6"/>
  <c r="D311" i="6"/>
  <c r="C311" i="6"/>
  <c r="E310" i="6"/>
  <c r="D310" i="6"/>
  <c r="C310" i="6"/>
  <c r="E309" i="6"/>
  <c r="D309" i="6"/>
  <c r="C309" i="6"/>
  <c r="E308" i="6"/>
  <c r="D308" i="6"/>
  <c r="C308" i="6"/>
  <c r="E307" i="6"/>
  <c r="D307" i="6"/>
  <c r="C307" i="6"/>
  <c r="E306" i="6"/>
  <c r="D306" i="6"/>
  <c r="C306" i="6"/>
  <c r="E305" i="6"/>
  <c r="D305" i="6"/>
  <c r="C305" i="6"/>
  <c r="E304" i="6"/>
  <c r="D304" i="6"/>
  <c r="C304" i="6"/>
  <c r="E303" i="6"/>
  <c r="D303" i="6"/>
  <c r="C303" i="6"/>
  <c r="E302" i="6"/>
  <c r="D302" i="6"/>
  <c r="C302" i="6"/>
  <c r="E301" i="6"/>
  <c r="D301" i="6"/>
  <c r="C301" i="6"/>
  <c r="E300" i="6"/>
  <c r="D300" i="6"/>
  <c r="C300" i="6"/>
  <c r="E299" i="6"/>
  <c r="D299" i="6"/>
  <c r="C299" i="6"/>
  <c r="E298" i="6"/>
  <c r="D298" i="6"/>
  <c r="C298" i="6"/>
  <c r="E297" i="6"/>
  <c r="D297" i="6"/>
  <c r="C297" i="6"/>
  <c r="E296" i="6"/>
  <c r="D296" i="6"/>
  <c r="C296" i="6"/>
  <c r="E295" i="6"/>
  <c r="D295" i="6"/>
  <c r="C295" i="6"/>
  <c r="E294" i="6"/>
  <c r="D294" i="6"/>
  <c r="C294" i="6"/>
  <c r="E293" i="6"/>
  <c r="D293" i="6"/>
  <c r="C293" i="6"/>
  <c r="E292" i="6"/>
  <c r="D292" i="6"/>
  <c r="C292" i="6"/>
  <c r="E291" i="6"/>
  <c r="D291" i="6"/>
  <c r="C291" i="6"/>
  <c r="E290" i="6"/>
  <c r="D290" i="6"/>
  <c r="C290" i="6"/>
  <c r="E289" i="6"/>
  <c r="D289" i="6"/>
  <c r="C289" i="6"/>
  <c r="E288" i="6"/>
  <c r="D288" i="6"/>
  <c r="C288" i="6"/>
  <c r="E287" i="6"/>
  <c r="D287" i="6"/>
  <c r="C287" i="6"/>
  <c r="E286" i="6"/>
  <c r="D286" i="6"/>
  <c r="C286" i="6"/>
  <c r="E285" i="6"/>
  <c r="D285" i="6"/>
  <c r="C285" i="6"/>
  <c r="E284" i="6"/>
  <c r="D284" i="6"/>
  <c r="C284" i="6"/>
  <c r="E283" i="6"/>
  <c r="D283" i="6"/>
  <c r="C283" i="6"/>
  <c r="E282" i="6"/>
  <c r="D282" i="6"/>
  <c r="C282" i="6"/>
  <c r="E281" i="6"/>
  <c r="D281" i="6"/>
  <c r="C281" i="6"/>
  <c r="E280" i="6"/>
  <c r="D280" i="6"/>
  <c r="C280" i="6"/>
  <c r="E279" i="6"/>
  <c r="D279" i="6"/>
  <c r="C279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D236" i="6"/>
  <c r="C236" i="6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R82" i="6"/>
  <c r="S82" i="6" s="1"/>
  <c r="K82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R37" i="6"/>
  <c r="K37" i="6"/>
  <c r="E37" i="6"/>
  <c r="D37" i="6"/>
  <c r="C37" i="6"/>
  <c r="R36" i="6"/>
  <c r="K36" i="6"/>
  <c r="E36" i="6"/>
  <c r="D36" i="6"/>
  <c r="C36" i="6"/>
  <c r="R35" i="6"/>
  <c r="K35" i="6"/>
  <c r="E35" i="6"/>
  <c r="D35" i="6"/>
  <c r="C35" i="6"/>
  <c r="R34" i="6"/>
  <c r="K34" i="6"/>
  <c r="E34" i="6"/>
  <c r="D34" i="6"/>
  <c r="C34" i="6"/>
  <c r="R33" i="6"/>
  <c r="K33" i="6"/>
  <c r="E33" i="6"/>
  <c r="D33" i="6"/>
  <c r="C33" i="6"/>
  <c r="R32" i="6"/>
  <c r="K32" i="6"/>
  <c r="E32" i="6"/>
  <c r="D32" i="6"/>
  <c r="C32" i="6"/>
  <c r="R31" i="6"/>
  <c r="K31" i="6"/>
  <c r="E31" i="6"/>
  <c r="D31" i="6"/>
  <c r="C31" i="6"/>
  <c r="R30" i="6"/>
  <c r="K30" i="6"/>
  <c r="E30" i="6"/>
  <c r="D30" i="6"/>
  <c r="C30" i="6"/>
  <c r="R29" i="6"/>
  <c r="K29" i="6"/>
  <c r="E29" i="6"/>
  <c r="D29" i="6"/>
  <c r="C29" i="6"/>
  <c r="R28" i="6"/>
  <c r="K28" i="6"/>
  <c r="E28" i="6"/>
  <c r="D28" i="6"/>
  <c r="C28" i="6"/>
  <c r="R27" i="6"/>
  <c r="K27" i="6"/>
  <c r="E27" i="6"/>
  <c r="D27" i="6"/>
  <c r="C27" i="6"/>
  <c r="R26" i="6"/>
  <c r="K26" i="6"/>
  <c r="E26" i="6"/>
  <c r="D26" i="6"/>
  <c r="C26" i="6"/>
  <c r="R25" i="6"/>
  <c r="K25" i="6"/>
  <c r="E25" i="6"/>
  <c r="D25" i="6"/>
  <c r="C25" i="6"/>
  <c r="R24" i="6"/>
  <c r="K24" i="6"/>
  <c r="E24" i="6"/>
  <c r="D24" i="6"/>
  <c r="C24" i="6"/>
  <c r="R23" i="6"/>
  <c r="K23" i="6"/>
  <c r="E23" i="6"/>
  <c r="D23" i="6"/>
  <c r="C23" i="6"/>
  <c r="R22" i="6"/>
  <c r="K22" i="6"/>
  <c r="E22" i="6"/>
  <c r="D22" i="6"/>
  <c r="C22" i="6"/>
  <c r="R21" i="6"/>
  <c r="K21" i="6"/>
  <c r="E21" i="6"/>
  <c r="D21" i="6"/>
  <c r="C21" i="6"/>
  <c r="R20" i="6"/>
  <c r="K20" i="6"/>
  <c r="E20" i="6"/>
  <c r="D20" i="6"/>
  <c r="C20" i="6"/>
  <c r="R19" i="6"/>
  <c r="K19" i="6"/>
  <c r="E19" i="6"/>
  <c r="D19" i="6"/>
  <c r="C19" i="6"/>
  <c r="R18" i="6"/>
  <c r="K18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K12" i="4"/>
  <c r="G540" i="8" l="1"/>
  <c r="G520" i="8"/>
  <c r="G529" i="8"/>
  <c r="G459" i="8"/>
  <c r="G451" i="8"/>
  <c r="G460" i="8"/>
  <c r="G445" i="8"/>
  <c r="I87" i="11"/>
  <c r="F424" i="11"/>
  <c r="P87" i="11"/>
  <c r="L83" i="11"/>
  <c r="I92" i="11"/>
  <c r="I13" i="11"/>
  <c r="S83" i="11"/>
  <c r="I7" i="11"/>
  <c r="I83" i="11"/>
  <c r="P7" i="11"/>
  <c r="F425" i="10"/>
  <c r="F429" i="10"/>
  <c r="F433" i="10"/>
  <c r="F468" i="10"/>
  <c r="F515" i="10"/>
  <c r="F519" i="10"/>
  <c r="F523" i="10"/>
  <c r="F535" i="10"/>
  <c r="F539" i="10"/>
  <c r="F543" i="10"/>
  <c r="F570" i="10"/>
  <c r="F617" i="10"/>
  <c r="F496" i="10"/>
  <c r="F625" i="10"/>
  <c r="F785" i="10"/>
  <c r="F469" i="10"/>
  <c r="F481" i="10"/>
  <c r="F485" i="10"/>
  <c r="F489" i="10"/>
  <c r="F540" i="10"/>
  <c r="F556" i="10"/>
  <c r="F595" i="10"/>
  <c r="F607" i="10"/>
  <c r="F458" i="10"/>
  <c r="F427" i="10"/>
  <c r="F431" i="10"/>
  <c r="F435" i="10"/>
  <c r="F462" i="10"/>
  <c r="F486" i="10"/>
  <c r="F502" i="10"/>
  <c r="F517" i="10"/>
  <c r="F521" i="10"/>
  <c r="F525" i="10"/>
  <c r="F541" i="10"/>
  <c r="F576" i="10"/>
  <c r="F616" i="10"/>
  <c r="F424" i="10"/>
  <c r="F448" i="10"/>
  <c r="F467" i="10"/>
  <c r="F471" i="10"/>
  <c r="F487" i="10"/>
  <c r="F522" i="10"/>
  <c r="F577" i="10"/>
  <c r="F589" i="10"/>
  <c r="F701" i="10"/>
  <c r="F443" i="10"/>
  <c r="F447" i="10"/>
  <c r="F451" i="10"/>
  <c r="F497" i="10"/>
  <c r="F501" i="10"/>
  <c r="F505" i="10"/>
  <c r="F551" i="10"/>
  <c r="F555" i="10"/>
  <c r="F559" i="10"/>
  <c r="F594" i="10"/>
  <c r="F611" i="10"/>
  <c r="F593" i="10"/>
  <c r="F697" i="10"/>
  <c r="F590" i="10"/>
  <c r="F601" i="10"/>
  <c r="F626" i="10"/>
  <c r="F650" i="10"/>
  <c r="F662" i="10"/>
  <c r="F666" i="10"/>
  <c r="F670" i="10"/>
  <c r="P7" i="10"/>
  <c r="F444" i="10"/>
  <c r="F498" i="10"/>
  <c r="F552" i="10"/>
  <c r="F572" i="10"/>
  <c r="F598" i="10"/>
  <c r="M11" i="10"/>
  <c r="F479" i="10"/>
  <c r="F483" i="10"/>
  <c r="F533" i="10"/>
  <c r="F537" i="10"/>
  <c r="F587" i="10"/>
  <c r="F602" i="10"/>
  <c r="F631" i="10"/>
  <c r="F635" i="10"/>
  <c r="F430" i="10"/>
  <c r="F445" i="10"/>
  <c r="F449" i="10"/>
  <c r="F453" i="10"/>
  <c r="F472" i="10"/>
  <c r="F476" i="10"/>
  <c r="F499" i="10"/>
  <c r="F503" i="10"/>
  <c r="F507" i="10"/>
  <c r="F526" i="10"/>
  <c r="F530" i="10"/>
  <c r="F553" i="10"/>
  <c r="F561" i="10"/>
  <c r="F580" i="10"/>
  <c r="F584" i="10"/>
  <c r="I6" i="10"/>
  <c r="F480" i="10"/>
  <c r="F534" i="10"/>
  <c r="F604" i="10"/>
  <c r="F615" i="10"/>
  <c r="F628" i="10"/>
  <c r="F632" i="10"/>
  <c r="F450" i="10"/>
  <c r="F466" i="10"/>
  <c r="F504" i="10"/>
  <c r="F520" i="10"/>
  <c r="F558" i="10"/>
  <c r="F574" i="10"/>
  <c r="I7" i="10"/>
  <c r="S10" i="10"/>
  <c r="F432" i="10"/>
  <c r="F439" i="10"/>
  <c r="F457" i="10"/>
  <c r="F475" i="10"/>
  <c r="F493" i="10"/>
  <c r="F511" i="10"/>
  <c r="F529" i="10"/>
  <c r="F547" i="10"/>
  <c r="F565" i="10"/>
  <c r="F599" i="10"/>
  <c r="F629" i="10"/>
  <c r="F641" i="10"/>
  <c r="F645" i="10"/>
  <c r="F649" i="10"/>
  <c r="F661" i="10"/>
  <c r="F665" i="10"/>
  <c r="F677" i="10"/>
  <c r="F681" i="10"/>
  <c r="F685" i="10"/>
  <c r="F583" i="10"/>
  <c r="F596" i="10"/>
  <c r="F713" i="10"/>
  <c r="F717" i="10"/>
  <c r="F721" i="10"/>
  <c r="F733" i="10"/>
  <c r="F737" i="10"/>
  <c r="F749" i="10"/>
  <c r="F753" i="10"/>
  <c r="F757" i="10"/>
  <c r="F769" i="10"/>
  <c r="F773" i="10"/>
  <c r="F638" i="10"/>
  <c r="F426" i="10"/>
  <c r="F698" i="10"/>
  <c r="F702" i="10"/>
  <c r="F706" i="10"/>
  <c r="F734" i="10"/>
  <c r="F738" i="10"/>
  <c r="F742" i="10"/>
  <c r="F770" i="10"/>
  <c r="F774" i="10"/>
  <c r="F778" i="10"/>
  <c r="F634" i="10"/>
  <c r="F674" i="10"/>
  <c r="F686" i="10"/>
  <c r="F437" i="10"/>
  <c r="F455" i="10"/>
  <c r="F473" i="10"/>
  <c r="F491" i="10"/>
  <c r="F509" i="10"/>
  <c r="F527" i="10"/>
  <c r="F545" i="10"/>
  <c r="F575" i="10"/>
  <c r="F441" i="10"/>
  <c r="F459" i="10"/>
  <c r="F477" i="10"/>
  <c r="F495" i="10"/>
  <c r="F513" i="10"/>
  <c r="F531" i="10"/>
  <c r="F549" i="10"/>
  <c r="F567" i="10"/>
  <c r="F603" i="10"/>
  <c r="F610" i="10"/>
  <c r="F627" i="10"/>
  <c r="F643" i="10"/>
  <c r="F647" i="10"/>
  <c r="F659" i="10"/>
  <c r="F663" i="10"/>
  <c r="F667" i="10"/>
  <c r="F679" i="10"/>
  <c r="F683" i="10"/>
  <c r="P96" i="10"/>
  <c r="F434" i="10"/>
  <c r="F452" i="10"/>
  <c r="F470" i="10"/>
  <c r="F488" i="10"/>
  <c r="F506" i="10"/>
  <c r="F524" i="10"/>
  <c r="F542" i="10"/>
  <c r="F600" i="10"/>
  <c r="F715" i="10"/>
  <c r="F719" i="10"/>
  <c r="F731" i="10"/>
  <c r="F735" i="10"/>
  <c r="F739" i="10"/>
  <c r="F751" i="10"/>
  <c r="F755" i="10"/>
  <c r="F767" i="10"/>
  <c r="F771" i="10"/>
  <c r="F775" i="10"/>
  <c r="L11" i="10"/>
  <c r="F438" i="10"/>
  <c r="F456" i="10"/>
  <c r="F474" i="10"/>
  <c r="F492" i="10"/>
  <c r="F510" i="10"/>
  <c r="F528" i="10"/>
  <c r="F546" i="10"/>
  <c r="F564" i="10"/>
  <c r="F597" i="10"/>
  <c r="F620" i="10"/>
  <c r="F787" i="10"/>
  <c r="F569" i="10"/>
  <c r="F624" i="10"/>
  <c r="F644" i="10"/>
  <c r="F648" i="10"/>
  <c r="F652" i="10"/>
  <c r="F656" i="10"/>
  <c r="F668" i="10"/>
  <c r="F680" i="10"/>
  <c r="F684" i="10"/>
  <c r="F688" i="10"/>
  <c r="F692" i="10"/>
  <c r="F614" i="10"/>
  <c r="F716" i="10"/>
  <c r="F720" i="10"/>
  <c r="F724" i="10"/>
  <c r="F752" i="10"/>
  <c r="F756" i="10"/>
  <c r="F760" i="10"/>
  <c r="P94" i="10"/>
  <c r="R11" i="10"/>
  <c r="F428" i="10"/>
  <c r="F446" i="10"/>
  <c r="F464" i="10"/>
  <c r="F482" i="10"/>
  <c r="F500" i="10"/>
  <c r="F518" i="10"/>
  <c r="F536" i="10"/>
  <c r="F566" i="10"/>
  <c r="F621" i="10"/>
  <c r="F611" i="9"/>
  <c r="F481" i="9"/>
  <c r="F434" i="9"/>
  <c r="F442" i="9"/>
  <c r="F458" i="9"/>
  <c r="F470" i="9"/>
  <c r="F478" i="9"/>
  <c r="F494" i="9"/>
  <c r="F530" i="9"/>
  <c r="F546" i="9"/>
  <c r="F554" i="9"/>
  <c r="F562" i="9"/>
  <c r="F570" i="9"/>
  <c r="F578" i="9"/>
  <c r="F586" i="9"/>
  <c r="F598" i="9"/>
  <c r="F606" i="9"/>
  <c r="F438" i="9"/>
  <c r="F446" i="9"/>
  <c r="F454" i="9"/>
  <c r="F462" i="9"/>
  <c r="F474" i="9"/>
  <c r="F482" i="9"/>
  <c r="F490" i="9"/>
  <c r="F498" i="9"/>
  <c r="F506" i="9"/>
  <c r="F510" i="9"/>
  <c r="F518" i="9"/>
  <c r="F526" i="9"/>
  <c r="F534" i="9"/>
  <c r="F542" i="9"/>
  <c r="F550" i="9"/>
  <c r="F566" i="9"/>
  <c r="F582" i="9"/>
  <c r="F590" i="9"/>
  <c r="F602" i="9"/>
  <c r="F614" i="9"/>
  <c r="F455" i="9"/>
  <c r="F463" i="9"/>
  <c r="F487" i="9"/>
  <c r="F499" i="9"/>
  <c r="F523" i="9"/>
  <c r="F531" i="9"/>
  <c r="F563" i="9"/>
  <c r="F571" i="9"/>
  <c r="F595" i="9"/>
  <c r="F599" i="9"/>
  <c r="F603" i="9"/>
  <c r="P7" i="9"/>
  <c r="F459" i="9"/>
  <c r="F491" i="9"/>
  <c r="F495" i="9"/>
  <c r="F527" i="9"/>
  <c r="F535" i="9"/>
  <c r="F559" i="9"/>
  <c r="F567" i="9"/>
  <c r="F444" i="9"/>
  <c r="F460" i="9"/>
  <c r="F476" i="9"/>
  <c r="F492" i="9"/>
  <c r="F500" i="9"/>
  <c r="F508" i="9"/>
  <c r="F516" i="9"/>
  <c r="F524" i="9"/>
  <c r="F532" i="9"/>
  <c r="F548" i="9"/>
  <c r="F560" i="9"/>
  <c r="F568" i="9"/>
  <c r="F584" i="9"/>
  <c r="F600" i="9"/>
  <c r="F608" i="9"/>
  <c r="F624" i="9"/>
  <c r="F440" i="9"/>
  <c r="F452" i="9"/>
  <c r="F456" i="9"/>
  <c r="F464" i="9"/>
  <c r="F472" i="9"/>
  <c r="F480" i="9"/>
  <c r="F488" i="9"/>
  <c r="F512" i="9"/>
  <c r="F528" i="9"/>
  <c r="F536" i="9"/>
  <c r="F544" i="9"/>
  <c r="F552" i="9"/>
  <c r="F564" i="9"/>
  <c r="F572" i="9"/>
  <c r="F580" i="9"/>
  <c r="F588" i="9"/>
  <c r="F596" i="9"/>
  <c r="F616" i="9"/>
  <c r="F425" i="9"/>
  <c r="F437" i="9"/>
  <c r="F441" i="9"/>
  <c r="F445" i="9"/>
  <c r="F473" i="9"/>
  <c r="F477" i="9"/>
  <c r="F505" i="9"/>
  <c r="F509" i="9"/>
  <c r="F513" i="9"/>
  <c r="F517" i="9"/>
  <c r="F541" i="9"/>
  <c r="F545" i="9"/>
  <c r="F549" i="9"/>
  <c r="F553" i="9"/>
  <c r="F577" i="9"/>
  <c r="F581" i="9"/>
  <c r="F585" i="9"/>
  <c r="F589" i="9"/>
  <c r="F613" i="9"/>
  <c r="F621" i="9"/>
  <c r="F427" i="9"/>
  <c r="I89" i="9"/>
  <c r="F431" i="9"/>
  <c r="F449" i="9"/>
  <c r="F467" i="9"/>
  <c r="F485" i="9"/>
  <c r="F496" i="9"/>
  <c r="F503" i="9"/>
  <c r="F514" i="9"/>
  <c r="F521" i="9"/>
  <c r="F539" i="9"/>
  <c r="F557" i="9"/>
  <c r="F575" i="9"/>
  <c r="F593" i="9"/>
  <c r="F604" i="9"/>
  <c r="F626" i="9"/>
  <c r="F424" i="9"/>
  <c r="F435" i="9"/>
  <c r="F453" i="9"/>
  <c r="F471" i="9"/>
  <c r="F489" i="9"/>
  <c r="F507" i="9"/>
  <c r="F525" i="9"/>
  <c r="F543" i="9"/>
  <c r="F561" i="9"/>
  <c r="F579" i="9"/>
  <c r="F597" i="9"/>
  <c r="F615" i="9"/>
  <c r="F623" i="9"/>
  <c r="F627" i="9"/>
  <c r="F631" i="9"/>
  <c r="F439" i="9"/>
  <c r="F457" i="9"/>
  <c r="F475" i="9"/>
  <c r="F493" i="9"/>
  <c r="F511" i="9"/>
  <c r="F529" i="9"/>
  <c r="F547" i="9"/>
  <c r="F565" i="9"/>
  <c r="F583" i="9"/>
  <c r="F601" i="9"/>
  <c r="F432" i="9"/>
  <c r="F450" i="9"/>
  <c r="F468" i="9"/>
  <c r="F486" i="9"/>
  <c r="F504" i="9"/>
  <c r="F522" i="9"/>
  <c r="F540" i="9"/>
  <c r="F558" i="9"/>
  <c r="F576" i="9"/>
  <c r="F594" i="9"/>
  <c r="F612" i="9"/>
  <c r="F436" i="9"/>
  <c r="F620" i="9"/>
  <c r="F628" i="9"/>
  <c r="F429" i="9"/>
  <c r="F447" i="9"/>
  <c r="F465" i="9"/>
  <c r="F483" i="9"/>
  <c r="F501" i="9"/>
  <c r="F519" i="9"/>
  <c r="F537" i="9"/>
  <c r="F555" i="9"/>
  <c r="F573" i="9"/>
  <c r="F591" i="9"/>
  <c r="F609" i="9"/>
  <c r="P83" i="9"/>
  <c r="F630" i="9"/>
  <c r="F433" i="9"/>
  <c r="F451" i="9"/>
  <c r="F469" i="9"/>
  <c r="F629" i="9"/>
  <c r="F426" i="9"/>
  <c r="F430" i="9"/>
  <c r="F448" i="9"/>
  <c r="F466" i="9"/>
  <c r="F484" i="9"/>
  <c r="F502" i="9"/>
  <c r="F520" i="9"/>
  <c r="F538" i="9"/>
  <c r="F556" i="9"/>
  <c r="F574" i="9"/>
  <c r="F592" i="9"/>
  <c r="F610" i="9"/>
  <c r="P85" i="11"/>
  <c r="I90" i="11"/>
  <c r="P83" i="11"/>
  <c r="S10" i="11"/>
  <c r="I85" i="11"/>
  <c r="I15" i="11"/>
  <c r="P90" i="11"/>
  <c r="I95" i="11"/>
  <c r="I6" i="11"/>
  <c r="I9" i="11"/>
  <c r="I11" i="11"/>
  <c r="P13" i="11"/>
  <c r="P15" i="11"/>
  <c r="I82" i="11"/>
  <c r="I88" i="11"/>
  <c r="P95" i="11"/>
  <c r="K11" i="11"/>
  <c r="P88" i="11"/>
  <c r="I86" i="11"/>
  <c r="P93" i="11"/>
  <c r="M11" i="11"/>
  <c r="P82" i="11"/>
  <c r="P86" i="11"/>
  <c r="I91" i="11"/>
  <c r="P8" i="11"/>
  <c r="I5" i="11"/>
  <c r="L11" i="11"/>
  <c r="I4" i="11"/>
  <c r="P6" i="11"/>
  <c r="I10" i="11"/>
  <c r="P11" i="11"/>
  <c r="I16" i="11"/>
  <c r="I84" i="11"/>
  <c r="P91" i="11"/>
  <c r="I96" i="11"/>
  <c r="P92" i="11"/>
  <c r="P16" i="11"/>
  <c r="P84" i="11"/>
  <c r="I89" i="11"/>
  <c r="P96" i="11"/>
  <c r="K10" i="11"/>
  <c r="P5" i="11"/>
  <c r="L10" i="11"/>
  <c r="S11" i="11"/>
  <c r="I14" i="11"/>
  <c r="I12" i="11" s="1"/>
  <c r="P89" i="11"/>
  <c r="I94" i="11"/>
  <c r="P9" i="11"/>
  <c r="I93" i="11"/>
  <c r="R11" i="11"/>
  <c r="P10" i="11"/>
  <c r="T11" i="11"/>
  <c r="T12" i="11" s="1"/>
  <c r="T13" i="11" s="1"/>
  <c r="P14" i="11"/>
  <c r="P12" i="11" s="1"/>
  <c r="P94" i="11"/>
  <c r="P4" i="11"/>
  <c r="I8" i="11"/>
  <c r="R10" i="11"/>
  <c r="I14" i="10"/>
  <c r="K10" i="10"/>
  <c r="P14" i="10"/>
  <c r="F743" i="10"/>
  <c r="I94" i="10"/>
  <c r="I5" i="10"/>
  <c r="L10" i="10"/>
  <c r="T11" i="10"/>
  <c r="I13" i="10"/>
  <c r="F653" i="10"/>
  <c r="F831" i="10"/>
  <c r="S11" i="10"/>
  <c r="S12" i="10" s="1"/>
  <c r="I96" i="10"/>
  <c r="I84" i="10"/>
  <c r="I16" i="10"/>
  <c r="I10" i="10"/>
  <c r="I4" i="10"/>
  <c r="I91" i="10"/>
  <c r="I88" i="10"/>
  <c r="I82" i="10"/>
  <c r="I90" i="10"/>
  <c r="I85" i="10"/>
  <c r="I83" i="10"/>
  <c r="P10" i="10"/>
  <c r="P91" i="10"/>
  <c r="P11" i="10"/>
  <c r="P6" i="10"/>
  <c r="P86" i="10"/>
  <c r="P82" i="10"/>
  <c r="P95" i="10"/>
  <c r="P85" i="10"/>
  <c r="P92" i="10"/>
  <c r="I86" i="10"/>
  <c r="F779" i="10"/>
  <c r="P83" i="10"/>
  <c r="I89" i="10"/>
  <c r="I92" i="10"/>
  <c r="F689" i="10"/>
  <c r="P5" i="10"/>
  <c r="I8" i="10"/>
  <c r="I15" i="10"/>
  <c r="P89" i="10"/>
  <c r="F903" i="10"/>
  <c r="R10" i="10"/>
  <c r="P8" i="10"/>
  <c r="P13" i="10"/>
  <c r="P15" i="10"/>
  <c r="I95" i="10"/>
  <c r="F725" i="10"/>
  <c r="P88" i="10"/>
  <c r="I11" i="10"/>
  <c r="P84" i="10"/>
  <c r="P87" i="10"/>
  <c r="I93" i="10"/>
  <c r="F761" i="10"/>
  <c r="S83" i="10"/>
  <c r="I87" i="10"/>
  <c r="P4" i="10"/>
  <c r="I9" i="10"/>
  <c r="K11" i="10"/>
  <c r="K12" i="10" s="1"/>
  <c r="P90" i="10"/>
  <c r="P93" i="10"/>
  <c r="F671" i="10"/>
  <c r="P9" i="10"/>
  <c r="P16" i="10"/>
  <c r="L83" i="10"/>
  <c r="F873" i="10"/>
  <c r="F820" i="10"/>
  <c r="F841" i="10"/>
  <c r="F851" i="10"/>
  <c r="F872" i="10"/>
  <c r="F882" i="10"/>
  <c r="F892" i="10"/>
  <c r="F913" i="10"/>
  <c r="F923" i="10"/>
  <c r="F710" i="10"/>
  <c r="F728" i="10"/>
  <c r="F746" i="10"/>
  <c r="F764" i="10"/>
  <c r="F782" i="10"/>
  <c r="F821" i="10"/>
  <c r="F842" i="10"/>
  <c r="F852" i="10"/>
  <c r="F862" i="10"/>
  <c r="F883" i="10"/>
  <c r="F893" i="10"/>
  <c r="F914" i="10"/>
  <c r="F924" i="10"/>
  <c r="F554" i="10"/>
  <c r="F557" i="10"/>
  <c r="F560" i="10"/>
  <c r="F563" i="10"/>
  <c r="F642" i="10"/>
  <c r="F660" i="10"/>
  <c r="F678" i="10"/>
  <c r="F696" i="10"/>
  <c r="F714" i="10"/>
  <c r="F732" i="10"/>
  <c r="F750" i="10"/>
  <c r="F768" i="10"/>
  <c r="F786" i="10"/>
  <c r="F812" i="10"/>
  <c r="F822" i="10"/>
  <c r="F832" i="10"/>
  <c r="F853" i="10"/>
  <c r="F863" i="10"/>
  <c r="F884" i="10"/>
  <c r="F894" i="10"/>
  <c r="F904" i="10"/>
  <c r="F925" i="10"/>
  <c r="F646" i="10"/>
  <c r="F664" i="10"/>
  <c r="F682" i="10"/>
  <c r="F700" i="10"/>
  <c r="F718" i="10"/>
  <c r="F736" i="10"/>
  <c r="F754" i="10"/>
  <c r="F772" i="10"/>
  <c r="F823" i="10"/>
  <c r="F833" i="10"/>
  <c r="F854" i="10"/>
  <c r="F864" i="10"/>
  <c r="F874" i="10"/>
  <c r="F895" i="10"/>
  <c r="F905" i="10"/>
  <c r="F926" i="10"/>
  <c r="F639" i="10"/>
  <c r="F657" i="10"/>
  <c r="F675" i="10"/>
  <c r="F693" i="10"/>
  <c r="F711" i="10"/>
  <c r="F729" i="10"/>
  <c r="F747" i="10"/>
  <c r="F765" i="10"/>
  <c r="F783" i="10"/>
  <c r="F824" i="10"/>
  <c r="F834" i="10"/>
  <c r="F844" i="10"/>
  <c r="F865" i="10"/>
  <c r="F875" i="10"/>
  <c r="F896" i="10"/>
  <c r="F906" i="10"/>
  <c r="F916" i="10"/>
  <c r="F579" i="10"/>
  <c r="F582" i="10"/>
  <c r="F585" i="10"/>
  <c r="F588" i="10"/>
  <c r="F636" i="10"/>
  <c r="F654" i="10"/>
  <c r="F672" i="10"/>
  <c r="F690" i="10"/>
  <c r="F708" i="10"/>
  <c r="F726" i="10"/>
  <c r="F744" i="10"/>
  <c r="F762" i="10"/>
  <c r="F780" i="10"/>
  <c r="F815" i="10"/>
  <c r="F836" i="10"/>
  <c r="F846" i="10"/>
  <c r="F856" i="10"/>
  <c r="F877" i="10"/>
  <c r="F887" i="10"/>
  <c r="F908" i="10"/>
  <c r="F918" i="10"/>
  <c r="F928" i="10"/>
  <c r="F622" i="10"/>
  <c r="F640" i="10"/>
  <c r="F658" i="10"/>
  <c r="F676" i="10"/>
  <c r="F694" i="10"/>
  <c r="F712" i="10"/>
  <c r="F730" i="10"/>
  <c r="F748" i="10"/>
  <c r="F766" i="10"/>
  <c r="F784" i="10"/>
  <c r="F816" i="10"/>
  <c r="F826" i="10"/>
  <c r="F847" i="10"/>
  <c r="F857" i="10"/>
  <c r="F867" i="10"/>
  <c r="F878" i="10"/>
  <c r="F888" i="10"/>
  <c r="F898" i="10"/>
  <c r="F919" i="10"/>
  <c r="F929" i="10"/>
  <c r="F633" i="10"/>
  <c r="F651" i="10"/>
  <c r="F669" i="10"/>
  <c r="F687" i="10"/>
  <c r="F705" i="10"/>
  <c r="F723" i="10"/>
  <c r="F741" i="10"/>
  <c r="F759" i="10"/>
  <c r="F777" i="10"/>
  <c r="F817" i="10"/>
  <c r="F827" i="10"/>
  <c r="F848" i="10"/>
  <c r="F858" i="10"/>
  <c r="F868" i="10"/>
  <c r="F889" i="10"/>
  <c r="F899" i="10"/>
  <c r="F920" i="10"/>
  <c r="F930" i="10"/>
  <c r="F619" i="10"/>
  <c r="F637" i="10"/>
  <c r="F655" i="10"/>
  <c r="F673" i="10"/>
  <c r="F691" i="10"/>
  <c r="F709" i="10"/>
  <c r="F727" i="10"/>
  <c r="F745" i="10"/>
  <c r="F763" i="10"/>
  <c r="F781" i="10"/>
  <c r="F818" i="10"/>
  <c r="F828" i="10"/>
  <c r="F838" i="10"/>
  <c r="F859" i="10"/>
  <c r="F869" i="10"/>
  <c r="F890" i="10"/>
  <c r="F900" i="10"/>
  <c r="F910" i="10"/>
  <c r="F931" i="10"/>
  <c r="P15" i="9"/>
  <c r="P13" i="9"/>
  <c r="P90" i="9"/>
  <c r="S10" i="9"/>
  <c r="P8" i="9"/>
  <c r="P5" i="9"/>
  <c r="S83" i="9"/>
  <c r="P16" i="9"/>
  <c r="I96" i="9"/>
  <c r="I84" i="9"/>
  <c r="I16" i="9"/>
  <c r="I10" i="9"/>
  <c r="I4" i="9"/>
  <c r="M11" i="9"/>
  <c r="I91" i="9"/>
  <c r="I86" i="9"/>
  <c r="I93" i="9"/>
  <c r="K11" i="9"/>
  <c r="I9" i="9"/>
  <c r="I6" i="9"/>
  <c r="I88" i="9"/>
  <c r="I82" i="9"/>
  <c r="I11" i="9"/>
  <c r="I95" i="9"/>
  <c r="I90" i="9"/>
  <c r="I7" i="9"/>
  <c r="I85" i="9"/>
  <c r="I83" i="9"/>
  <c r="I92" i="9"/>
  <c r="I13" i="9"/>
  <c r="I8" i="9"/>
  <c r="I87" i="9"/>
  <c r="I94" i="9"/>
  <c r="I14" i="9"/>
  <c r="L10" i="9"/>
  <c r="K10" i="9"/>
  <c r="L11" i="9"/>
  <c r="I5" i="9"/>
  <c r="R11" i="9"/>
  <c r="P91" i="9"/>
  <c r="P84" i="9"/>
  <c r="I15" i="9"/>
  <c r="L83" i="9"/>
  <c r="P96" i="9"/>
  <c r="F824" i="9"/>
  <c r="F836" i="9"/>
  <c r="F848" i="9"/>
  <c r="F860" i="9"/>
  <c r="F872" i="9"/>
  <c r="F884" i="9"/>
  <c r="F896" i="9"/>
  <c r="F908" i="9"/>
  <c r="F920" i="9"/>
  <c r="S11" i="9"/>
  <c r="P89" i="9"/>
  <c r="F607" i="9"/>
  <c r="F825" i="9"/>
  <c r="F837" i="9"/>
  <c r="F849" i="9"/>
  <c r="F861" i="9"/>
  <c r="F873" i="9"/>
  <c r="F885" i="9"/>
  <c r="F897" i="9"/>
  <c r="F909" i="9"/>
  <c r="F921" i="9"/>
  <c r="P10" i="9"/>
  <c r="T11" i="9"/>
  <c r="T12" i="9" s="1"/>
  <c r="T13" i="9" s="1"/>
  <c r="P14" i="9"/>
  <c r="P12" i="9" s="1"/>
  <c r="P94" i="9"/>
  <c r="F632" i="9"/>
  <c r="F636" i="9"/>
  <c r="F640" i="9"/>
  <c r="F644" i="9"/>
  <c r="F648" i="9"/>
  <c r="F652" i="9"/>
  <c r="F656" i="9"/>
  <c r="F660" i="9"/>
  <c r="F664" i="9"/>
  <c r="F668" i="9"/>
  <c r="F672" i="9"/>
  <c r="F676" i="9"/>
  <c r="F680" i="9"/>
  <c r="F684" i="9"/>
  <c r="F688" i="9"/>
  <c r="F692" i="9"/>
  <c r="F696" i="9"/>
  <c r="F700" i="9"/>
  <c r="F704" i="9"/>
  <c r="F708" i="9"/>
  <c r="F712" i="9"/>
  <c r="F716" i="9"/>
  <c r="F720" i="9"/>
  <c r="F724" i="9"/>
  <c r="F728" i="9"/>
  <c r="F732" i="9"/>
  <c r="F736" i="9"/>
  <c r="F740" i="9"/>
  <c r="F744" i="9"/>
  <c r="F748" i="9"/>
  <c r="F752" i="9"/>
  <c r="F756" i="9"/>
  <c r="F760" i="9"/>
  <c r="F764" i="9"/>
  <c r="F768" i="9"/>
  <c r="F772" i="9"/>
  <c r="F776" i="9"/>
  <c r="F780" i="9"/>
  <c r="F784" i="9"/>
  <c r="F826" i="9"/>
  <c r="F838" i="9"/>
  <c r="F850" i="9"/>
  <c r="F862" i="9"/>
  <c r="F874" i="9"/>
  <c r="F886" i="9"/>
  <c r="F898" i="9"/>
  <c r="F910" i="9"/>
  <c r="F922" i="9"/>
  <c r="P4" i="9"/>
  <c r="R10" i="9"/>
  <c r="P87" i="9"/>
  <c r="F815" i="9"/>
  <c r="F827" i="9"/>
  <c r="F839" i="9"/>
  <c r="F851" i="9"/>
  <c r="F863" i="9"/>
  <c r="F875" i="9"/>
  <c r="F887" i="9"/>
  <c r="F899" i="9"/>
  <c r="F911" i="9"/>
  <c r="F923" i="9"/>
  <c r="P92" i="9"/>
  <c r="F617" i="9"/>
  <c r="F816" i="9"/>
  <c r="F828" i="9"/>
  <c r="F840" i="9"/>
  <c r="F852" i="9"/>
  <c r="F864" i="9"/>
  <c r="F876" i="9"/>
  <c r="F888" i="9"/>
  <c r="F900" i="9"/>
  <c r="F912" i="9"/>
  <c r="F924" i="9"/>
  <c r="P85" i="9"/>
  <c r="F625" i="9"/>
  <c r="F633" i="9"/>
  <c r="F637" i="9"/>
  <c r="F641" i="9"/>
  <c r="F645" i="9"/>
  <c r="F649" i="9"/>
  <c r="F653" i="9"/>
  <c r="F657" i="9"/>
  <c r="F661" i="9"/>
  <c r="F665" i="9"/>
  <c r="F669" i="9"/>
  <c r="F673" i="9"/>
  <c r="F677" i="9"/>
  <c r="F681" i="9"/>
  <c r="F685" i="9"/>
  <c r="F689" i="9"/>
  <c r="F693" i="9"/>
  <c r="F697" i="9"/>
  <c r="F701" i="9"/>
  <c r="F705" i="9"/>
  <c r="F709" i="9"/>
  <c r="F713" i="9"/>
  <c r="F717" i="9"/>
  <c r="F721" i="9"/>
  <c r="F725" i="9"/>
  <c r="F729" i="9"/>
  <c r="F733" i="9"/>
  <c r="F737" i="9"/>
  <c r="F741" i="9"/>
  <c r="F745" i="9"/>
  <c r="F749" i="9"/>
  <c r="F753" i="9"/>
  <c r="F757" i="9"/>
  <c r="F761" i="9"/>
  <c r="F765" i="9"/>
  <c r="F769" i="9"/>
  <c r="F773" i="9"/>
  <c r="F777" i="9"/>
  <c r="F781" i="9"/>
  <c r="F785" i="9"/>
  <c r="F817" i="9"/>
  <c r="F829" i="9"/>
  <c r="F841" i="9"/>
  <c r="F853" i="9"/>
  <c r="F865" i="9"/>
  <c r="F877" i="9"/>
  <c r="F889" i="9"/>
  <c r="F901" i="9"/>
  <c r="F913" i="9"/>
  <c r="F925" i="9"/>
  <c r="F830" i="9"/>
  <c r="F842" i="9"/>
  <c r="F854" i="9"/>
  <c r="F866" i="9"/>
  <c r="F878" i="9"/>
  <c r="F890" i="9"/>
  <c r="F902" i="9"/>
  <c r="F914" i="9"/>
  <c r="F926" i="9"/>
  <c r="P95" i="9"/>
  <c r="F618" i="9"/>
  <c r="F819" i="9"/>
  <c r="F831" i="9"/>
  <c r="F843" i="9"/>
  <c r="F855" i="9"/>
  <c r="F867" i="9"/>
  <c r="F879" i="9"/>
  <c r="F891" i="9"/>
  <c r="F903" i="9"/>
  <c r="F915" i="9"/>
  <c r="F927" i="9"/>
  <c r="P9" i="9"/>
  <c r="P88" i="9"/>
  <c r="F622" i="9"/>
  <c r="F634" i="9"/>
  <c r="F638" i="9"/>
  <c r="F642" i="9"/>
  <c r="F646" i="9"/>
  <c r="F650" i="9"/>
  <c r="F654" i="9"/>
  <c r="F658" i="9"/>
  <c r="F662" i="9"/>
  <c r="F666" i="9"/>
  <c r="F670" i="9"/>
  <c r="F674" i="9"/>
  <c r="F678" i="9"/>
  <c r="F682" i="9"/>
  <c r="F686" i="9"/>
  <c r="F690" i="9"/>
  <c r="F694" i="9"/>
  <c r="F698" i="9"/>
  <c r="F702" i="9"/>
  <c r="F706" i="9"/>
  <c r="F710" i="9"/>
  <c r="F714" i="9"/>
  <c r="F718" i="9"/>
  <c r="F722" i="9"/>
  <c r="F726" i="9"/>
  <c r="F730" i="9"/>
  <c r="F734" i="9"/>
  <c r="F738" i="9"/>
  <c r="F742" i="9"/>
  <c r="F746" i="9"/>
  <c r="F750" i="9"/>
  <c r="F754" i="9"/>
  <c r="F758" i="9"/>
  <c r="F762" i="9"/>
  <c r="F766" i="9"/>
  <c r="F770" i="9"/>
  <c r="F774" i="9"/>
  <c r="F778" i="9"/>
  <c r="F782" i="9"/>
  <c r="F786" i="9"/>
  <c r="F820" i="9"/>
  <c r="F832" i="9"/>
  <c r="F844" i="9"/>
  <c r="F856" i="9"/>
  <c r="F868" i="9"/>
  <c r="F880" i="9"/>
  <c r="F892" i="9"/>
  <c r="F904" i="9"/>
  <c r="F916" i="9"/>
  <c r="F928" i="9"/>
  <c r="P93" i="9"/>
  <c r="F821" i="9"/>
  <c r="F833" i="9"/>
  <c r="F845" i="9"/>
  <c r="F857" i="9"/>
  <c r="F869" i="9"/>
  <c r="F881" i="9"/>
  <c r="F893" i="9"/>
  <c r="F905" i="9"/>
  <c r="F917" i="9"/>
  <c r="F929" i="9"/>
  <c r="P82" i="9"/>
  <c r="P86" i="9"/>
  <c r="F834" i="9"/>
  <c r="F846" i="9"/>
  <c r="F858" i="9"/>
  <c r="F870" i="9"/>
  <c r="F882" i="9"/>
  <c r="F894" i="9"/>
  <c r="F906" i="9"/>
  <c r="F918" i="9"/>
  <c r="F930" i="9"/>
  <c r="P6" i="9"/>
  <c r="P11" i="9"/>
  <c r="F635" i="9"/>
  <c r="F639" i="9"/>
  <c r="F643" i="9"/>
  <c r="F647" i="9"/>
  <c r="F651" i="9"/>
  <c r="F655" i="9"/>
  <c r="F659" i="9"/>
  <c r="F663" i="9"/>
  <c r="F667" i="9"/>
  <c r="F671" i="9"/>
  <c r="F675" i="9"/>
  <c r="F679" i="9"/>
  <c r="F683" i="9"/>
  <c r="F687" i="9"/>
  <c r="F691" i="9"/>
  <c r="F695" i="9"/>
  <c r="F699" i="9"/>
  <c r="F703" i="9"/>
  <c r="F707" i="9"/>
  <c r="F711" i="9"/>
  <c r="F715" i="9"/>
  <c r="F719" i="9"/>
  <c r="F723" i="9"/>
  <c r="F727" i="9"/>
  <c r="F731" i="9"/>
  <c r="F735" i="9"/>
  <c r="F739" i="9"/>
  <c r="F743" i="9"/>
  <c r="F747" i="9"/>
  <c r="F751" i="9"/>
  <c r="F755" i="9"/>
  <c r="F759" i="9"/>
  <c r="F763" i="9"/>
  <c r="F767" i="9"/>
  <c r="F771" i="9"/>
  <c r="F775" i="9"/>
  <c r="F779" i="9"/>
  <c r="F783" i="9"/>
  <c r="F787" i="9"/>
  <c r="F823" i="9"/>
  <c r="F835" i="9"/>
  <c r="F847" i="9"/>
  <c r="F859" i="9"/>
  <c r="F871" i="9"/>
  <c r="F883" i="9"/>
  <c r="F895" i="9"/>
  <c r="F907" i="9"/>
  <c r="F919" i="9"/>
  <c r="F931" i="9"/>
  <c r="M81" i="8"/>
  <c r="M82" i="8" s="1"/>
  <c r="T81" i="8"/>
  <c r="T82" i="8" s="1"/>
  <c r="G467" i="8"/>
  <c r="G511" i="8"/>
  <c r="G535" i="8"/>
  <c r="G539" i="8"/>
  <c r="G547" i="8"/>
  <c r="G567" i="8"/>
  <c r="G475" i="8"/>
  <c r="G463" i="8"/>
  <c r="G499" i="8"/>
  <c r="G456" i="8"/>
  <c r="G472" i="8"/>
  <c r="G508" i="8"/>
  <c r="G512" i="8"/>
  <c r="G449" i="8"/>
  <c r="G457" i="8"/>
  <c r="G493" i="8"/>
  <c r="G505" i="8"/>
  <c r="G513" i="8"/>
  <c r="G549" i="8"/>
  <c r="G474" i="8"/>
  <c r="G478" i="8"/>
  <c r="G490" i="8"/>
  <c r="G494" i="8"/>
  <c r="G510" i="8"/>
  <c r="G546" i="8"/>
  <c r="G574" i="8"/>
  <c r="G464" i="8"/>
  <c r="G517" i="8"/>
  <c r="G536" i="8"/>
  <c r="G551" i="8"/>
  <c r="Q6" i="8"/>
  <c r="G495" i="8"/>
  <c r="G514" i="8"/>
  <c r="G518" i="8"/>
  <c r="G552" i="8"/>
  <c r="G454" i="8"/>
  <c r="G469" i="8"/>
  <c r="G484" i="8"/>
  <c r="G492" i="8"/>
  <c r="G503" i="8"/>
  <c r="G526" i="8"/>
  <c r="G541" i="8"/>
  <c r="G556" i="8"/>
  <c r="G572" i="8"/>
  <c r="G580" i="8"/>
  <c r="G582" i="8"/>
  <c r="G438" i="8"/>
  <c r="G458" i="8"/>
  <c r="G477" i="8"/>
  <c r="G496" i="8"/>
  <c r="G530" i="8"/>
  <c r="G487" i="8"/>
  <c r="G571" i="8"/>
  <c r="G442" i="8"/>
  <c r="G481" i="8"/>
  <c r="G500" i="8"/>
  <c r="G521" i="8"/>
  <c r="G430" i="8"/>
  <c r="G476" i="8"/>
  <c r="Q82" i="8"/>
  <c r="G466" i="8"/>
  <c r="G485" i="8"/>
  <c r="G523" i="8"/>
  <c r="G538" i="8"/>
  <c r="G573" i="8"/>
  <c r="G581" i="8"/>
  <c r="G424" i="8"/>
  <c r="G428" i="8"/>
  <c r="G436" i="8"/>
  <c r="G440" i="8"/>
  <c r="G543" i="8"/>
  <c r="G562" i="8"/>
  <c r="G578" i="8"/>
  <c r="G502" i="8"/>
  <c r="G482" i="8"/>
  <c r="G550" i="8"/>
  <c r="J6" i="8"/>
  <c r="G429" i="8"/>
  <c r="G544" i="8"/>
  <c r="J7" i="8"/>
  <c r="Q84" i="8"/>
  <c r="Q3" i="8"/>
  <c r="G427" i="8"/>
  <c r="G575" i="8"/>
  <c r="G583" i="8"/>
  <c r="Q8" i="8"/>
  <c r="G431" i="8"/>
  <c r="G435" i="8"/>
  <c r="G453" i="8"/>
  <c r="G471" i="8"/>
  <c r="G489" i="8"/>
  <c r="G507" i="8"/>
  <c r="G532" i="8"/>
  <c r="G446" i="8"/>
  <c r="G553" i="8"/>
  <c r="G564" i="8"/>
  <c r="G568" i="8"/>
  <c r="G450" i="8"/>
  <c r="G468" i="8"/>
  <c r="G486" i="8"/>
  <c r="G504" i="8"/>
  <c r="Q89" i="8"/>
  <c r="G432" i="8"/>
  <c r="G443" i="8"/>
  <c r="G461" i="8"/>
  <c r="G479" i="8"/>
  <c r="G497" i="8"/>
  <c r="G515" i="8"/>
  <c r="G533" i="8"/>
  <c r="G561" i="8"/>
  <c r="G425" i="8"/>
  <c r="G447" i="8"/>
  <c r="G465" i="8"/>
  <c r="G483" i="8"/>
  <c r="G501" i="8"/>
  <c r="G531" i="8"/>
  <c r="G554" i="8"/>
  <c r="G565" i="8"/>
  <c r="G444" i="8"/>
  <c r="G462" i="8"/>
  <c r="G480" i="8"/>
  <c r="G498" i="8"/>
  <c r="G516" i="8"/>
  <c r="G548" i="8"/>
  <c r="G558" i="8"/>
  <c r="J89" i="8"/>
  <c r="G426" i="8"/>
  <c r="G437" i="8"/>
  <c r="G455" i="8"/>
  <c r="G473" i="8"/>
  <c r="G491" i="8"/>
  <c r="G509" i="8"/>
  <c r="G527" i="8"/>
  <c r="G545" i="8"/>
  <c r="Q91" i="8"/>
  <c r="Q87" i="8"/>
  <c r="G441" i="8"/>
  <c r="G423" i="8"/>
  <c r="G434" i="8"/>
  <c r="G452" i="8"/>
  <c r="G470" i="8"/>
  <c r="G488" i="8"/>
  <c r="G506" i="8"/>
  <c r="G524" i="8"/>
  <c r="G542" i="8"/>
  <c r="G559" i="8"/>
  <c r="G691" i="8"/>
  <c r="G703" i="8"/>
  <c r="G715" i="8"/>
  <c r="G727" i="8"/>
  <c r="G739" i="8"/>
  <c r="G751" i="8"/>
  <c r="G763" i="8"/>
  <c r="G775" i="8"/>
  <c r="G787" i="8"/>
  <c r="G799" i="8"/>
  <c r="J5" i="8"/>
  <c r="J8" i="8"/>
  <c r="J10" i="8"/>
  <c r="Q12" i="8"/>
  <c r="Q14" i="8"/>
  <c r="J81" i="8"/>
  <c r="J87" i="8"/>
  <c r="Q94" i="8"/>
  <c r="G560" i="8"/>
  <c r="G692" i="8"/>
  <c r="G704" i="8"/>
  <c r="G716" i="8"/>
  <c r="G728" i="8"/>
  <c r="G740" i="8"/>
  <c r="G752" i="8"/>
  <c r="G764" i="8"/>
  <c r="G776" i="8"/>
  <c r="G788" i="8"/>
  <c r="G800" i="8"/>
  <c r="G557" i="8"/>
  <c r="G579" i="8"/>
  <c r="G587" i="8"/>
  <c r="G591" i="8"/>
  <c r="G595" i="8"/>
  <c r="G599" i="8"/>
  <c r="G603" i="8"/>
  <c r="G607" i="8"/>
  <c r="G611" i="8"/>
  <c r="G615" i="8"/>
  <c r="G619" i="8"/>
  <c r="G623" i="8"/>
  <c r="G627" i="8"/>
  <c r="G631" i="8"/>
  <c r="G635" i="8"/>
  <c r="G639" i="8"/>
  <c r="G643" i="8"/>
  <c r="G647" i="8"/>
  <c r="G651" i="8"/>
  <c r="G655" i="8"/>
  <c r="G659" i="8"/>
  <c r="G663" i="8"/>
  <c r="G667" i="8"/>
  <c r="G671" i="8"/>
  <c r="G675" i="8"/>
  <c r="G679" i="8"/>
  <c r="G683" i="8"/>
  <c r="G687" i="8"/>
  <c r="G693" i="8"/>
  <c r="G705" i="8"/>
  <c r="G717" i="8"/>
  <c r="G729" i="8"/>
  <c r="G741" i="8"/>
  <c r="G753" i="8"/>
  <c r="G765" i="8"/>
  <c r="G777" i="8"/>
  <c r="G789" i="8"/>
  <c r="G801" i="8"/>
  <c r="J94" i="8"/>
  <c r="M10" i="8"/>
  <c r="G694" i="8"/>
  <c r="G706" i="8"/>
  <c r="G718" i="8"/>
  <c r="G730" i="8"/>
  <c r="G742" i="8"/>
  <c r="G754" i="8"/>
  <c r="G766" i="8"/>
  <c r="G778" i="8"/>
  <c r="G790" i="8"/>
  <c r="G802" i="8"/>
  <c r="J85" i="8"/>
  <c r="Q92" i="8"/>
  <c r="N10" i="8"/>
  <c r="Q81" i="8"/>
  <c r="Q85" i="8"/>
  <c r="J90" i="8"/>
  <c r="G695" i="8"/>
  <c r="G707" i="8"/>
  <c r="G719" i="8"/>
  <c r="G731" i="8"/>
  <c r="G743" i="8"/>
  <c r="G755" i="8"/>
  <c r="G767" i="8"/>
  <c r="G779" i="8"/>
  <c r="G791" i="8"/>
  <c r="G803" i="8"/>
  <c r="J4" i="8"/>
  <c r="J3" i="8"/>
  <c r="Q5" i="8"/>
  <c r="J9" i="8"/>
  <c r="Q10" i="8"/>
  <c r="J15" i="8"/>
  <c r="J83" i="8"/>
  <c r="Q90" i="8"/>
  <c r="J95" i="8"/>
  <c r="G576" i="8"/>
  <c r="G584" i="8"/>
  <c r="G588" i="8"/>
  <c r="G592" i="8"/>
  <c r="G596" i="8"/>
  <c r="G600" i="8"/>
  <c r="G604" i="8"/>
  <c r="G608" i="8"/>
  <c r="G612" i="8"/>
  <c r="G616" i="8"/>
  <c r="G620" i="8"/>
  <c r="G624" i="8"/>
  <c r="G628" i="8"/>
  <c r="G632" i="8"/>
  <c r="G636" i="8"/>
  <c r="G640" i="8"/>
  <c r="G644" i="8"/>
  <c r="G648" i="8"/>
  <c r="G652" i="8"/>
  <c r="G656" i="8"/>
  <c r="G660" i="8"/>
  <c r="G664" i="8"/>
  <c r="G668" i="8"/>
  <c r="G672" i="8"/>
  <c r="G676" i="8"/>
  <c r="G680" i="8"/>
  <c r="G684" i="8"/>
  <c r="G688" i="8"/>
  <c r="G696" i="8"/>
  <c r="G708" i="8"/>
  <c r="G720" i="8"/>
  <c r="G732" i="8"/>
  <c r="G744" i="8"/>
  <c r="G756" i="8"/>
  <c r="G768" i="8"/>
  <c r="G780" i="8"/>
  <c r="G792" i="8"/>
  <c r="G804" i="8"/>
  <c r="L9" i="8"/>
  <c r="Q95" i="8"/>
  <c r="G697" i="8"/>
  <c r="G709" i="8"/>
  <c r="G721" i="8"/>
  <c r="G733" i="8"/>
  <c r="G745" i="8"/>
  <c r="G757" i="8"/>
  <c r="G769" i="8"/>
  <c r="G781" i="8"/>
  <c r="G793" i="8"/>
  <c r="G805" i="8"/>
  <c r="L10" i="8"/>
  <c r="J92" i="8"/>
  <c r="S10" i="8"/>
  <c r="Q83" i="8"/>
  <c r="J88" i="8"/>
  <c r="Q4" i="8"/>
  <c r="M9" i="8"/>
  <c r="T10" i="8"/>
  <c r="J13" i="8"/>
  <c r="Q88" i="8"/>
  <c r="J93" i="8"/>
  <c r="G519" i="8"/>
  <c r="G522" i="8"/>
  <c r="G525" i="8"/>
  <c r="G528" i="8"/>
  <c r="G569" i="8"/>
  <c r="G698" i="8"/>
  <c r="G710" i="8"/>
  <c r="G722" i="8"/>
  <c r="G734" i="8"/>
  <c r="G746" i="8"/>
  <c r="G758" i="8"/>
  <c r="G770" i="8"/>
  <c r="G782" i="8"/>
  <c r="G794" i="8"/>
  <c r="G806" i="8"/>
  <c r="J14" i="8"/>
  <c r="Q15" i="8"/>
  <c r="Q9" i="8"/>
  <c r="U10" i="8"/>
  <c r="Q13" i="8"/>
  <c r="J86" i="8"/>
  <c r="Q93" i="8"/>
  <c r="G577" i="8"/>
  <c r="G585" i="8"/>
  <c r="G589" i="8"/>
  <c r="G593" i="8"/>
  <c r="G597" i="8"/>
  <c r="G601" i="8"/>
  <c r="G605" i="8"/>
  <c r="G609" i="8"/>
  <c r="G613" i="8"/>
  <c r="G617" i="8"/>
  <c r="G621" i="8"/>
  <c r="G625" i="8"/>
  <c r="G629" i="8"/>
  <c r="G633" i="8"/>
  <c r="G637" i="8"/>
  <c r="G641" i="8"/>
  <c r="G645" i="8"/>
  <c r="G649" i="8"/>
  <c r="G653" i="8"/>
  <c r="G657" i="8"/>
  <c r="G661" i="8"/>
  <c r="G665" i="8"/>
  <c r="G669" i="8"/>
  <c r="G673" i="8"/>
  <c r="G677" i="8"/>
  <c r="G681" i="8"/>
  <c r="G685" i="8"/>
  <c r="G689" i="8"/>
  <c r="G699" i="8"/>
  <c r="G711" i="8"/>
  <c r="G723" i="8"/>
  <c r="G735" i="8"/>
  <c r="G747" i="8"/>
  <c r="G759" i="8"/>
  <c r="G771" i="8"/>
  <c r="G783" i="8"/>
  <c r="G795" i="8"/>
  <c r="G807" i="8"/>
  <c r="S9" i="8"/>
  <c r="J12" i="8"/>
  <c r="G566" i="8"/>
  <c r="G700" i="8"/>
  <c r="G712" i="8"/>
  <c r="G724" i="8"/>
  <c r="G736" i="8"/>
  <c r="G748" i="8"/>
  <c r="G760" i="8"/>
  <c r="G772" i="8"/>
  <c r="G784" i="8"/>
  <c r="G796" i="8"/>
  <c r="G808" i="8"/>
  <c r="Q86" i="8"/>
  <c r="J91" i="8"/>
  <c r="Q7" i="8"/>
  <c r="T9" i="8"/>
  <c r="J82" i="8"/>
  <c r="J84" i="8"/>
  <c r="G570" i="8"/>
  <c r="G701" i="8"/>
  <c r="G713" i="8"/>
  <c r="G725" i="8"/>
  <c r="G737" i="8"/>
  <c r="G749" i="8"/>
  <c r="G761" i="8"/>
  <c r="G773" i="8"/>
  <c r="G785" i="8"/>
  <c r="G797" i="8"/>
  <c r="G809" i="8"/>
  <c r="G563" i="8"/>
  <c r="G586" i="8"/>
  <c r="G590" i="8"/>
  <c r="G594" i="8"/>
  <c r="G598" i="8"/>
  <c r="G602" i="8"/>
  <c r="G606" i="8"/>
  <c r="G610" i="8"/>
  <c r="G614" i="8"/>
  <c r="G618" i="8"/>
  <c r="G622" i="8"/>
  <c r="G626" i="8"/>
  <c r="G630" i="8"/>
  <c r="G634" i="8"/>
  <c r="G638" i="8"/>
  <c r="G642" i="8"/>
  <c r="G646" i="8"/>
  <c r="G650" i="8"/>
  <c r="G654" i="8"/>
  <c r="G658" i="8"/>
  <c r="G662" i="8"/>
  <c r="G666" i="8"/>
  <c r="G670" i="8"/>
  <c r="G674" i="8"/>
  <c r="G678" i="8"/>
  <c r="G682" i="8"/>
  <c r="G686" i="8"/>
  <c r="G690" i="8"/>
  <c r="G702" i="8"/>
  <c r="G714" i="8"/>
  <c r="G726" i="8"/>
  <c r="G738" i="8"/>
  <c r="G750" i="8"/>
  <c r="G762" i="8"/>
  <c r="G774" i="8"/>
  <c r="G786" i="8"/>
  <c r="G798" i="8"/>
  <c r="G810" i="8"/>
  <c r="F455" i="6"/>
  <c r="F519" i="6"/>
  <c r="F659" i="6"/>
  <c r="F464" i="6"/>
  <c r="I94" i="6"/>
  <c r="L82" i="6"/>
  <c r="L83" i="6" s="1"/>
  <c r="F665" i="6"/>
  <c r="F669" i="6"/>
  <c r="F685" i="6"/>
  <c r="F689" i="6"/>
  <c r="F498" i="6"/>
  <c r="F531" i="6"/>
  <c r="F535" i="6"/>
  <c r="F539" i="6"/>
  <c r="F551" i="6"/>
  <c r="F579" i="6"/>
  <c r="F678" i="6"/>
  <c r="F472" i="6"/>
  <c r="F476" i="6"/>
  <c r="F611" i="6"/>
  <c r="F615" i="6"/>
  <c r="F639" i="6"/>
  <c r="F682" i="6"/>
  <c r="F437" i="6"/>
  <c r="F445" i="6"/>
  <c r="F449" i="6"/>
  <c r="F453" i="6"/>
  <c r="F528" i="6"/>
  <c r="F552" i="6"/>
  <c r="F564" i="6"/>
  <c r="F663" i="6"/>
  <c r="F671" i="6"/>
  <c r="F426" i="6"/>
  <c r="F430" i="6"/>
  <c r="F434" i="6"/>
  <c r="F446" i="6"/>
  <c r="F656" i="6"/>
  <c r="F557" i="6"/>
  <c r="F561" i="6"/>
  <c r="F593" i="6"/>
  <c r="F621" i="6"/>
  <c r="F641" i="6"/>
  <c r="F427" i="6"/>
  <c r="F431" i="6"/>
  <c r="F435" i="6"/>
  <c r="F443" i="6"/>
  <c r="F502" i="6"/>
  <c r="F506" i="6"/>
  <c r="F534" i="6"/>
  <c r="F538" i="6"/>
  <c r="F570" i="6"/>
  <c r="F594" i="6"/>
  <c r="S10" i="6"/>
  <c r="F471" i="6"/>
  <c r="F614" i="6"/>
  <c r="F638" i="6"/>
  <c r="F642" i="6"/>
  <c r="F636" i="6"/>
  <c r="F460" i="6"/>
  <c r="F499" i="6"/>
  <c r="F543" i="6"/>
  <c r="F485" i="6"/>
  <c r="F516" i="6"/>
  <c r="F555" i="6"/>
  <c r="F578" i="6"/>
  <c r="F582" i="6"/>
  <c r="F590" i="6"/>
  <c r="F644" i="6"/>
  <c r="F648" i="6"/>
  <c r="F652" i="6"/>
  <c r="P89" i="6"/>
  <c r="F458" i="6"/>
  <c r="F563" i="6"/>
  <c r="P10" i="6"/>
  <c r="F428" i="6"/>
  <c r="F474" i="6"/>
  <c r="F509" i="6"/>
  <c r="F532" i="6"/>
  <c r="F536" i="6"/>
  <c r="F560" i="6"/>
  <c r="F571" i="6"/>
  <c r="F629" i="6"/>
  <c r="F660" i="6"/>
  <c r="F687" i="6"/>
  <c r="F691" i="6"/>
  <c r="K10" i="6"/>
  <c r="F436" i="6"/>
  <c r="F470" i="6"/>
  <c r="F575" i="6"/>
  <c r="F587" i="6"/>
  <c r="F637" i="6"/>
  <c r="F653" i="6"/>
  <c r="F699" i="6"/>
  <c r="F440" i="6"/>
  <c r="F486" i="6"/>
  <c r="F494" i="6"/>
  <c r="F521" i="6"/>
  <c r="F537" i="6"/>
  <c r="F657" i="6"/>
  <c r="F672" i="6"/>
  <c r="P14" i="6"/>
  <c r="I89" i="6"/>
  <c r="F429" i="6"/>
  <c r="F433" i="6"/>
  <c r="F444" i="6"/>
  <c r="F475" i="6"/>
  <c r="F529" i="6"/>
  <c r="F549" i="6"/>
  <c r="F584" i="6"/>
  <c r="F630" i="6"/>
  <c r="F688" i="6"/>
  <c r="F692" i="6"/>
  <c r="I7" i="6"/>
  <c r="S83" i="6"/>
  <c r="P7" i="6"/>
  <c r="P96" i="6"/>
  <c r="F487" i="6"/>
  <c r="F491" i="6"/>
  <c r="F623" i="6"/>
  <c r="F530" i="6"/>
  <c r="F546" i="6"/>
  <c r="F600" i="6"/>
  <c r="F627" i="6"/>
  <c r="F662" i="6"/>
  <c r="I87" i="6"/>
  <c r="F515" i="6"/>
  <c r="F554" i="6"/>
  <c r="F612" i="6"/>
  <c r="F616" i="6"/>
  <c r="F632" i="6"/>
  <c r="F480" i="6"/>
  <c r="F492" i="6"/>
  <c r="F527" i="6"/>
  <c r="F609" i="6"/>
  <c r="F620" i="6"/>
  <c r="F674" i="6"/>
  <c r="L11" i="6"/>
  <c r="F441" i="6"/>
  <c r="F459" i="6"/>
  <c r="F473" i="6"/>
  <c r="F495" i="6"/>
  <c r="F510" i="6"/>
  <c r="F573" i="6"/>
  <c r="F701" i="6"/>
  <c r="F705" i="6"/>
  <c r="F797" i="6"/>
  <c r="F805" i="6"/>
  <c r="F836" i="6"/>
  <c r="F844" i="6"/>
  <c r="F576" i="6"/>
  <c r="F690" i="6"/>
  <c r="F744" i="6"/>
  <c r="F752" i="6"/>
  <c r="F438" i="6"/>
  <c r="F456" i="6"/>
  <c r="F503" i="6"/>
  <c r="F565" i="6"/>
  <c r="F569" i="6"/>
  <c r="F580" i="6"/>
  <c r="F596" i="6"/>
  <c r="F675" i="6"/>
  <c r="F698" i="6"/>
  <c r="F729" i="6"/>
  <c r="F733" i="6"/>
  <c r="F737" i="6"/>
  <c r="F790" i="6"/>
  <c r="F825" i="6"/>
  <c r="F424" i="6"/>
  <c r="F442" i="6"/>
  <c r="F467" i="6"/>
  <c r="F496" i="6"/>
  <c r="F507" i="6"/>
  <c r="F518" i="6"/>
  <c r="F525" i="6"/>
  <c r="F540" i="6"/>
  <c r="F558" i="6"/>
  <c r="F591" i="6"/>
  <c r="F602" i="6"/>
  <c r="F617" i="6"/>
  <c r="F624" i="6"/>
  <c r="F635" i="6"/>
  <c r="F646" i="6"/>
  <c r="F679" i="6"/>
  <c r="F798" i="6"/>
  <c r="F806" i="6"/>
  <c r="F533" i="6"/>
  <c r="F544" i="6"/>
  <c r="F606" i="6"/>
  <c r="F650" i="6"/>
  <c r="F654" i="6"/>
  <c r="F683" i="6"/>
  <c r="F722" i="6"/>
  <c r="T11" i="6"/>
  <c r="F439" i="6"/>
  <c r="F469" i="6"/>
  <c r="F482" i="6"/>
  <c r="F489" i="6"/>
  <c r="F500" i="6"/>
  <c r="F504" i="6"/>
  <c r="F522" i="6"/>
  <c r="F548" i="6"/>
  <c r="F566" i="6"/>
  <c r="F581" i="6"/>
  <c r="F588" i="6"/>
  <c r="F599" i="6"/>
  <c r="F610" i="6"/>
  <c r="F643" i="6"/>
  <c r="F726" i="6"/>
  <c r="F734" i="6"/>
  <c r="F772" i="6"/>
  <c r="F791" i="6"/>
  <c r="F818" i="6"/>
  <c r="F826" i="6"/>
  <c r="F830" i="6"/>
  <c r="F432" i="6"/>
  <c r="F450" i="6"/>
  <c r="F468" i="6"/>
  <c r="F493" i="6"/>
  <c r="F497" i="6"/>
  <c r="F508" i="6"/>
  <c r="F524" i="6"/>
  <c r="F603" i="6"/>
  <c r="F618" i="6"/>
  <c r="F647" i="6"/>
  <c r="F681" i="6"/>
  <c r="F776" i="6"/>
  <c r="F799" i="6"/>
  <c r="F803" i="6"/>
  <c r="F466" i="6"/>
  <c r="F545" i="6"/>
  <c r="F574" i="6"/>
  <c r="F607" i="6"/>
  <c r="F651" i="6"/>
  <c r="F684" i="6"/>
  <c r="F780" i="6"/>
  <c r="F447" i="6"/>
  <c r="F477" i="6"/>
  <c r="F567" i="6"/>
  <c r="F645" i="6"/>
  <c r="F673" i="6"/>
  <c r="F677" i="6"/>
  <c r="F696" i="6"/>
  <c r="F727" i="6"/>
  <c r="F823" i="6"/>
  <c r="F827" i="6"/>
  <c r="F463" i="6"/>
  <c r="F483" i="6"/>
  <c r="F626" i="6"/>
  <c r="F633" i="6"/>
  <c r="F666" i="6"/>
  <c r="F716" i="6"/>
  <c r="F777" i="6"/>
  <c r="F800" i="6"/>
  <c r="F488" i="6"/>
  <c r="F542" i="6"/>
  <c r="F762" i="6"/>
  <c r="F766" i="6"/>
  <c r="F781" i="6"/>
  <c r="F824" i="6"/>
  <c r="P94" i="6"/>
  <c r="P4" i="6"/>
  <c r="I8" i="6"/>
  <c r="I13" i="6"/>
  <c r="F505" i="6"/>
  <c r="F541" i="6"/>
  <c r="F577" i="6"/>
  <c r="F613" i="6"/>
  <c r="F649" i="6"/>
  <c r="F807" i="6"/>
  <c r="F848" i="6"/>
  <c r="I83" i="6"/>
  <c r="I85" i="6"/>
  <c r="P92" i="6"/>
  <c r="F856" i="6"/>
  <c r="F864" i="6"/>
  <c r="F868" i="6"/>
  <c r="F872" i="6"/>
  <c r="F876" i="6"/>
  <c r="F880" i="6"/>
  <c r="F884" i="6"/>
  <c r="F888" i="6"/>
  <c r="F892" i="6"/>
  <c r="F896" i="6"/>
  <c r="F900" i="6"/>
  <c r="F904" i="6"/>
  <c r="F908" i="6"/>
  <c r="F912" i="6"/>
  <c r="F916" i="6"/>
  <c r="F920" i="6"/>
  <c r="F924" i="6"/>
  <c r="F928" i="6"/>
  <c r="F759" i="6"/>
  <c r="P83" i="6"/>
  <c r="P90" i="6"/>
  <c r="I95" i="6"/>
  <c r="F568" i="6"/>
  <c r="F604" i="6"/>
  <c r="F640" i="6"/>
  <c r="F676" i="6"/>
  <c r="F686" i="6"/>
  <c r="F700" i="6"/>
  <c r="F763" i="6"/>
  <c r="F767" i="6"/>
  <c r="F819" i="6"/>
  <c r="F849" i="6"/>
  <c r="I15" i="6"/>
  <c r="I6" i="6"/>
  <c r="I9" i="6"/>
  <c r="I11" i="6"/>
  <c r="P13" i="6"/>
  <c r="P15" i="6"/>
  <c r="I82" i="6"/>
  <c r="I88" i="6"/>
  <c r="P95" i="6"/>
  <c r="F697" i="6"/>
  <c r="F730" i="6"/>
  <c r="F741" i="6"/>
  <c r="F771" i="6"/>
  <c r="F838" i="6"/>
  <c r="F857" i="6"/>
  <c r="F865" i="6"/>
  <c r="F869" i="6"/>
  <c r="F873" i="6"/>
  <c r="F877" i="6"/>
  <c r="F881" i="6"/>
  <c r="F885" i="6"/>
  <c r="F889" i="6"/>
  <c r="F893" i="6"/>
  <c r="F897" i="6"/>
  <c r="F901" i="6"/>
  <c r="F905" i="6"/>
  <c r="F909" i="6"/>
  <c r="F913" i="6"/>
  <c r="F917" i="6"/>
  <c r="F921" i="6"/>
  <c r="F925" i="6"/>
  <c r="F929" i="6"/>
  <c r="R10" i="6"/>
  <c r="P87" i="6"/>
  <c r="P85" i="6"/>
  <c r="P9" i="6"/>
  <c r="K11" i="6"/>
  <c r="P88" i="6"/>
  <c r="I93" i="6"/>
  <c r="F490" i="6"/>
  <c r="F526" i="6"/>
  <c r="F562" i="6"/>
  <c r="F598" i="6"/>
  <c r="F634" i="6"/>
  <c r="F670" i="6"/>
  <c r="F704" i="6"/>
  <c r="F745" i="6"/>
  <c r="F749" i="6"/>
  <c r="F801" i="6"/>
  <c r="F812" i="6"/>
  <c r="F748" i="6"/>
  <c r="I5" i="6"/>
  <c r="I86" i="6"/>
  <c r="P93" i="6"/>
  <c r="F462" i="6"/>
  <c r="F465" i="6"/>
  <c r="F523" i="6"/>
  <c r="F559" i="6"/>
  <c r="F595" i="6"/>
  <c r="F631" i="6"/>
  <c r="F667" i="6"/>
  <c r="F694" i="6"/>
  <c r="F708" i="6"/>
  <c r="F712" i="6"/>
  <c r="F723" i="6"/>
  <c r="F753" i="6"/>
  <c r="F764" i="6"/>
  <c r="F820" i="6"/>
  <c r="F831" i="6"/>
  <c r="M11" i="6"/>
  <c r="P82" i="6"/>
  <c r="P86" i="6"/>
  <c r="I91" i="6"/>
  <c r="F484" i="6"/>
  <c r="F520" i="6"/>
  <c r="F556" i="6"/>
  <c r="F592" i="6"/>
  <c r="F628" i="6"/>
  <c r="F664" i="6"/>
  <c r="F731" i="6"/>
  <c r="F783" i="6"/>
  <c r="F794" i="6"/>
  <c r="F839" i="6"/>
  <c r="F854" i="6"/>
  <c r="F866" i="6"/>
  <c r="F870" i="6"/>
  <c r="F874" i="6"/>
  <c r="I92" i="6"/>
  <c r="P8" i="6"/>
  <c r="I90" i="6"/>
  <c r="I4" i="6"/>
  <c r="P6" i="6"/>
  <c r="I10" i="6"/>
  <c r="P11" i="6"/>
  <c r="I16" i="6"/>
  <c r="I84" i="6"/>
  <c r="P91" i="6"/>
  <c r="I96" i="6"/>
  <c r="F481" i="6"/>
  <c r="F517" i="6"/>
  <c r="F553" i="6"/>
  <c r="F589" i="6"/>
  <c r="F625" i="6"/>
  <c r="F661" i="6"/>
  <c r="F735" i="6"/>
  <c r="F746" i="6"/>
  <c r="F813" i="6"/>
  <c r="F843" i="6"/>
  <c r="P16" i="6"/>
  <c r="P84" i="6"/>
  <c r="F478" i="6"/>
  <c r="F514" i="6"/>
  <c r="F550" i="6"/>
  <c r="F586" i="6"/>
  <c r="F622" i="6"/>
  <c r="F658" i="6"/>
  <c r="F709" i="6"/>
  <c r="F713" i="6"/>
  <c r="F765" i="6"/>
  <c r="F817" i="6"/>
  <c r="F821" i="6"/>
  <c r="R11" i="6"/>
  <c r="R12" i="6" s="1"/>
  <c r="R13" i="6" s="1"/>
  <c r="P5" i="6"/>
  <c r="L10" i="6"/>
  <c r="S11" i="6"/>
  <c r="I14" i="6"/>
  <c r="F448" i="6"/>
  <c r="F451" i="6"/>
  <c r="F454" i="6"/>
  <c r="F457" i="6"/>
  <c r="F511" i="6"/>
  <c r="F547" i="6"/>
  <c r="F583" i="6"/>
  <c r="F619" i="6"/>
  <c r="F655" i="6"/>
  <c r="F695" i="6"/>
  <c r="F784" i="6"/>
  <c r="F795" i="6"/>
  <c r="F867" i="6"/>
  <c r="F871" i="6"/>
  <c r="F875" i="6"/>
  <c r="F702" i="6"/>
  <c r="F720" i="6"/>
  <c r="F738" i="6"/>
  <c r="F756" i="6"/>
  <c r="F774" i="6"/>
  <c r="F792" i="6"/>
  <c r="F810" i="6"/>
  <c r="F828" i="6"/>
  <c r="F846" i="6"/>
  <c r="F706" i="6"/>
  <c r="F724" i="6"/>
  <c r="F742" i="6"/>
  <c r="F760" i="6"/>
  <c r="F778" i="6"/>
  <c r="F796" i="6"/>
  <c r="F814" i="6"/>
  <c r="F832" i="6"/>
  <c r="F850" i="6"/>
  <c r="F878" i="6"/>
  <c r="F882" i="6"/>
  <c r="F886" i="6"/>
  <c r="F890" i="6"/>
  <c r="F894" i="6"/>
  <c r="F898" i="6"/>
  <c r="F902" i="6"/>
  <c r="F906" i="6"/>
  <c r="F910" i="6"/>
  <c r="F914" i="6"/>
  <c r="F918" i="6"/>
  <c r="F922" i="6"/>
  <c r="F926" i="6"/>
  <c r="F930" i="6"/>
  <c r="F703" i="6"/>
  <c r="F721" i="6"/>
  <c r="F739" i="6"/>
  <c r="F757" i="6"/>
  <c r="F775" i="6"/>
  <c r="F793" i="6"/>
  <c r="F811" i="6"/>
  <c r="F829" i="6"/>
  <c r="F847" i="6"/>
  <c r="F750" i="6"/>
  <c r="F768" i="6"/>
  <c r="F786" i="6"/>
  <c r="F804" i="6"/>
  <c r="F822" i="6"/>
  <c r="F840" i="6"/>
  <c r="F879" i="6"/>
  <c r="F883" i="6"/>
  <c r="F887" i="6"/>
  <c r="F891" i="6"/>
  <c r="F895" i="6"/>
  <c r="F899" i="6"/>
  <c r="F903" i="6"/>
  <c r="F907" i="6"/>
  <c r="F911" i="6"/>
  <c r="F915" i="6"/>
  <c r="F919" i="6"/>
  <c r="F923" i="6"/>
  <c r="F927" i="6"/>
  <c r="F931" i="6"/>
  <c r="L11" i="8" l="1"/>
  <c r="L12" i="8" s="1"/>
  <c r="N11" i="8"/>
  <c r="N12" i="8" s="1"/>
  <c r="U11" i="8"/>
  <c r="U12" i="8" s="1"/>
  <c r="Q11" i="8"/>
  <c r="R12" i="11"/>
  <c r="R13" i="11" s="1"/>
  <c r="K12" i="11"/>
  <c r="K13" i="11" s="1"/>
  <c r="K13" i="10"/>
  <c r="S13" i="10"/>
  <c r="R12" i="9"/>
  <c r="L12" i="9"/>
  <c r="L13" i="9" s="1"/>
  <c r="S12" i="9"/>
  <c r="S13" i="9" s="1"/>
  <c r="K12" i="9"/>
  <c r="K13" i="9" s="1"/>
  <c r="M12" i="9"/>
  <c r="M13" i="9" s="1"/>
  <c r="I12" i="9"/>
  <c r="S5" i="11"/>
  <c r="R5" i="11"/>
  <c r="T5" i="11"/>
  <c r="R4" i="11"/>
  <c r="T4" i="11"/>
  <c r="S4" i="11"/>
  <c r="S12" i="11"/>
  <c r="S13" i="11" s="1"/>
  <c r="M4" i="11"/>
  <c r="L4" i="11"/>
  <c r="M5" i="11"/>
  <c r="M6" i="11" s="1"/>
  <c r="M7" i="11" s="1"/>
  <c r="K4" i="11"/>
  <c r="L5" i="11"/>
  <c r="K5" i="11"/>
  <c r="L12" i="11"/>
  <c r="L13" i="11" s="1"/>
  <c r="M12" i="11"/>
  <c r="M13" i="11" s="1"/>
  <c r="S37" i="11"/>
  <c r="S33" i="11"/>
  <c r="S29" i="11"/>
  <c r="S25" i="11"/>
  <c r="S21" i="11"/>
  <c r="S19" i="11"/>
  <c r="S35" i="11"/>
  <c r="S31" i="11"/>
  <c r="S34" i="11"/>
  <c r="S30" i="11"/>
  <c r="S26" i="11"/>
  <c r="S22" i="11"/>
  <c r="S18" i="11"/>
  <c r="T18" i="11" s="1"/>
  <c r="S27" i="11"/>
  <c r="S23" i="11"/>
  <c r="S36" i="11"/>
  <c r="S32" i="11"/>
  <c r="S28" i="11"/>
  <c r="S24" i="11"/>
  <c r="S20" i="11"/>
  <c r="L36" i="11"/>
  <c r="L32" i="11"/>
  <c r="L28" i="11"/>
  <c r="L24" i="11"/>
  <c r="L20" i="11"/>
  <c r="L34" i="11"/>
  <c r="L30" i="11"/>
  <c r="L26" i="11"/>
  <c r="L22" i="11"/>
  <c r="L18" i="11"/>
  <c r="M18" i="11" s="1"/>
  <c r="L37" i="11"/>
  <c r="L33" i="11"/>
  <c r="L29" i="11"/>
  <c r="L25" i="11"/>
  <c r="L21" i="11"/>
  <c r="L35" i="11"/>
  <c r="L31" i="11"/>
  <c r="L27" i="11"/>
  <c r="L23" i="11"/>
  <c r="L19" i="11"/>
  <c r="T12" i="10"/>
  <c r="T13" i="10" s="1"/>
  <c r="L5" i="10"/>
  <c r="M4" i="10"/>
  <c r="L4" i="10"/>
  <c r="K4" i="10"/>
  <c r="M5" i="10"/>
  <c r="K5" i="10"/>
  <c r="K6" i="10" s="1"/>
  <c r="K7" i="10" s="1"/>
  <c r="S34" i="10"/>
  <c r="S30" i="10"/>
  <c r="S26" i="10"/>
  <c r="S22" i="10"/>
  <c r="S18" i="10"/>
  <c r="T18" i="10" s="1"/>
  <c r="S36" i="10"/>
  <c r="S32" i="10"/>
  <c r="S28" i="10"/>
  <c r="S24" i="10"/>
  <c r="S20" i="10"/>
  <c r="S33" i="10"/>
  <c r="S27" i="10"/>
  <c r="S21" i="10"/>
  <c r="S23" i="10"/>
  <c r="S31" i="10"/>
  <c r="S25" i="10"/>
  <c r="S37" i="10"/>
  <c r="S19" i="10"/>
  <c r="S29" i="10"/>
  <c r="S35" i="10"/>
  <c r="L37" i="10"/>
  <c r="L33" i="10"/>
  <c r="L29" i="10"/>
  <c r="L25" i="10"/>
  <c r="L21" i="10"/>
  <c r="L35" i="10"/>
  <c r="L31" i="10"/>
  <c r="L27" i="10"/>
  <c r="L23" i="10"/>
  <c r="L19" i="10"/>
  <c r="L32" i="10"/>
  <c r="L26" i="10"/>
  <c r="L20" i="10"/>
  <c r="L36" i="10"/>
  <c r="L30" i="10"/>
  <c r="L24" i="10"/>
  <c r="L18" i="10"/>
  <c r="M18" i="10" s="1"/>
  <c r="L34" i="10"/>
  <c r="L28" i="10"/>
  <c r="L22" i="10"/>
  <c r="P12" i="10"/>
  <c r="I12" i="10"/>
  <c r="R12" i="10"/>
  <c r="R13" i="10" s="1"/>
  <c r="L12" i="10"/>
  <c r="L13" i="10" s="1"/>
  <c r="S4" i="10"/>
  <c r="R4" i="10"/>
  <c r="T5" i="10"/>
  <c r="T4" i="10"/>
  <c r="S5" i="10"/>
  <c r="R5" i="10"/>
  <c r="R6" i="10" s="1"/>
  <c r="R7" i="10" s="1"/>
  <c r="M12" i="10"/>
  <c r="M13" i="10" s="1"/>
  <c r="L37" i="9"/>
  <c r="L33" i="9"/>
  <c r="L29" i="9"/>
  <c r="L25" i="9"/>
  <c r="L21" i="9"/>
  <c r="L34" i="9"/>
  <c r="L30" i="9"/>
  <c r="L26" i="9"/>
  <c r="L22" i="9"/>
  <c r="L18" i="9"/>
  <c r="M18" i="9" s="1"/>
  <c r="L35" i="9"/>
  <c r="L31" i="9"/>
  <c r="L27" i="9"/>
  <c r="L23" i="9"/>
  <c r="L19" i="9"/>
  <c r="L36" i="9"/>
  <c r="L32" i="9"/>
  <c r="L28" i="9"/>
  <c r="L24" i="9"/>
  <c r="L20" i="9"/>
  <c r="S34" i="9"/>
  <c r="S30" i="9"/>
  <c r="S26" i="9"/>
  <c r="S22" i="9"/>
  <c r="S18" i="9"/>
  <c r="T18" i="9" s="1"/>
  <c r="S35" i="9"/>
  <c r="S31" i="9"/>
  <c r="S27" i="9"/>
  <c r="S23" i="9"/>
  <c r="S19" i="9"/>
  <c r="S36" i="9"/>
  <c r="S32" i="9"/>
  <c r="S28" i="9"/>
  <c r="S24" i="9"/>
  <c r="S20" i="9"/>
  <c r="S37" i="9"/>
  <c r="S33" i="9"/>
  <c r="S29" i="9"/>
  <c r="S25" i="9"/>
  <c r="S21" i="9"/>
  <c r="T5" i="9"/>
  <c r="R4" i="9"/>
  <c r="S5" i="9"/>
  <c r="R5" i="9"/>
  <c r="T4" i="9"/>
  <c r="S4" i="9"/>
  <c r="R13" i="9"/>
  <c r="L5" i="9"/>
  <c r="M4" i="9"/>
  <c r="L4" i="9"/>
  <c r="M5" i="9"/>
  <c r="K5" i="9"/>
  <c r="K4" i="9"/>
  <c r="T11" i="8"/>
  <c r="T12" i="8" s="1"/>
  <c r="M11" i="8"/>
  <c r="M12" i="8" s="1"/>
  <c r="S11" i="8"/>
  <c r="S12" i="8" s="1"/>
  <c r="U4" i="8"/>
  <c r="M34" i="8"/>
  <c r="M30" i="8"/>
  <c r="M26" i="8"/>
  <c r="M22" i="8"/>
  <c r="M18" i="8"/>
  <c r="M35" i="8"/>
  <c r="M31" i="8"/>
  <c r="M27" i="8"/>
  <c r="M23" i="8"/>
  <c r="M19" i="8"/>
  <c r="M33" i="8"/>
  <c r="M25" i="8"/>
  <c r="M21" i="8"/>
  <c r="M17" i="8"/>
  <c r="N17" i="8" s="1"/>
  <c r="M36" i="8"/>
  <c r="M32" i="8"/>
  <c r="M28" i="8"/>
  <c r="M24" i="8"/>
  <c r="M20" i="8"/>
  <c r="M29" i="8"/>
  <c r="J11" i="8"/>
  <c r="N3" i="8"/>
  <c r="L3" i="8"/>
  <c r="M3" i="8"/>
  <c r="N4" i="8"/>
  <c r="M4" i="8"/>
  <c r="L4" i="8"/>
  <c r="T3" i="8"/>
  <c r="U3" i="8"/>
  <c r="S4" i="8"/>
  <c r="T35" i="8"/>
  <c r="T31" i="8"/>
  <c r="T27" i="8"/>
  <c r="T23" i="8"/>
  <c r="T19" i="8"/>
  <c r="T36" i="8"/>
  <c r="T32" i="8"/>
  <c r="T28" i="8"/>
  <c r="T24" i="8"/>
  <c r="T20" i="8"/>
  <c r="T34" i="8"/>
  <c r="T30" i="8"/>
  <c r="T22" i="8"/>
  <c r="T33" i="8"/>
  <c r="T29" i="8"/>
  <c r="T25" i="8"/>
  <c r="T21" i="8"/>
  <c r="T17" i="8"/>
  <c r="U17" i="8" s="1"/>
  <c r="T26" i="8"/>
  <c r="T18" i="8"/>
  <c r="T4" i="8"/>
  <c r="S3" i="8"/>
  <c r="P12" i="6"/>
  <c r="I12" i="6"/>
  <c r="S12" i="6"/>
  <c r="S13" i="6" s="1"/>
  <c r="M12" i="6"/>
  <c r="M13" i="6" s="1"/>
  <c r="L12" i="6"/>
  <c r="K12" i="6"/>
  <c r="K13" i="6" s="1"/>
  <c r="L13" i="6"/>
  <c r="T12" i="6"/>
  <c r="T13" i="6" s="1"/>
  <c r="S34" i="6"/>
  <c r="S30" i="6"/>
  <c r="S26" i="6"/>
  <c r="S22" i="6"/>
  <c r="S18" i="6"/>
  <c r="T18" i="6" s="1"/>
  <c r="S28" i="6"/>
  <c r="S20" i="6"/>
  <c r="S35" i="6"/>
  <c r="S31" i="6"/>
  <c r="S27" i="6"/>
  <c r="S23" i="6"/>
  <c r="S19" i="6"/>
  <c r="S36" i="6"/>
  <c r="S32" i="6"/>
  <c r="S37" i="6"/>
  <c r="S33" i="6"/>
  <c r="S21" i="6"/>
  <c r="S24" i="6"/>
  <c r="S29" i="6"/>
  <c r="S25" i="6"/>
  <c r="L37" i="6"/>
  <c r="L33" i="6"/>
  <c r="L29" i="6"/>
  <c r="L25" i="6"/>
  <c r="L21" i="6"/>
  <c r="L35" i="6"/>
  <c r="L19" i="6"/>
  <c r="L34" i="6"/>
  <c r="L30" i="6"/>
  <c r="L26" i="6"/>
  <c r="L22" i="6"/>
  <c r="L18" i="6"/>
  <c r="M18" i="6" s="1"/>
  <c r="L23" i="6"/>
  <c r="L32" i="6"/>
  <c r="L28" i="6"/>
  <c r="L31" i="6"/>
  <c r="L27" i="6"/>
  <c r="L24" i="6"/>
  <c r="L20" i="6"/>
  <c r="L36" i="6"/>
  <c r="L4" i="6"/>
  <c r="M5" i="6"/>
  <c r="K4" i="6"/>
  <c r="L5" i="6"/>
  <c r="K5" i="6"/>
  <c r="M4" i="6"/>
  <c r="T4" i="6"/>
  <c r="T5" i="6"/>
  <c r="R4" i="6"/>
  <c r="S5" i="6"/>
  <c r="S4" i="6"/>
  <c r="R5" i="6"/>
  <c r="U5" i="8" l="1"/>
  <c r="U6" i="8" s="1"/>
  <c r="T5" i="8"/>
  <c r="T6" i="8" s="1"/>
  <c r="T19" i="1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S6" i="10"/>
  <c r="S7" i="10" s="1"/>
  <c r="T6" i="9"/>
  <c r="T7" i="9" s="1"/>
  <c r="L6" i="9"/>
  <c r="L7" i="9" s="1"/>
  <c r="R6" i="9"/>
  <c r="R7" i="9" s="1"/>
  <c r="T19" i="9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M6" i="9"/>
  <c r="M7" i="9" s="1"/>
  <c r="L6" i="11"/>
  <c r="L7" i="11" s="1"/>
  <c r="M19" i="1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T6" i="11"/>
  <c r="T7" i="11" s="1"/>
  <c r="R6" i="11"/>
  <c r="R7" i="11" s="1"/>
  <c r="K6" i="11"/>
  <c r="K7" i="11" s="1"/>
  <c r="S6" i="11"/>
  <c r="S7" i="11" s="1"/>
  <c r="T6" i="10"/>
  <c r="T7" i="10" s="1"/>
  <c r="M6" i="10"/>
  <c r="M7" i="10" s="1"/>
  <c r="L6" i="10"/>
  <c r="L7" i="10" s="1"/>
  <c r="M19" i="10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T19" i="10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S6" i="9"/>
  <c r="S7" i="9" s="1"/>
  <c r="K6" i="9"/>
  <c r="K7" i="9" s="1"/>
  <c r="M19" i="9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5" i="8"/>
  <c r="M6" i="8" s="1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S5" i="8"/>
  <c r="S6" i="8" s="1"/>
  <c r="U18" i="8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L5" i="8"/>
  <c r="L6" i="8" s="1"/>
  <c r="N5" i="8"/>
  <c r="N6" i="8" s="1"/>
  <c r="K6" i="6"/>
  <c r="K7" i="6" s="1"/>
  <c r="R6" i="6"/>
  <c r="R7" i="6" s="1"/>
  <c r="L6" i="6"/>
  <c r="L7" i="6" s="1"/>
  <c r="M6" i="6"/>
  <c r="M7" i="6" s="1"/>
  <c r="M19" i="6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S6" i="6"/>
  <c r="S7" i="6" s="1"/>
  <c r="T6" i="6"/>
  <c r="T7" i="6" s="1"/>
  <c r="T19" i="6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I4" i="4"/>
  <c r="F788" i="4" l="1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E472" i="4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E508" i="4"/>
  <c r="F508" i="4" s="1"/>
  <c r="E509" i="4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E535" i="4"/>
  <c r="F535" i="4" s="1"/>
  <c r="E536" i="4"/>
  <c r="F536" i="4" s="1"/>
  <c r="E537" i="4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E558" i="4"/>
  <c r="E559" i="4"/>
  <c r="F559" i="4" s="1"/>
  <c r="E560" i="4"/>
  <c r="F560" i="4" s="1"/>
  <c r="E561" i="4"/>
  <c r="F561" i="4" s="1"/>
  <c r="E562" i="4"/>
  <c r="F562" i="4" s="1"/>
  <c r="E563" i="4"/>
  <c r="E564" i="4"/>
  <c r="E565" i="4"/>
  <c r="E566" i="4"/>
  <c r="F566" i="4" s="1"/>
  <c r="E567" i="4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E586" i="4"/>
  <c r="F586" i="4" s="1"/>
  <c r="E587" i="4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E616" i="4"/>
  <c r="F616" i="4" s="1"/>
  <c r="E617" i="4"/>
  <c r="F617" i="4" s="1"/>
  <c r="E618" i="4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E660" i="4"/>
  <c r="F660" i="4" s="1"/>
  <c r="E661" i="4"/>
  <c r="F661" i="4" s="1"/>
  <c r="E662" i="4"/>
  <c r="F662" i="4" s="1"/>
  <c r="E663" i="4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E702" i="4"/>
  <c r="E703" i="4"/>
  <c r="F703" i="4" s="1"/>
  <c r="E704" i="4"/>
  <c r="F704" i="4" s="1"/>
  <c r="E705" i="4"/>
  <c r="F705" i="4" s="1"/>
  <c r="E706" i="4"/>
  <c r="F706" i="4" s="1"/>
  <c r="E707" i="4"/>
  <c r="E708" i="4"/>
  <c r="F708" i="4" s="1"/>
  <c r="E709" i="4"/>
  <c r="F709" i="4" s="1"/>
  <c r="E710" i="4"/>
  <c r="F710" i="4" s="1"/>
  <c r="E711" i="4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E721" i="4"/>
  <c r="F721" i="4" s="1"/>
  <c r="E722" i="4"/>
  <c r="F722" i="4" s="1"/>
  <c r="E723" i="4"/>
  <c r="F723" i="4" s="1"/>
  <c r="E724" i="4"/>
  <c r="F724" i="4" s="1"/>
  <c r="E725" i="4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E778" i="4"/>
  <c r="F778" i="4" s="1"/>
  <c r="E779" i="4"/>
  <c r="F779" i="4" s="1"/>
  <c r="E780" i="4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3" i="4"/>
  <c r="R82" i="4"/>
  <c r="K82" i="4"/>
  <c r="R18" i="4"/>
  <c r="K18" i="4"/>
  <c r="K19" i="4"/>
  <c r="F780" i="4" l="1"/>
  <c r="F702" i="4"/>
  <c r="F558" i="4"/>
  <c r="F663" i="4"/>
  <c r="F567" i="4"/>
  <c r="F659" i="4"/>
  <c r="F563" i="4"/>
  <c r="F537" i="4"/>
  <c r="F720" i="4"/>
  <c r="F564" i="4"/>
  <c r="F515" i="4"/>
  <c r="F777" i="4"/>
  <c r="F681" i="4"/>
  <c r="F585" i="4"/>
  <c r="F489" i="4"/>
  <c r="F725" i="4"/>
  <c r="F509" i="4"/>
  <c r="F618" i="4"/>
  <c r="F534" i="4"/>
  <c r="F701" i="4"/>
  <c r="F557" i="4"/>
  <c r="F711" i="4"/>
  <c r="F615" i="4"/>
  <c r="F507" i="4"/>
  <c r="F471" i="4"/>
  <c r="F707" i="4"/>
  <c r="F457" i="4"/>
  <c r="F766" i="4"/>
  <c r="F737" i="4"/>
  <c r="F587" i="4"/>
  <c r="F757" i="4"/>
  <c r="F565" i="4"/>
  <c r="F649" i="4"/>
  <c r="F472" i="4"/>
  <c r="F604" i="4"/>
  <c r="R19" i="4"/>
  <c r="R20" i="4" l="1"/>
  <c r="R23" i="4"/>
  <c r="R21" i="4"/>
  <c r="K20" i="4"/>
  <c r="K21" i="4"/>
  <c r="R24" i="4"/>
  <c r="R22" i="4"/>
  <c r="R25" i="4" l="1"/>
  <c r="K22" i="4"/>
  <c r="K23" i="4" l="1"/>
  <c r="R26" i="4"/>
  <c r="R27" i="4" l="1"/>
  <c r="K24" i="4"/>
  <c r="K25" i="4" l="1"/>
  <c r="R28" i="4"/>
  <c r="R29" i="4" l="1"/>
  <c r="K26" i="4"/>
  <c r="K27" i="4" l="1"/>
  <c r="R30" i="4"/>
  <c r="R31" i="4" l="1"/>
  <c r="K28" i="4"/>
  <c r="K29" i="4" l="1"/>
  <c r="R32" i="4"/>
  <c r="R33" i="4" l="1"/>
  <c r="K30" i="4"/>
  <c r="K31" i="4" l="1"/>
  <c r="R34" i="4"/>
  <c r="C4" i="4"/>
  <c r="R35" i="4" l="1"/>
  <c r="K32" i="4"/>
  <c r="K33" i="4" l="1"/>
  <c r="R37" i="4"/>
  <c r="R36" i="4"/>
  <c r="K34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S82" i="4"/>
  <c r="D1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L82" i="4" s="1"/>
  <c r="L83" i="4" l="1"/>
  <c r="P82" i="4"/>
  <c r="S83" i="4"/>
  <c r="I91" i="4"/>
  <c r="M11" i="4"/>
  <c r="K10" i="4"/>
  <c r="I92" i="4"/>
  <c r="L11" i="4"/>
  <c r="I93" i="4"/>
  <c r="I88" i="4"/>
  <c r="I82" i="4"/>
  <c r="I94" i="4"/>
  <c r="K11" i="4"/>
  <c r="I83" i="4"/>
  <c r="I89" i="4"/>
  <c r="I90" i="4"/>
  <c r="I95" i="4"/>
  <c r="L10" i="4"/>
  <c r="I84" i="4"/>
  <c r="I87" i="4"/>
  <c r="I96" i="4"/>
  <c r="I85" i="4"/>
  <c r="I86" i="4"/>
  <c r="P83" i="4"/>
  <c r="P95" i="4"/>
  <c r="P84" i="4"/>
  <c r="P96" i="4"/>
  <c r="R10" i="4"/>
  <c r="P85" i="4"/>
  <c r="S10" i="4"/>
  <c r="P86" i="4"/>
  <c r="P87" i="4"/>
  <c r="P88" i="4"/>
  <c r="P89" i="4"/>
  <c r="P90" i="4"/>
  <c r="P91" i="4"/>
  <c r="P92" i="4"/>
  <c r="R11" i="4"/>
  <c r="P93" i="4"/>
  <c r="S11" i="4"/>
  <c r="P94" i="4"/>
  <c r="T11" i="4"/>
  <c r="I9" i="4"/>
  <c r="I16" i="4"/>
  <c r="I15" i="4"/>
  <c r="I10" i="4"/>
  <c r="I14" i="4"/>
  <c r="I13" i="4"/>
  <c r="I7" i="4"/>
  <c r="I11" i="4"/>
  <c r="I8" i="4"/>
  <c r="I5" i="4"/>
  <c r="I6" i="4"/>
  <c r="P16" i="4"/>
  <c r="P4" i="4"/>
  <c r="P15" i="4"/>
  <c r="P14" i="4"/>
  <c r="P13" i="4"/>
  <c r="P11" i="4"/>
  <c r="P10" i="4"/>
  <c r="P9" i="4"/>
  <c r="P8" i="4"/>
  <c r="P7" i="4"/>
  <c r="P6" i="4"/>
  <c r="P5" i="4"/>
  <c r="K35" i="4"/>
  <c r="P12" i="4" l="1"/>
  <c r="L12" i="4"/>
  <c r="T12" i="4"/>
  <c r="T13" i="4" s="1"/>
  <c r="S12" i="4"/>
  <c r="S13" i="4" s="1"/>
  <c r="R12" i="4"/>
  <c r="R13" i="4" s="1"/>
  <c r="I12" i="4"/>
  <c r="L13" i="4"/>
  <c r="K13" i="4"/>
  <c r="S4" i="4"/>
  <c r="T4" i="4"/>
  <c r="R4" i="4"/>
  <c r="S5" i="4"/>
  <c r="T5" i="4"/>
  <c r="R5" i="4"/>
  <c r="K4" i="4"/>
  <c r="L5" i="4"/>
  <c r="M5" i="4"/>
  <c r="K5" i="4"/>
  <c r="L4" i="4"/>
  <c r="M4" i="4"/>
  <c r="M12" i="4"/>
  <c r="M13" i="4" s="1"/>
  <c r="S30" i="4"/>
  <c r="S28" i="4"/>
  <c r="S29" i="4"/>
  <c r="S27" i="4"/>
  <c r="S21" i="4"/>
  <c r="S18" i="4"/>
  <c r="T18" i="4" s="1"/>
  <c r="S32" i="4"/>
  <c r="S26" i="4"/>
  <c r="S20" i="4"/>
  <c r="S37" i="4"/>
  <c r="S31" i="4"/>
  <c r="S25" i="4"/>
  <c r="S19" i="4"/>
  <c r="S36" i="4"/>
  <c r="S24" i="4"/>
  <c r="S35" i="4"/>
  <c r="S23" i="4"/>
  <c r="S34" i="4"/>
  <c r="S22" i="4"/>
  <c r="S33" i="4"/>
  <c r="L19" i="4"/>
  <c r="L23" i="4"/>
  <c r="L30" i="4"/>
  <c r="L31" i="4"/>
  <c r="L37" i="4"/>
  <c r="L24" i="4"/>
  <c r="L36" i="4"/>
  <c r="L22" i="4"/>
  <c r="L34" i="4"/>
  <c r="L21" i="4"/>
  <c r="L35" i="4"/>
  <c r="L29" i="4"/>
  <c r="L33" i="4"/>
  <c r="L28" i="4"/>
  <c r="L20" i="4"/>
  <c r="L27" i="4"/>
  <c r="L32" i="4"/>
  <c r="L26" i="4"/>
  <c r="L18" i="4"/>
  <c r="M18" i="4" s="1"/>
  <c r="L25" i="4"/>
  <c r="K37" i="4"/>
  <c r="L6" i="4" l="1"/>
  <c r="L7" i="4" s="1"/>
  <c r="R6" i="4"/>
  <c r="R7" i="4" s="1"/>
  <c r="T6" i="4"/>
  <c r="T7" i="4" s="1"/>
  <c r="S6" i="4"/>
  <c r="S7" i="4" s="1"/>
  <c r="K6" i="4"/>
  <c r="K7" i="4" s="1"/>
  <c r="K36" i="4"/>
  <c r="M6" i="4"/>
  <c r="M7" i="4" s="1"/>
  <c r="M19" i="4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T19" i="4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</calcChain>
</file>

<file path=xl/sharedStrings.xml><?xml version="1.0" encoding="utf-8"?>
<sst xmlns="http://schemas.openxmlformats.org/spreadsheetml/2006/main" count="610" uniqueCount="67">
  <si>
    <t>Date</t>
  </si>
  <si>
    <t>MoM %</t>
  </si>
  <si>
    <t>YoY %</t>
  </si>
  <si>
    <t>Author</t>
  </si>
  <si>
    <t xml:space="preserve"> </t>
  </si>
  <si>
    <t>Ajnui Amine</t>
  </si>
  <si>
    <t>Moyenne</t>
  </si>
  <si>
    <t>Erreur-type</t>
  </si>
  <si>
    <t>Médiane</t>
  </si>
  <si>
    <t>Mode</t>
  </si>
  <si>
    <t>Écart-type</t>
  </si>
  <si>
    <t>Variance de l'échantillon</t>
  </si>
  <si>
    <t>Coefficient d'asymétrie</t>
  </si>
  <si>
    <t>Plage</t>
  </si>
  <si>
    <t>Minimum</t>
  </si>
  <si>
    <t>Maximum</t>
  </si>
  <si>
    <t>Somme</t>
  </si>
  <si>
    <t>Nombre d'échantillons</t>
  </si>
  <si>
    <t>Statistiques</t>
  </si>
  <si>
    <t>Interval</t>
  </si>
  <si>
    <t>Bin</t>
  </si>
  <si>
    <t>ou plus...</t>
  </si>
  <si>
    <t>Count</t>
  </si>
  <si>
    <t>Range</t>
  </si>
  <si>
    <t>Probability</t>
  </si>
  <si>
    <t>Cu. Probability</t>
  </si>
  <si>
    <t xml:space="preserve">Kurstosis </t>
  </si>
  <si>
    <t>Std Dev Bounds</t>
  </si>
  <si>
    <t>Upper Bound</t>
  </si>
  <si>
    <t>Lower Bound</t>
  </si>
  <si>
    <t>Actual Count</t>
  </si>
  <si>
    <t>Actual % Count</t>
  </si>
  <si>
    <t>Normal % Count</t>
  </si>
  <si>
    <t>Positive Data</t>
  </si>
  <si>
    <t>Negative Data</t>
  </si>
  <si>
    <t>Zero</t>
  </si>
  <si>
    <t>Mean</t>
  </si>
  <si>
    <t>Frequency %</t>
  </si>
  <si>
    <t>Freq Adj Mean</t>
  </si>
  <si>
    <t>Percentiles</t>
  </si>
  <si>
    <t>Current Value</t>
  </si>
  <si>
    <t>Percent Rank:</t>
  </si>
  <si>
    <t>Open</t>
  </si>
  <si>
    <t>High</t>
  </si>
  <si>
    <t>Low</t>
  </si>
  <si>
    <t>Close</t>
  </si>
  <si>
    <t>Adj Close</t>
  </si>
  <si>
    <t>Volume</t>
  </si>
  <si>
    <t>SPY</t>
  </si>
  <si>
    <t>Consumer Price Index for All Urban Consumers: All Items</t>
  </si>
  <si>
    <t>Month-on-Month Percentage Change</t>
  </si>
  <si>
    <t>Year-on-Year Percentage Change</t>
  </si>
  <si>
    <t>Classes</t>
  </si>
  <si>
    <t>Fréquence</t>
  </si>
  <si>
    <t>Consumer Price Index for All Urban Consumers: Food and Beverages</t>
  </si>
  <si>
    <t>Consumer Price Index for All Urban Consumers: All Items Less Food and Energy</t>
  </si>
  <si>
    <t>Personal Consumption Expenditures: Chain-type Price Index</t>
  </si>
  <si>
    <t>Personal Consumption Expenditures Excluding Food and Energy</t>
  </si>
  <si>
    <t>Producer Price Index by Commodity: All Commodities</t>
  </si>
  <si>
    <t>s</t>
  </si>
  <si>
    <t>S&amp;P500</t>
  </si>
  <si>
    <t>US Real GDP</t>
  </si>
  <si>
    <t>#N/D</t>
  </si>
  <si>
    <t>https://www.conference-board.org/data/bcicountry.cfm?cid=1</t>
  </si>
  <si>
    <t>GDP y/y %</t>
  </si>
  <si>
    <t/>
  </si>
  <si>
    <t>Real GDP % 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</si>
</sst>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4" fillId="0" borderId="0"/>
    <xf numFmtId="0" fontId="17" fillId="0" borderId="0" applyNumberForma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5" xfId="0" applyFont="1" applyFill="1" applyBorder="1" applyAlignment="1">
      <alignment horizontal="centerContinuous"/>
    </xf>
    <xf numFmtId="10" fontId="0" fillId="0" borderId="1" xfId="0" applyNumberFormat="1" applyBorder="1"/>
    <xf numFmtId="0" fontId="0" fillId="0" borderId="1" xfId="0" applyBorder="1"/>
    <xf numFmtId="0" fontId="5" fillId="2" borderId="1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10" fontId="4" fillId="2" borderId="1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2" borderId="15" xfId="0" applyFont="1" applyFill="1" applyBorder="1" applyAlignment="1">
      <alignment horizontal="center" vertical="center"/>
    </xf>
    <xf numFmtId="10" fontId="4" fillId="2" borderId="15" xfId="1" applyNumberFormat="1" applyFont="1" applyFill="1" applyBorder="1" applyAlignment="1">
      <alignment horizontal="center" vertical="center"/>
    </xf>
    <xf numFmtId="10" fontId="4" fillId="2" borderId="16" xfId="0" applyNumberFormat="1" applyFont="1" applyFill="1" applyBorder="1" applyAlignment="1">
      <alignment horizontal="center" vertical="center"/>
    </xf>
    <xf numFmtId="0" fontId="5" fillId="2" borderId="6" xfId="0" applyFont="1" applyFill="1" applyBorder="1"/>
    <xf numFmtId="0" fontId="5" fillId="2" borderId="8" xfId="0" applyFont="1" applyFill="1" applyBorder="1"/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9" fontId="0" fillId="2" borderId="1" xfId="0" applyNumberFormat="1" applyFill="1" applyBorder="1"/>
    <xf numFmtId="0" fontId="0" fillId="2" borderId="1" xfId="0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9" fontId="4" fillId="2" borderId="12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/>
    </xf>
    <xf numFmtId="0" fontId="0" fillId="2" borderId="15" xfId="0" applyFill="1" applyBorder="1"/>
    <xf numFmtId="164" fontId="0" fillId="2" borderId="0" xfId="0" applyNumberFormat="1" applyFill="1"/>
    <xf numFmtId="165" fontId="10" fillId="2" borderId="7" xfId="0" applyNumberFormat="1" applyFont="1" applyFill="1" applyBorder="1"/>
    <xf numFmtId="166" fontId="10" fillId="2" borderId="7" xfId="0" applyNumberFormat="1" applyFont="1" applyFill="1" applyBorder="1"/>
    <xf numFmtId="0" fontId="10" fillId="2" borderId="9" xfId="0" applyFont="1" applyFill="1" applyBorder="1"/>
    <xf numFmtId="10" fontId="0" fillId="2" borderId="0" xfId="0" applyNumberFormat="1" applyFill="1"/>
    <xf numFmtId="0" fontId="0" fillId="2" borderId="7" xfId="0" applyFill="1" applyBorder="1"/>
    <xf numFmtId="10" fontId="4" fillId="2" borderId="0" xfId="1" applyNumberFormat="1" applyFont="1" applyFill="1" applyBorder="1" applyAlignment="1">
      <alignment horizontal="center" vertical="center"/>
    </xf>
    <xf numFmtId="10" fontId="4" fillId="2" borderId="7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10" fontId="5" fillId="2" borderId="6" xfId="0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10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4" fillId="2" borderId="10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/>
    <xf numFmtId="0" fontId="0" fillId="2" borderId="2" xfId="0" applyFill="1" applyBorder="1"/>
    <xf numFmtId="0" fontId="11" fillId="2" borderId="2" xfId="0" applyFont="1" applyFill="1" applyBorder="1"/>
    <xf numFmtId="0" fontId="0" fillId="2" borderId="11" xfId="0" applyFill="1" applyBorder="1"/>
    <xf numFmtId="9" fontId="0" fillId="2" borderId="6" xfId="0" applyNumberFormat="1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17" fontId="0" fillId="2" borderId="0" xfId="0" applyNumberFormat="1" applyFill="1" applyAlignment="1">
      <alignment horizontal="center"/>
    </xf>
    <xf numFmtId="10" fontId="2" fillId="2" borderId="0" xfId="0" applyNumberFormat="1" applyFont="1" applyFill="1"/>
    <xf numFmtId="0" fontId="12" fillId="2" borderId="4" xfId="0" applyFont="1" applyFill="1" applyBorder="1" applyAlignment="1">
      <alignment horizontal="left" indent="1"/>
    </xf>
    <xf numFmtId="1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left" vertical="center" wrapText="1" indent="1"/>
    </xf>
    <xf numFmtId="2" fontId="7" fillId="2" borderId="1" xfId="2" applyNumberFormat="1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 applyAlignment="1">
      <alignment horizontal="right"/>
    </xf>
    <xf numFmtId="0" fontId="2" fillId="2" borderId="21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9" fontId="0" fillId="0" borderId="0" xfId="0" applyNumberFormat="1"/>
    <xf numFmtId="14" fontId="15" fillId="2" borderId="23" xfId="0" applyNumberFormat="1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167" fontId="15" fillId="2" borderId="23" xfId="0" applyNumberFormat="1" applyFont="1" applyFill="1" applyBorder="1" applyAlignment="1">
      <alignment horizontal="center" vertical="center" wrapText="1"/>
    </xf>
    <xf numFmtId="14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167" fontId="15" fillId="2" borderId="0" xfId="0" applyNumberFormat="1" applyFont="1" applyFill="1" applyAlignment="1">
      <alignment horizontal="center" vertical="center" wrapText="1"/>
    </xf>
    <xf numFmtId="14" fontId="16" fillId="2" borderId="23" xfId="0" applyNumberFormat="1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167" fontId="16" fillId="2" borderId="23" xfId="0" applyNumberFormat="1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7" fontId="16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left" vertical="center" indent="1"/>
    </xf>
    <xf numFmtId="14" fontId="18" fillId="2" borderId="0" xfId="4" applyNumberFormat="1" applyFont="1" applyFill="1" applyAlignment="1">
      <alignment horizontal="left" vertical="center" indent="1"/>
    </xf>
    <xf numFmtId="14" fontId="19" fillId="3" borderId="1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164" fontId="10" fillId="2" borderId="0" xfId="1" applyNumberFormat="1" applyFont="1" applyFill="1" applyBorder="1" applyAlignment="1">
      <alignment horizontal="left" vertical="center" indent="1"/>
    </xf>
    <xf numFmtId="164" fontId="10" fillId="2" borderId="0" xfId="1" applyNumberFormat="1" applyFont="1" applyFill="1" applyAlignment="1">
      <alignment horizontal="left" vertical="center" indent="1"/>
    </xf>
    <xf numFmtId="164" fontId="19" fillId="3" borderId="1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164" fontId="10" fillId="2" borderId="0" xfId="1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</cellXfs>
  <cellStyles count="5">
    <cellStyle name="Lien hypertexte" xfId="4" builtinId="8"/>
    <cellStyle name="Normal" xfId="0" builtinId="0"/>
    <cellStyle name="Normal 2" xfId="2" xr:uid="{D1376BE9-9DA5-42C7-AB3F-BF292707683C}"/>
    <cellStyle name="Normal 3" xfId="3" xr:uid="{BC7336BA-76BA-49AC-9FE1-D3F00CA42F5A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CPI</a:t>
            </a:r>
            <a:r>
              <a:rPr lang="en-US" b="1" baseline="0"/>
              <a:t> All Items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All Items'!$B$2</c:f>
              <c:strCache>
                <c:ptCount val="1"/>
                <c:pt idx="0">
                  <c:v>Consumer Price Index for All Urban Consumers: All Items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 All Items'!$A$3:$A$787</c:f>
              <c:numCache>
                <c:formatCode>m/d/yyyy</c:formatCode>
                <c:ptCount val="785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</c:numCache>
            </c:numRef>
          </c:cat>
          <c:val>
            <c:numRef>
              <c:f>'CPI All Items'!$B$3:$B$787</c:f>
              <c:numCache>
                <c:formatCode>0.00</c:formatCode>
                <c:ptCount val="785"/>
                <c:pt idx="0">
                  <c:v>21.48</c:v>
                </c:pt>
                <c:pt idx="1">
                  <c:v>21.62</c:v>
                </c:pt>
                <c:pt idx="2">
                  <c:v>22</c:v>
                </c:pt>
                <c:pt idx="3">
                  <c:v>22</c:v>
                </c:pt>
                <c:pt idx="4">
                  <c:v>21.95</c:v>
                </c:pt>
                <c:pt idx="5">
                  <c:v>22.08</c:v>
                </c:pt>
                <c:pt idx="6">
                  <c:v>22.23</c:v>
                </c:pt>
                <c:pt idx="7">
                  <c:v>22.4</c:v>
                </c:pt>
                <c:pt idx="8">
                  <c:v>22.84</c:v>
                </c:pt>
                <c:pt idx="9">
                  <c:v>22.91</c:v>
                </c:pt>
                <c:pt idx="10">
                  <c:v>23.06</c:v>
                </c:pt>
                <c:pt idx="11">
                  <c:v>23.41</c:v>
                </c:pt>
                <c:pt idx="12">
                  <c:v>23.68</c:v>
                </c:pt>
                <c:pt idx="13">
                  <c:v>23.67</c:v>
                </c:pt>
                <c:pt idx="14">
                  <c:v>23.5</c:v>
                </c:pt>
                <c:pt idx="15">
                  <c:v>23.82</c:v>
                </c:pt>
                <c:pt idx="16">
                  <c:v>24.01</c:v>
                </c:pt>
                <c:pt idx="17">
                  <c:v>24.15</c:v>
                </c:pt>
                <c:pt idx="18">
                  <c:v>24.4</c:v>
                </c:pt>
                <c:pt idx="19">
                  <c:v>24.43</c:v>
                </c:pt>
                <c:pt idx="20">
                  <c:v>24.36</c:v>
                </c:pt>
                <c:pt idx="21">
                  <c:v>24.31</c:v>
                </c:pt>
                <c:pt idx="22">
                  <c:v>24.16</c:v>
                </c:pt>
                <c:pt idx="23">
                  <c:v>24.05</c:v>
                </c:pt>
                <c:pt idx="24">
                  <c:v>24.01</c:v>
                </c:pt>
                <c:pt idx="25">
                  <c:v>23.91</c:v>
                </c:pt>
                <c:pt idx="26">
                  <c:v>23.91</c:v>
                </c:pt>
                <c:pt idx="27">
                  <c:v>23.92</c:v>
                </c:pt>
                <c:pt idx="28">
                  <c:v>23.91</c:v>
                </c:pt>
                <c:pt idx="29">
                  <c:v>23.92</c:v>
                </c:pt>
                <c:pt idx="30">
                  <c:v>23.7</c:v>
                </c:pt>
                <c:pt idx="31">
                  <c:v>23.7</c:v>
                </c:pt>
                <c:pt idx="32">
                  <c:v>23.75</c:v>
                </c:pt>
                <c:pt idx="33">
                  <c:v>23.67</c:v>
                </c:pt>
                <c:pt idx="34">
                  <c:v>23.7</c:v>
                </c:pt>
                <c:pt idx="35">
                  <c:v>23.61</c:v>
                </c:pt>
                <c:pt idx="36">
                  <c:v>23.51</c:v>
                </c:pt>
                <c:pt idx="37">
                  <c:v>23.61</c:v>
                </c:pt>
                <c:pt idx="38">
                  <c:v>23.64</c:v>
                </c:pt>
                <c:pt idx="39">
                  <c:v>23.65</c:v>
                </c:pt>
                <c:pt idx="40">
                  <c:v>23.77</c:v>
                </c:pt>
                <c:pt idx="41">
                  <c:v>23.88</c:v>
                </c:pt>
                <c:pt idx="42">
                  <c:v>24.07</c:v>
                </c:pt>
                <c:pt idx="43">
                  <c:v>24.2</c:v>
                </c:pt>
                <c:pt idx="44">
                  <c:v>24.34</c:v>
                </c:pt>
                <c:pt idx="45">
                  <c:v>24.5</c:v>
                </c:pt>
                <c:pt idx="46">
                  <c:v>24.6</c:v>
                </c:pt>
                <c:pt idx="47">
                  <c:v>24.98</c:v>
                </c:pt>
                <c:pt idx="48">
                  <c:v>25.38</c:v>
                </c:pt>
                <c:pt idx="49">
                  <c:v>25.83</c:v>
                </c:pt>
                <c:pt idx="50">
                  <c:v>25.88</c:v>
                </c:pt>
                <c:pt idx="51">
                  <c:v>25.92</c:v>
                </c:pt>
                <c:pt idx="52">
                  <c:v>25.99</c:v>
                </c:pt>
                <c:pt idx="53">
                  <c:v>25.93</c:v>
                </c:pt>
                <c:pt idx="54">
                  <c:v>25.91</c:v>
                </c:pt>
                <c:pt idx="55">
                  <c:v>25.86</c:v>
                </c:pt>
                <c:pt idx="56">
                  <c:v>26.03</c:v>
                </c:pt>
                <c:pt idx="57">
                  <c:v>26.16</c:v>
                </c:pt>
                <c:pt idx="58">
                  <c:v>26.32</c:v>
                </c:pt>
                <c:pt idx="59">
                  <c:v>26.47</c:v>
                </c:pt>
                <c:pt idx="60">
                  <c:v>26.45</c:v>
                </c:pt>
                <c:pt idx="61">
                  <c:v>26.41</c:v>
                </c:pt>
                <c:pt idx="62">
                  <c:v>26.39</c:v>
                </c:pt>
                <c:pt idx="63">
                  <c:v>26.46</c:v>
                </c:pt>
                <c:pt idx="64">
                  <c:v>26.47</c:v>
                </c:pt>
                <c:pt idx="65">
                  <c:v>26.53</c:v>
                </c:pt>
                <c:pt idx="66">
                  <c:v>26.68</c:v>
                </c:pt>
                <c:pt idx="67">
                  <c:v>26.69</c:v>
                </c:pt>
                <c:pt idx="68">
                  <c:v>26.63</c:v>
                </c:pt>
                <c:pt idx="69">
                  <c:v>26.69</c:v>
                </c:pt>
                <c:pt idx="70">
                  <c:v>26.69</c:v>
                </c:pt>
                <c:pt idx="71">
                  <c:v>26.71</c:v>
                </c:pt>
                <c:pt idx="72">
                  <c:v>26.64</c:v>
                </c:pt>
                <c:pt idx="73">
                  <c:v>26.59</c:v>
                </c:pt>
                <c:pt idx="74">
                  <c:v>26.63</c:v>
                </c:pt>
                <c:pt idx="75">
                  <c:v>26.69</c:v>
                </c:pt>
                <c:pt idx="76">
                  <c:v>26.7</c:v>
                </c:pt>
                <c:pt idx="77">
                  <c:v>26.77</c:v>
                </c:pt>
                <c:pt idx="78">
                  <c:v>26.79</c:v>
                </c:pt>
                <c:pt idx="79">
                  <c:v>26.85</c:v>
                </c:pt>
                <c:pt idx="80">
                  <c:v>26.89</c:v>
                </c:pt>
                <c:pt idx="81">
                  <c:v>26.95</c:v>
                </c:pt>
                <c:pt idx="82">
                  <c:v>26.85</c:v>
                </c:pt>
                <c:pt idx="83">
                  <c:v>26.87</c:v>
                </c:pt>
                <c:pt idx="84">
                  <c:v>26.94</c:v>
                </c:pt>
                <c:pt idx="85">
                  <c:v>26.99</c:v>
                </c:pt>
                <c:pt idx="86">
                  <c:v>26.93</c:v>
                </c:pt>
                <c:pt idx="87">
                  <c:v>26.86</c:v>
                </c:pt>
                <c:pt idx="88">
                  <c:v>26.93</c:v>
                </c:pt>
                <c:pt idx="89">
                  <c:v>26.94</c:v>
                </c:pt>
                <c:pt idx="90">
                  <c:v>26.86</c:v>
                </c:pt>
                <c:pt idx="91">
                  <c:v>26.85</c:v>
                </c:pt>
                <c:pt idx="92">
                  <c:v>26.81</c:v>
                </c:pt>
                <c:pt idx="93">
                  <c:v>26.72</c:v>
                </c:pt>
                <c:pt idx="94">
                  <c:v>26.78</c:v>
                </c:pt>
                <c:pt idx="95">
                  <c:v>26.77</c:v>
                </c:pt>
                <c:pt idx="96">
                  <c:v>26.77</c:v>
                </c:pt>
                <c:pt idx="97">
                  <c:v>26.82</c:v>
                </c:pt>
                <c:pt idx="98">
                  <c:v>26.79</c:v>
                </c:pt>
                <c:pt idx="99">
                  <c:v>26.79</c:v>
                </c:pt>
                <c:pt idx="100">
                  <c:v>26.77</c:v>
                </c:pt>
                <c:pt idx="101">
                  <c:v>26.71</c:v>
                </c:pt>
                <c:pt idx="102">
                  <c:v>26.76</c:v>
                </c:pt>
                <c:pt idx="103">
                  <c:v>26.72</c:v>
                </c:pt>
                <c:pt idx="104">
                  <c:v>26.85</c:v>
                </c:pt>
                <c:pt idx="105">
                  <c:v>26.82</c:v>
                </c:pt>
                <c:pt idx="106">
                  <c:v>26.88</c:v>
                </c:pt>
                <c:pt idx="107">
                  <c:v>26.87</c:v>
                </c:pt>
                <c:pt idx="108">
                  <c:v>26.83</c:v>
                </c:pt>
                <c:pt idx="109">
                  <c:v>26.86</c:v>
                </c:pt>
                <c:pt idx="110">
                  <c:v>26.89</c:v>
                </c:pt>
                <c:pt idx="111">
                  <c:v>26.93</c:v>
                </c:pt>
                <c:pt idx="112">
                  <c:v>27.03</c:v>
                </c:pt>
                <c:pt idx="113">
                  <c:v>27.15</c:v>
                </c:pt>
                <c:pt idx="114">
                  <c:v>27.29</c:v>
                </c:pt>
                <c:pt idx="115">
                  <c:v>27.31</c:v>
                </c:pt>
                <c:pt idx="116">
                  <c:v>27.35</c:v>
                </c:pt>
                <c:pt idx="117">
                  <c:v>27.51</c:v>
                </c:pt>
                <c:pt idx="118">
                  <c:v>27.51</c:v>
                </c:pt>
                <c:pt idx="119">
                  <c:v>27.63</c:v>
                </c:pt>
                <c:pt idx="120">
                  <c:v>27.67</c:v>
                </c:pt>
                <c:pt idx="121">
                  <c:v>27.8</c:v>
                </c:pt>
                <c:pt idx="122">
                  <c:v>27.86</c:v>
                </c:pt>
                <c:pt idx="123">
                  <c:v>27.93</c:v>
                </c:pt>
                <c:pt idx="124">
                  <c:v>28</c:v>
                </c:pt>
                <c:pt idx="125">
                  <c:v>28.11</c:v>
                </c:pt>
                <c:pt idx="126">
                  <c:v>28.19</c:v>
                </c:pt>
                <c:pt idx="127">
                  <c:v>28.28</c:v>
                </c:pt>
                <c:pt idx="128">
                  <c:v>28.32</c:v>
                </c:pt>
                <c:pt idx="129">
                  <c:v>28.32</c:v>
                </c:pt>
                <c:pt idx="130">
                  <c:v>28.41</c:v>
                </c:pt>
                <c:pt idx="131">
                  <c:v>28.47</c:v>
                </c:pt>
                <c:pt idx="132">
                  <c:v>28.64</c:v>
                </c:pt>
                <c:pt idx="133">
                  <c:v>28.7</c:v>
                </c:pt>
                <c:pt idx="134">
                  <c:v>28.87</c:v>
                </c:pt>
                <c:pt idx="135">
                  <c:v>28.94</c:v>
                </c:pt>
                <c:pt idx="136">
                  <c:v>28.94</c:v>
                </c:pt>
                <c:pt idx="137">
                  <c:v>28.91</c:v>
                </c:pt>
                <c:pt idx="138">
                  <c:v>28.89</c:v>
                </c:pt>
                <c:pt idx="139">
                  <c:v>28.94</c:v>
                </c:pt>
                <c:pt idx="140">
                  <c:v>28.91</c:v>
                </c:pt>
                <c:pt idx="141">
                  <c:v>28.91</c:v>
                </c:pt>
                <c:pt idx="142">
                  <c:v>28.95</c:v>
                </c:pt>
                <c:pt idx="143">
                  <c:v>28.97</c:v>
                </c:pt>
                <c:pt idx="144">
                  <c:v>29.01</c:v>
                </c:pt>
                <c:pt idx="145">
                  <c:v>29</c:v>
                </c:pt>
                <c:pt idx="146">
                  <c:v>28.97</c:v>
                </c:pt>
                <c:pt idx="147">
                  <c:v>28.98</c:v>
                </c:pt>
                <c:pt idx="148">
                  <c:v>29.04</c:v>
                </c:pt>
                <c:pt idx="149">
                  <c:v>29.11</c:v>
                </c:pt>
                <c:pt idx="150">
                  <c:v>29.15</c:v>
                </c:pt>
                <c:pt idx="151">
                  <c:v>29.18</c:v>
                </c:pt>
                <c:pt idx="152">
                  <c:v>29.25</c:v>
                </c:pt>
                <c:pt idx="153">
                  <c:v>29.35</c:v>
                </c:pt>
                <c:pt idx="154">
                  <c:v>29.35</c:v>
                </c:pt>
                <c:pt idx="155">
                  <c:v>29.41</c:v>
                </c:pt>
                <c:pt idx="156">
                  <c:v>29.37</c:v>
                </c:pt>
                <c:pt idx="157">
                  <c:v>29.41</c:v>
                </c:pt>
                <c:pt idx="158">
                  <c:v>29.41</c:v>
                </c:pt>
                <c:pt idx="159">
                  <c:v>29.54</c:v>
                </c:pt>
                <c:pt idx="160">
                  <c:v>29.57</c:v>
                </c:pt>
                <c:pt idx="161">
                  <c:v>29.61</c:v>
                </c:pt>
                <c:pt idx="162">
                  <c:v>29.55</c:v>
                </c:pt>
                <c:pt idx="163">
                  <c:v>29.61</c:v>
                </c:pt>
                <c:pt idx="164">
                  <c:v>29.61</c:v>
                </c:pt>
                <c:pt idx="165">
                  <c:v>29.75</c:v>
                </c:pt>
                <c:pt idx="166">
                  <c:v>29.78</c:v>
                </c:pt>
                <c:pt idx="167">
                  <c:v>29.81</c:v>
                </c:pt>
                <c:pt idx="168">
                  <c:v>29.84</c:v>
                </c:pt>
                <c:pt idx="169">
                  <c:v>29.84</c:v>
                </c:pt>
                <c:pt idx="170">
                  <c:v>29.84</c:v>
                </c:pt>
                <c:pt idx="171">
                  <c:v>29.81</c:v>
                </c:pt>
                <c:pt idx="172">
                  <c:v>29.84</c:v>
                </c:pt>
                <c:pt idx="173">
                  <c:v>29.84</c:v>
                </c:pt>
                <c:pt idx="174">
                  <c:v>29.92</c:v>
                </c:pt>
                <c:pt idx="175">
                  <c:v>29.94</c:v>
                </c:pt>
                <c:pt idx="176">
                  <c:v>29.98</c:v>
                </c:pt>
                <c:pt idx="177">
                  <c:v>29.98</c:v>
                </c:pt>
                <c:pt idx="178">
                  <c:v>29.98</c:v>
                </c:pt>
                <c:pt idx="179">
                  <c:v>30.01</c:v>
                </c:pt>
                <c:pt idx="180">
                  <c:v>30.04</c:v>
                </c:pt>
                <c:pt idx="181">
                  <c:v>30.11</c:v>
                </c:pt>
                <c:pt idx="182">
                  <c:v>30.17</c:v>
                </c:pt>
                <c:pt idx="183">
                  <c:v>30.21</c:v>
                </c:pt>
                <c:pt idx="184">
                  <c:v>30.24</c:v>
                </c:pt>
                <c:pt idx="185">
                  <c:v>30.21</c:v>
                </c:pt>
                <c:pt idx="186">
                  <c:v>30.22</c:v>
                </c:pt>
                <c:pt idx="187">
                  <c:v>30.28</c:v>
                </c:pt>
                <c:pt idx="188">
                  <c:v>30.42</c:v>
                </c:pt>
                <c:pt idx="189">
                  <c:v>30.38</c:v>
                </c:pt>
                <c:pt idx="190">
                  <c:v>30.38</c:v>
                </c:pt>
                <c:pt idx="191">
                  <c:v>30.38</c:v>
                </c:pt>
                <c:pt idx="192">
                  <c:v>30.44</c:v>
                </c:pt>
                <c:pt idx="193">
                  <c:v>30.48</c:v>
                </c:pt>
                <c:pt idx="194">
                  <c:v>30.51</c:v>
                </c:pt>
                <c:pt idx="195">
                  <c:v>30.48</c:v>
                </c:pt>
                <c:pt idx="196">
                  <c:v>30.51</c:v>
                </c:pt>
                <c:pt idx="197">
                  <c:v>30.61</c:v>
                </c:pt>
                <c:pt idx="198">
                  <c:v>30.69</c:v>
                </c:pt>
                <c:pt idx="199">
                  <c:v>30.75</c:v>
                </c:pt>
                <c:pt idx="200">
                  <c:v>30.72</c:v>
                </c:pt>
                <c:pt idx="201">
                  <c:v>30.75</c:v>
                </c:pt>
                <c:pt idx="202">
                  <c:v>30.78</c:v>
                </c:pt>
                <c:pt idx="203">
                  <c:v>30.88</c:v>
                </c:pt>
                <c:pt idx="204">
                  <c:v>30.94</c:v>
                </c:pt>
                <c:pt idx="205">
                  <c:v>30.91</c:v>
                </c:pt>
                <c:pt idx="206">
                  <c:v>30.94</c:v>
                </c:pt>
                <c:pt idx="207">
                  <c:v>30.95</c:v>
                </c:pt>
                <c:pt idx="208">
                  <c:v>30.98</c:v>
                </c:pt>
                <c:pt idx="209">
                  <c:v>31.01</c:v>
                </c:pt>
                <c:pt idx="210">
                  <c:v>31.02</c:v>
                </c:pt>
                <c:pt idx="211">
                  <c:v>31.05</c:v>
                </c:pt>
                <c:pt idx="212">
                  <c:v>31.08</c:v>
                </c:pt>
                <c:pt idx="213">
                  <c:v>31.12</c:v>
                </c:pt>
                <c:pt idx="214">
                  <c:v>31.21</c:v>
                </c:pt>
                <c:pt idx="215">
                  <c:v>31.25</c:v>
                </c:pt>
                <c:pt idx="216">
                  <c:v>31.28</c:v>
                </c:pt>
                <c:pt idx="217">
                  <c:v>31.28</c:v>
                </c:pt>
                <c:pt idx="218">
                  <c:v>31.31</c:v>
                </c:pt>
                <c:pt idx="219">
                  <c:v>31.38</c:v>
                </c:pt>
                <c:pt idx="220">
                  <c:v>31.48</c:v>
                </c:pt>
                <c:pt idx="221">
                  <c:v>31.61</c:v>
                </c:pt>
                <c:pt idx="222">
                  <c:v>31.58</c:v>
                </c:pt>
                <c:pt idx="223">
                  <c:v>31.55</c:v>
                </c:pt>
                <c:pt idx="224">
                  <c:v>31.62</c:v>
                </c:pt>
                <c:pt idx="225">
                  <c:v>31.65</c:v>
                </c:pt>
                <c:pt idx="226">
                  <c:v>31.75</c:v>
                </c:pt>
                <c:pt idx="227">
                  <c:v>31.85</c:v>
                </c:pt>
                <c:pt idx="228">
                  <c:v>31.88</c:v>
                </c:pt>
                <c:pt idx="229">
                  <c:v>32.08</c:v>
                </c:pt>
                <c:pt idx="230">
                  <c:v>32.18</c:v>
                </c:pt>
                <c:pt idx="231">
                  <c:v>32.28</c:v>
                </c:pt>
                <c:pt idx="232">
                  <c:v>32.35</c:v>
                </c:pt>
                <c:pt idx="233">
                  <c:v>32.380000000000003</c:v>
                </c:pt>
                <c:pt idx="234">
                  <c:v>32.450000000000003</c:v>
                </c:pt>
                <c:pt idx="235">
                  <c:v>32.65</c:v>
                </c:pt>
                <c:pt idx="236">
                  <c:v>32.75</c:v>
                </c:pt>
                <c:pt idx="237">
                  <c:v>32.85</c:v>
                </c:pt>
                <c:pt idx="238">
                  <c:v>32.880000000000003</c:v>
                </c:pt>
                <c:pt idx="239">
                  <c:v>32.92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34.299999999999997</c:v>
                </c:pt>
                <c:pt idx="255">
                  <c:v>34.4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36.1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37.1</c:v>
                </c:pt>
                <c:pt idx="273">
                  <c:v>37.299999999999997</c:v>
                </c:pt>
                <c:pt idx="274">
                  <c:v>37.5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38.6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39.4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41.4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42.2</c:v>
                </c:pt>
                <c:pt idx="310">
                  <c:v>42.4</c:v>
                </c:pt>
                <c:pt idx="311">
                  <c:v>42.5</c:v>
                </c:pt>
                <c:pt idx="312">
                  <c:v>42.7</c:v>
                </c:pt>
                <c:pt idx="313">
                  <c:v>43</c:v>
                </c:pt>
                <c:pt idx="314">
                  <c:v>43.4</c:v>
                </c:pt>
                <c:pt idx="315">
                  <c:v>43.7</c:v>
                </c:pt>
                <c:pt idx="316">
                  <c:v>43.9</c:v>
                </c:pt>
                <c:pt idx="317">
                  <c:v>44.2</c:v>
                </c:pt>
                <c:pt idx="318">
                  <c:v>44.2</c:v>
                </c:pt>
                <c:pt idx="319">
                  <c:v>45</c:v>
                </c:pt>
                <c:pt idx="320">
                  <c:v>45.2</c:v>
                </c:pt>
                <c:pt idx="321">
                  <c:v>45.6</c:v>
                </c:pt>
                <c:pt idx="322">
                  <c:v>45.9</c:v>
                </c:pt>
                <c:pt idx="323">
                  <c:v>46.3</c:v>
                </c:pt>
                <c:pt idx="324">
                  <c:v>46.8</c:v>
                </c:pt>
                <c:pt idx="325">
                  <c:v>47.3</c:v>
                </c:pt>
                <c:pt idx="326">
                  <c:v>47.8</c:v>
                </c:pt>
                <c:pt idx="327">
                  <c:v>48.1</c:v>
                </c:pt>
                <c:pt idx="328">
                  <c:v>48.6</c:v>
                </c:pt>
                <c:pt idx="329">
                  <c:v>49</c:v>
                </c:pt>
                <c:pt idx="330">
                  <c:v>49.3</c:v>
                </c:pt>
                <c:pt idx="331">
                  <c:v>49.9</c:v>
                </c:pt>
                <c:pt idx="332">
                  <c:v>50.6</c:v>
                </c:pt>
                <c:pt idx="333">
                  <c:v>51</c:v>
                </c:pt>
                <c:pt idx="334">
                  <c:v>51.5</c:v>
                </c:pt>
                <c:pt idx="335">
                  <c:v>51.9</c:v>
                </c:pt>
                <c:pt idx="336">
                  <c:v>52.3</c:v>
                </c:pt>
                <c:pt idx="337">
                  <c:v>52.6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53.5</c:v>
                </c:pt>
                <c:pt idx="342">
                  <c:v>54</c:v>
                </c:pt>
                <c:pt idx="343">
                  <c:v>54.2</c:v>
                </c:pt>
                <c:pt idx="344">
                  <c:v>54.6</c:v>
                </c:pt>
                <c:pt idx="345">
                  <c:v>54.9</c:v>
                </c:pt>
                <c:pt idx="346">
                  <c:v>55.3</c:v>
                </c:pt>
                <c:pt idx="347">
                  <c:v>55.6</c:v>
                </c:pt>
                <c:pt idx="348">
                  <c:v>55.8</c:v>
                </c:pt>
                <c:pt idx="349">
                  <c:v>55.9</c:v>
                </c:pt>
                <c:pt idx="350">
                  <c:v>56</c:v>
                </c:pt>
                <c:pt idx="351">
                  <c:v>56.1</c:v>
                </c:pt>
                <c:pt idx="352">
                  <c:v>56.4</c:v>
                </c:pt>
                <c:pt idx="353">
                  <c:v>56.7</c:v>
                </c:pt>
                <c:pt idx="354">
                  <c:v>57</c:v>
                </c:pt>
                <c:pt idx="355">
                  <c:v>57.3</c:v>
                </c:pt>
                <c:pt idx="356">
                  <c:v>57.6</c:v>
                </c:pt>
                <c:pt idx="357">
                  <c:v>57.9</c:v>
                </c:pt>
                <c:pt idx="358">
                  <c:v>58.1</c:v>
                </c:pt>
                <c:pt idx="359">
                  <c:v>58.4</c:v>
                </c:pt>
                <c:pt idx="360">
                  <c:v>58.7</c:v>
                </c:pt>
                <c:pt idx="361">
                  <c:v>59.3</c:v>
                </c:pt>
                <c:pt idx="362">
                  <c:v>59.6</c:v>
                </c:pt>
                <c:pt idx="363">
                  <c:v>60</c:v>
                </c:pt>
                <c:pt idx="364">
                  <c:v>60.2</c:v>
                </c:pt>
                <c:pt idx="365">
                  <c:v>60.5</c:v>
                </c:pt>
                <c:pt idx="366">
                  <c:v>60.8</c:v>
                </c:pt>
                <c:pt idx="367">
                  <c:v>61.1</c:v>
                </c:pt>
                <c:pt idx="368">
                  <c:v>61.3</c:v>
                </c:pt>
                <c:pt idx="369">
                  <c:v>61.6</c:v>
                </c:pt>
                <c:pt idx="370">
                  <c:v>62</c:v>
                </c:pt>
                <c:pt idx="371">
                  <c:v>62.3</c:v>
                </c:pt>
                <c:pt idx="372">
                  <c:v>62.7</c:v>
                </c:pt>
                <c:pt idx="373">
                  <c:v>63</c:v>
                </c:pt>
                <c:pt idx="374">
                  <c:v>63.4</c:v>
                </c:pt>
                <c:pt idx="375">
                  <c:v>63.9</c:v>
                </c:pt>
                <c:pt idx="376">
                  <c:v>64.5</c:v>
                </c:pt>
                <c:pt idx="377">
                  <c:v>65</c:v>
                </c:pt>
                <c:pt idx="378">
                  <c:v>65.5</c:v>
                </c:pt>
                <c:pt idx="379">
                  <c:v>65.900000000000006</c:v>
                </c:pt>
                <c:pt idx="380">
                  <c:v>66.5</c:v>
                </c:pt>
                <c:pt idx="381">
                  <c:v>67.099999999999994</c:v>
                </c:pt>
                <c:pt idx="382">
                  <c:v>67.5</c:v>
                </c:pt>
                <c:pt idx="383">
                  <c:v>67.900000000000006</c:v>
                </c:pt>
                <c:pt idx="384">
                  <c:v>68.5</c:v>
                </c:pt>
                <c:pt idx="385">
                  <c:v>69.2</c:v>
                </c:pt>
                <c:pt idx="386">
                  <c:v>69.900000000000006</c:v>
                </c:pt>
                <c:pt idx="387">
                  <c:v>70.599999999999994</c:v>
                </c:pt>
                <c:pt idx="388">
                  <c:v>71.400000000000006</c:v>
                </c:pt>
                <c:pt idx="389">
                  <c:v>72.2</c:v>
                </c:pt>
                <c:pt idx="390">
                  <c:v>73</c:v>
                </c:pt>
                <c:pt idx="391">
                  <c:v>73.7</c:v>
                </c:pt>
                <c:pt idx="392">
                  <c:v>74.400000000000006</c:v>
                </c:pt>
                <c:pt idx="393">
                  <c:v>75.2</c:v>
                </c:pt>
                <c:pt idx="394">
                  <c:v>76</c:v>
                </c:pt>
                <c:pt idx="395">
                  <c:v>76.900000000000006</c:v>
                </c:pt>
                <c:pt idx="396">
                  <c:v>78</c:v>
                </c:pt>
                <c:pt idx="397">
                  <c:v>79</c:v>
                </c:pt>
                <c:pt idx="398">
                  <c:v>80.099999999999994</c:v>
                </c:pt>
                <c:pt idx="399">
                  <c:v>80.900000000000006</c:v>
                </c:pt>
                <c:pt idx="400">
                  <c:v>81.7</c:v>
                </c:pt>
                <c:pt idx="401">
                  <c:v>82.5</c:v>
                </c:pt>
                <c:pt idx="402">
                  <c:v>82.6</c:v>
                </c:pt>
                <c:pt idx="403">
                  <c:v>83.2</c:v>
                </c:pt>
                <c:pt idx="404">
                  <c:v>83.9</c:v>
                </c:pt>
                <c:pt idx="405">
                  <c:v>84.7</c:v>
                </c:pt>
                <c:pt idx="406">
                  <c:v>85.6</c:v>
                </c:pt>
                <c:pt idx="407">
                  <c:v>86.4</c:v>
                </c:pt>
                <c:pt idx="408">
                  <c:v>87.2</c:v>
                </c:pt>
                <c:pt idx="409">
                  <c:v>88</c:v>
                </c:pt>
                <c:pt idx="410">
                  <c:v>88.6</c:v>
                </c:pt>
                <c:pt idx="411">
                  <c:v>89.1</c:v>
                </c:pt>
                <c:pt idx="412">
                  <c:v>89.7</c:v>
                </c:pt>
                <c:pt idx="413">
                  <c:v>90.5</c:v>
                </c:pt>
                <c:pt idx="414">
                  <c:v>91.5</c:v>
                </c:pt>
                <c:pt idx="415">
                  <c:v>92.2</c:v>
                </c:pt>
                <c:pt idx="416">
                  <c:v>93.1</c:v>
                </c:pt>
                <c:pt idx="417">
                  <c:v>93.4</c:v>
                </c:pt>
                <c:pt idx="418">
                  <c:v>93.8</c:v>
                </c:pt>
                <c:pt idx="419">
                  <c:v>94.1</c:v>
                </c:pt>
                <c:pt idx="420">
                  <c:v>94.4</c:v>
                </c:pt>
                <c:pt idx="421">
                  <c:v>94.7</c:v>
                </c:pt>
                <c:pt idx="422">
                  <c:v>94.7</c:v>
                </c:pt>
                <c:pt idx="423">
                  <c:v>95</c:v>
                </c:pt>
                <c:pt idx="424">
                  <c:v>95.9</c:v>
                </c:pt>
                <c:pt idx="425">
                  <c:v>97</c:v>
                </c:pt>
                <c:pt idx="426">
                  <c:v>97.5</c:v>
                </c:pt>
                <c:pt idx="427">
                  <c:v>97.7</c:v>
                </c:pt>
                <c:pt idx="428">
                  <c:v>97.7</c:v>
                </c:pt>
                <c:pt idx="429">
                  <c:v>98.1</c:v>
                </c:pt>
                <c:pt idx="430">
                  <c:v>98</c:v>
                </c:pt>
                <c:pt idx="431">
                  <c:v>97.7</c:v>
                </c:pt>
                <c:pt idx="432">
                  <c:v>97.9</c:v>
                </c:pt>
                <c:pt idx="433">
                  <c:v>98</c:v>
                </c:pt>
                <c:pt idx="434">
                  <c:v>98.1</c:v>
                </c:pt>
                <c:pt idx="435">
                  <c:v>98.8</c:v>
                </c:pt>
                <c:pt idx="436">
                  <c:v>99.2</c:v>
                </c:pt>
                <c:pt idx="437">
                  <c:v>99.4</c:v>
                </c:pt>
                <c:pt idx="438">
                  <c:v>99.8</c:v>
                </c:pt>
                <c:pt idx="439">
                  <c:v>100.1</c:v>
                </c:pt>
                <c:pt idx="440">
                  <c:v>100.4</c:v>
                </c:pt>
                <c:pt idx="441">
                  <c:v>100.8</c:v>
                </c:pt>
                <c:pt idx="442">
                  <c:v>101.1</c:v>
                </c:pt>
                <c:pt idx="443">
                  <c:v>101.4</c:v>
                </c:pt>
                <c:pt idx="444">
                  <c:v>102.1</c:v>
                </c:pt>
                <c:pt idx="445">
                  <c:v>102.6</c:v>
                </c:pt>
                <c:pt idx="446">
                  <c:v>102.9</c:v>
                </c:pt>
                <c:pt idx="447">
                  <c:v>103.3</c:v>
                </c:pt>
                <c:pt idx="448">
                  <c:v>103.5</c:v>
                </c:pt>
                <c:pt idx="449">
                  <c:v>103.7</c:v>
                </c:pt>
                <c:pt idx="450">
                  <c:v>104.1</c:v>
                </c:pt>
                <c:pt idx="451">
                  <c:v>104.4</c:v>
                </c:pt>
                <c:pt idx="452">
                  <c:v>104.7</c:v>
                </c:pt>
                <c:pt idx="453">
                  <c:v>105.1</c:v>
                </c:pt>
                <c:pt idx="454">
                  <c:v>105.3</c:v>
                </c:pt>
                <c:pt idx="455">
                  <c:v>105.5</c:v>
                </c:pt>
                <c:pt idx="456">
                  <c:v>105.7</c:v>
                </c:pt>
                <c:pt idx="457">
                  <c:v>106.3</c:v>
                </c:pt>
                <c:pt idx="458">
                  <c:v>106.8</c:v>
                </c:pt>
                <c:pt idx="459">
                  <c:v>107</c:v>
                </c:pt>
                <c:pt idx="460">
                  <c:v>107.2</c:v>
                </c:pt>
                <c:pt idx="461">
                  <c:v>107.5</c:v>
                </c:pt>
                <c:pt idx="462">
                  <c:v>107.7</c:v>
                </c:pt>
                <c:pt idx="463">
                  <c:v>107.9</c:v>
                </c:pt>
                <c:pt idx="464">
                  <c:v>108.1</c:v>
                </c:pt>
                <c:pt idx="465">
                  <c:v>108.5</c:v>
                </c:pt>
                <c:pt idx="466">
                  <c:v>109</c:v>
                </c:pt>
                <c:pt idx="467">
                  <c:v>109.5</c:v>
                </c:pt>
                <c:pt idx="468">
                  <c:v>109.9</c:v>
                </c:pt>
                <c:pt idx="469">
                  <c:v>109.7</c:v>
                </c:pt>
                <c:pt idx="470">
                  <c:v>109.1</c:v>
                </c:pt>
                <c:pt idx="471">
                  <c:v>108.7</c:v>
                </c:pt>
                <c:pt idx="472">
                  <c:v>109</c:v>
                </c:pt>
                <c:pt idx="473">
                  <c:v>109.4</c:v>
                </c:pt>
                <c:pt idx="474">
                  <c:v>109.5</c:v>
                </c:pt>
                <c:pt idx="475">
                  <c:v>109.6</c:v>
                </c:pt>
                <c:pt idx="476">
                  <c:v>110</c:v>
                </c:pt>
                <c:pt idx="477">
                  <c:v>110.2</c:v>
                </c:pt>
                <c:pt idx="478">
                  <c:v>110.4</c:v>
                </c:pt>
                <c:pt idx="479">
                  <c:v>110.8</c:v>
                </c:pt>
                <c:pt idx="480">
                  <c:v>111.4</c:v>
                </c:pt>
                <c:pt idx="481">
                  <c:v>111.8</c:v>
                </c:pt>
                <c:pt idx="482">
                  <c:v>112.2</c:v>
                </c:pt>
                <c:pt idx="483">
                  <c:v>112.7</c:v>
                </c:pt>
                <c:pt idx="484">
                  <c:v>113</c:v>
                </c:pt>
                <c:pt idx="485">
                  <c:v>113.5</c:v>
                </c:pt>
                <c:pt idx="486">
                  <c:v>113.8</c:v>
                </c:pt>
                <c:pt idx="487">
                  <c:v>114.3</c:v>
                </c:pt>
                <c:pt idx="488">
                  <c:v>114.7</c:v>
                </c:pt>
                <c:pt idx="489">
                  <c:v>115</c:v>
                </c:pt>
                <c:pt idx="490">
                  <c:v>115.4</c:v>
                </c:pt>
                <c:pt idx="491">
                  <c:v>115.6</c:v>
                </c:pt>
                <c:pt idx="492">
                  <c:v>116</c:v>
                </c:pt>
                <c:pt idx="493">
                  <c:v>116.2</c:v>
                </c:pt>
                <c:pt idx="494">
                  <c:v>116.5</c:v>
                </c:pt>
                <c:pt idx="495">
                  <c:v>117.2</c:v>
                </c:pt>
                <c:pt idx="496">
                  <c:v>117.5</c:v>
                </c:pt>
                <c:pt idx="497">
                  <c:v>118</c:v>
                </c:pt>
                <c:pt idx="498">
                  <c:v>118.5</c:v>
                </c:pt>
                <c:pt idx="499">
                  <c:v>119</c:v>
                </c:pt>
                <c:pt idx="500">
                  <c:v>119.5</c:v>
                </c:pt>
                <c:pt idx="501">
                  <c:v>119.9</c:v>
                </c:pt>
                <c:pt idx="502">
                  <c:v>120.3</c:v>
                </c:pt>
                <c:pt idx="503">
                  <c:v>120.7</c:v>
                </c:pt>
                <c:pt idx="504">
                  <c:v>121.2</c:v>
                </c:pt>
                <c:pt idx="505">
                  <c:v>121.6</c:v>
                </c:pt>
                <c:pt idx="506">
                  <c:v>122.2</c:v>
                </c:pt>
                <c:pt idx="507">
                  <c:v>123.1</c:v>
                </c:pt>
                <c:pt idx="508">
                  <c:v>123.7</c:v>
                </c:pt>
                <c:pt idx="509">
                  <c:v>124.1</c:v>
                </c:pt>
                <c:pt idx="510">
                  <c:v>124.5</c:v>
                </c:pt>
                <c:pt idx="511">
                  <c:v>124.5</c:v>
                </c:pt>
                <c:pt idx="512">
                  <c:v>124.8</c:v>
                </c:pt>
                <c:pt idx="513">
                  <c:v>125.4</c:v>
                </c:pt>
                <c:pt idx="514">
                  <c:v>125.9</c:v>
                </c:pt>
                <c:pt idx="515">
                  <c:v>126.3</c:v>
                </c:pt>
                <c:pt idx="516">
                  <c:v>127.5</c:v>
                </c:pt>
                <c:pt idx="517">
                  <c:v>128</c:v>
                </c:pt>
                <c:pt idx="518">
                  <c:v>128.6</c:v>
                </c:pt>
                <c:pt idx="519">
                  <c:v>128.9</c:v>
                </c:pt>
                <c:pt idx="520">
                  <c:v>129.1</c:v>
                </c:pt>
                <c:pt idx="521">
                  <c:v>129.9</c:v>
                </c:pt>
                <c:pt idx="522">
                  <c:v>130.5</c:v>
                </c:pt>
                <c:pt idx="523">
                  <c:v>131.6</c:v>
                </c:pt>
                <c:pt idx="524">
                  <c:v>132.5</c:v>
                </c:pt>
                <c:pt idx="525">
                  <c:v>133.4</c:v>
                </c:pt>
                <c:pt idx="526">
                  <c:v>133.69999999999999</c:v>
                </c:pt>
                <c:pt idx="527">
                  <c:v>134.19999999999999</c:v>
                </c:pt>
                <c:pt idx="528">
                  <c:v>134.69999999999999</c:v>
                </c:pt>
                <c:pt idx="529">
                  <c:v>134.80000000000001</c:v>
                </c:pt>
                <c:pt idx="530">
                  <c:v>134.80000000000001</c:v>
                </c:pt>
                <c:pt idx="531">
                  <c:v>135.1</c:v>
                </c:pt>
                <c:pt idx="532">
                  <c:v>135.6</c:v>
                </c:pt>
                <c:pt idx="533">
                  <c:v>136</c:v>
                </c:pt>
                <c:pt idx="534">
                  <c:v>136.19999999999999</c:v>
                </c:pt>
                <c:pt idx="535">
                  <c:v>136.6</c:v>
                </c:pt>
                <c:pt idx="536">
                  <c:v>137</c:v>
                </c:pt>
                <c:pt idx="537">
                  <c:v>137.19999999999999</c:v>
                </c:pt>
                <c:pt idx="538">
                  <c:v>137.80000000000001</c:v>
                </c:pt>
                <c:pt idx="539">
                  <c:v>138.19999999999999</c:v>
                </c:pt>
                <c:pt idx="540">
                  <c:v>138.30000000000001</c:v>
                </c:pt>
                <c:pt idx="541">
                  <c:v>138.6</c:v>
                </c:pt>
                <c:pt idx="542">
                  <c:v>139.1</c:v>
                </c:pt>
                <c:pt idx="543">
                  <c:v>139.4</c:v>
                </c:pt>
                <c:pt idx="544">
                  <c:v>139.69999999999999</c:v>
                </c:pt>
                <c:pt idx="545">
                  <c:v>140.1</c:v>
                </c:pt>
                <c:pt idx="546">
                  <c:v>140.5</c:v>
                </c:pt>
                <c:pt idx="547">
                  <c:v>140.80000000000001</c:v>
                </c:pt>
                <c:pt idx="548">
                  <c:v>141.1</c:v>
                </c:pt>
                <c:pt idx="549">
                  <c:v>141.69999999999999</c:v>
                </c:pt>
                <c:pt idx="550">
                  <c:v>142.1</c:v>
                </c:pt>
                <c:pt idx="551">
                  <c:v>142.30000000000001</c:v>
                </c:pt>
                <c:pt idx="552">
                  <c:v>142.80000000000001</c:v>
                </c:pt>
                <c:pt idx="553">
                  <c:v>143.1</c:v>
                </c:pt>
                <c:pt idx="554">
                  <c:v>143.30000000000001</c:v>
                </c:pt>
                <c:pt idx="555">
                  <c:v>143.80000000000001</c:v>
                </c:pt>
                <c:pt idx="556">
                  <c:v>144.19999999999999</c:v>
                </c:pt>
                <c:pt idx="557">
                  <c:v>144.30000000000001</c:v>
                </c:pt>
                <c:pt idx="558">
                  <c:v>144.5</c:v>
                </c:pt>
                <c:pt idx="559">
                  <c:v>144.80000000000001</c:v>
                </c:pt>
                <c:pt idx="560">
                  <c:v>145</c:v>
                </c:pt>
                <c:pt idx="561">
                  <c:v>145.6</c:v>
                </c:pt>
                <c:pt idx="562">
                  <c:v>146</c:v>
                </c:pt>
                <c:pt idx="563">
                  <c:v>146.30000000000001</c:v>
                </c:pt>
                <c:pt idx="564">
                  <c:v>146.30000000000001</c:v>
                </c:pt>
                <c:pt idx="565">
                  <c:v>146.69999999999999</c:v>
                </c:pt>
                <c:pt idx="566">
                  <c:v>147.1</c:v>
                </c:pt>
                <c:pt idx="567">
                  <c:v>147.19999999999999</c:v>
                </c:pt>
                <c:pt idx="568">
                  <c:v>147.5</c:v>
                </c:pt>
                <c:pt idx="569">
                  <c:v>147.9</c:v>
                </c:pt>
                <c:pt idx="570">
                  <c:v>148.4</c:v>
                </c:pt>
                <c:pt idx="571">
                  <c:v>149</c:v>
                </c:pt>
                <c:pt idx="572">
                  <c:v>149.30000000000001</c:v>
                </c:pt>
                <c:pt idx="573">
                  <c:v>149.4</c:v>
                </c:pt>
                <c:pt idx="574">
                  <c:v>149.80000000000001</c:v>
                </c:pt>
                <c:pt idx="575">
                  <c:v>150.1</c:v>
                </c:pt>
                <c:pt idx="576">
                  <c:v>150.5</c:v>
                </c:pt>
                <c:pt idx="577">
                  <c:v>150.9</c:v>
                </c:pt>
                <c:pt idx="578">
                  <c:v>151.19999999999999</c:v>
                </c:pt>
                <c:pt idx="579">
                  <c:v>151.80000000000001</c:v>
                </c:pt>
                <c:pt idx="580">
                  <c:v>152.1</c:v>
                </c:pt>
                <c:pt idx="581">
                  <c:v>152.4</c:v>
                </c:pt>
                <c:pt idx="582">
                  <c:v>152.6</c:v>
                </c:pt>
                <c:pt idx="583">
                  <c:v>152.9</c:v>
                </c:pt>
                <c:pt idx="584">
                  <c:v>153.1</c:v>
                </c:pt>
                <c:pt idx="585">
                  <c:v>153.5</c:v>
                </c:pt>
                <c:pt idx="586">
                  <c:v>153.69999999999999</c:v>
                </c:pt>
                <c:pt idx="587">
                  <c:v>153.9</c:v>
                </c:pt>
                <c:pt idx="588">
                  <c:v>154.69999999999999</c:v>
                </c:pt>
                <c:pt idx="589">
                  <c:v>155</c:v>
                </c:pt>
                <c:pt idx="590">
                  <c:v>155.5</c:v>
                </c:pt>
                <c:pt idx="591">
                  <c:v>156.1</c:v>
                </c:pt>
                <c:pt idx="592">
                  <c:v>156.4</c:v>
                </c:pt>
                <c:pt idx="593">
                  <c:v>156.69999999999999</c:v>
                </c:pt>
                <c:pt idx="594">
                  <c:v>157</c:v>
                </c:pt>
                <c:pt idx="595">
                  <c:v>157.19999999999999</c:v>
                </c:pt>
                <c:pt idx="596">
                  <c:v>157.69999999999999</c:v>
                </c:pt>
                <c:pt idx="597">
                  <c:v>158.19999999999999</c:v>
                </c:pt>
                <c:pt idx="598">
                  <c:v>158.69999999999999</c:v>
                </c:pt>
                <c:pt idx="599">
                  <c:v>159.1</c:v>
                </c:pt>
                <c:pt idx="600">
                  <c:v>159.4</c:v>
                </c:pt>
                <c:pt idx="601">
                  <c:v>159.69999999999999</c:v>
                </c:pt>
                <c:pt idx="602">
                  <c:v>159.80000000000001</c:v>
                </c:pt>
                <c:pt idx="603">
                  <c:v>159.9</c:v>
                </c:pt>
                <c:pt idx="604">
                  <c:v>159.9</c:v>
                </c:pt>
                <c:pt idx="605">
                  <c:v>160.19999999999999</c:v>
                </c:pt>
                <c:pt idx="606">
                  <c:v>160.4</c:v>
                </c:pt>
                <c:pt idx="607">
                  <c:v>160.80000000000001</c:v>
                </c:pt>
                <c:pt idx="608">
                  <c:v>161.19999999999999</c:v>
                </c:pt>
                <c:pt idx="609">
                  <c:v>161.5</c:v>
                </c:pt>
                <c:pt idx="610">
                  <c:v>161.69999999999999</c:v>
                </c:pt>
                <c:pt idx="611">
                  <c:v>161.80000000000001</c:v>
                </c:pt>
                <c:pt idx="612">
                  <c:v>162</c:v>
                </c:pt>
                <c:pt idx="613">
                  <c:v>162</c:v>
                </c:pt>
                <c:pt idx="614">
                  <c:v>162</c:v>
                </c:pt>
                <c:pt idx="615">
                  <c:v>162.19999999999999</c:v>
                </c:pt>
                <c:pt idx="616">
                  <c:v>162.6</c:v>
                </c:pt>
                <c:pt idx="617">
                  <c:v>162.80000000000001</c:v>
                </c:pt>
                <c:pt idx="618">
                  <c:v>163.19999999999999</c:v>
                </c:pt>
                <c:pt idx="619">
                  <c:v>163.4</c:v>
                </c:pt>
                <c:pt idx="620">
                  <c:v>163.5</c:v>
                </c:pt>
                <c:pt idx="621">
                  <c:v>163.9</c:v>
                </c:pt>
                <c:pt idx="622">
                  <c:v>164.1</c:v>
                </c:pt>
                <c:pt idx="623">
                  <c:v>164.4</c:v>
                </c:pt>
                <c:pt idx="624">
                  <c:v>164.7</c:v>
                </c:pt>
                <c:pt idx="625">
                  <c:v>164.7</c:v>
                </c:pt>
                <c:pt idx="626">
                  <c:v>164.8</c:v>
                </c:pt>
                <c:pt idx="627">
                  <c:v>165.9</c:v>
                </c:pt>
                <c:pt idx="628">
                  <c:v>166</c:v>
                </c:pt>
                <c:pt idx="629">
                  <c:v>166</c:v>
                </c:pt>
                <c:pt idx="630">
                  <c:v>166.7</c:v>
                </c:pt>
                <c:pt idx="631">
                  <c:v>167.1</c:v>
                </c:pt>
                <c:pt idx="632">
                  <c:v>167.8</c:v>
                </c:pt>
                <c:pt idx="633">
                  <c:v>168.1</c:v>
                </c:pt>
                <c:pt idx="634">
                  <c:v>168.4</c:v>
                </c:pt>
                <c:pt idx="635">
                  <c:v>168.8</c:v>
                </c:pt>
                <c:pt idx="636">
                  <c:v>169.3</c:v>
                </c:pt>
                <c:pt idx="637">
                  <c:v>170</c:v>
                </c:pt>
                <c:pt idx="638">
                  <c:v>171</c:v>
                </c:pt>
                <c:pt idx="639">
                  <c:v>170.9</c:v>
                </c:pt>
                <c:pt idx="640">
                  <c:v>171.2</c:v>
                </c:pt>
                <c:pt idx="641">
                  <c:v>172.2</c:v>
                </c:pt>
                <c:pt idx="642">
                  <c:v>172.7</c:v>
                </c:pt>
                <c:pt idx="643">
                  <c:v>172.7</c:v>
                </c:pt>
                <c:pt idx="644">
                  <c:v>173.6</c:v>
                </c:pt>
                <c:pt idx="645">
                  <c:v>173.9</c:v>
                </c:pt>
                <c:pt idx="646">
                  <c:v>174.2</c:v>
                </c:pt>
                <c:pt idx="647">
                  <c:v>174.6</c:v>
                </c:pt>
                <c:pt idx="648">
                  <c:v>175.6</c:v>
                </c:pt>
                <c:pt idx="649">
                  <c:v>176</c:v>
                </c:pt>
                <c:pt idx="650">
                  <c:v>176.1</c:v>
                </c:pt>
                <c:pt idx="651">
                  <c:v>176.4</c:v>
                </c:pt>
                <c:pt idx="652">
                  <c:v>177.3</c:v>
                </c:pt>
                <c:pt idx="653">
                  <c:v>177.7</c:v>
                </c:pt>
                <c:pt idx="654">
                  <c:v>177.4</c:v>
                </c:pt>
                <c:pt idx="655">
                  <c:v>177.4</c:v>
                </c:pt>
                <c:pt idx="656">
                  <c:v>178.1</c:v>
                </c:pt>
                <c:pt idx="657">
                  <c:v>177.6</c:v>
                </c:pt>
                <c:pt idx="658">
                  <c:v>177.5</c:v>
                </c:pt>
                <c:pt idx="659">
                  <c:v>177.4</c:v>
                </c:pt>
                <c:pt idx="660">
                  <c:v>177.7</c:v>
                </c:pt>
                <c:pt idx="661">
                  <c:v>178</c:v>
                </c:pt>
                <c:pt idx="662">
                  <c:v>178.5</c:v>
                </c:pt>
                <c:pt idx="663">
                  <c:v>179.3</c:v>
                </c:pt>
                <c:pt idx="664">
                  <c:v>179.5</c:v>
                </c:pt>
                <c:pt idx="665">
                  <c:v>179.6</c:v>
                </c:pt>
                <c:pt idx="666">
                  <c:v>180</c:v>
                </c:pt>
                <c:pt idx="667">
                  <c:v>180.5</c:v>
                </c:pt>
                <c:pt idx="668">
                  <c:v>180.8</c:v>
                </c:pt>
                <c:pt idx="669">
                  <c:v>181.2</c:v>
                </c:pt>
                <c:pt idx="670">
                  <c:v>181.5</c:v>
                </c:pt>
                <c:pt idx="671">
                  <c:v>181.8</c:v>
                </c:pt>
                <c:pt idx="672">
                  <c:v>182.6</c:v>
                </c:pt>
                <c:pt idx="673">
                  <c:v>183.6</c:v>
                </c:pt>
                <c:pt idx="674">
                  <c:v>183.9</c:v>
                </c:pt>
                <c:pt idx="675">
                  <c:v>183.2</c:v>
                </c:pt>
                <c:pt idx="676">
                  <c:v>182.9</c:v>
                </c:pt>
                <c:pt idx="677">
                  <c:v>183.1</c:v>
                </c:pt>
                <c:pt idx="678">
                  <c:v>183.7</c:v>
                </c:pt>
                <c:pt idx="679">
                  <c:v>184.5</c:v>
                </c:pt>
                <c:pt idx="680">
                  <c:v>185.1</c:v>
                </c:pt>
                <c:pt idx="681">
                  <c:v>184.9</c:v>
                </c:pt>
                <c:pt idx="682">
                  <c:v>185</c:v>
                </c:pt>
                <c:pt idx="683">
                  <c:v>185.5</c:v>
                </c:pt>
                <c:pt idx="684">
                  <c:v>186.3</c:v>
                </c:pt>
                <c:pt idx="685">
                  <c:v>186.7</c:v>
                </c:pt>
                <c:pt idx="686">
                  <c:v>187.1</c:v>
                </c:pt>
                <c:pt idx="687">
                  <c:v>187.4</c:v>
                </c:pt>
                <c:pt idx="688">
                  <c:v>188.2</c:v>
                </c:pt>
                <c:pt idx="689">
                  <c:v>188.9</c:v>
                </c:pt>
                <c:pt idx="690">
                  <c:v>189.1</c:v>
                </c:pt>
                <c:pt idx="691">
                  <c:v>189.2</c:v>
                </c:pt>
                <c:pt idx="692">
                  <c:v>189.8</c:v>
                </c:pt>
                <c:pt idx="693">
                  <c:v>190.8</c:v>
                </c:pt>
                <c:pt idx="694">
                  <c:v>191.7</c:v>
                </c:pt>
                <c:pt idx="695">
                  <c:v>191.7</c:v>
                </c:pt>
                <c:pt idx="696">
                  <c:v>191.6</c:v>
                </c:pt>
                <c:pt idx="697">
                  <c:v>192.4</c:v>
                </c:pt>
                <c:pt idx="698">
                  <c:v>193.1</c:v>
                </c:pt>
                <c:pt idx="699">
                  <c:v>193.7</c:v>
                </c:pt>
                <c:pt idx="700">
                  <c:v>193.6</c:v>
                </c:pt>
                <c:pt idx="701">
                  <c:v>193.7</c:v>
                </c:pt>
                <c:pt idx="702">
                  <c:v>194.9</c:v>
                </c:pt>
                <c:pt idx="703">
                  <c:v>196.1</c:v>
                </c:pt>
                <c:pt idx="704">
                  <c:v>198.8</c:v>
                </c:pt>
                <c:pt idx="705">
                  <c:v>199.1</c:v>
                </c:pt>
                <c:pt idx="706">
                  <c:v>198.1</c:v>
                </c:pt>
                <c:pt idx="707">
                  <c:v>198.1</c:v>
                </c:pt>
                <c:pt idx="708">
                  <c:v>199.3</c:v>
                </c:pt>
                <c:pt idx="709">
                  <c:v>199.4</c:v>
                </c:pt>
                <c:pt idx="710">
                  <c:v>199.7</c:v>
                </c:pt>
                <c:pt idx="711">
                  <c:v>200.7</c:v>
                </c:pt>
                <c:pt idx="712">
                  <c:v>201.3</c:v>
                </c:pt>
                <c:pt idx="713">
                  <c:v>201.8</c:v>
                </c:pt>
                <c:pt idx="714">
                  <c:v>202.9</c:v>
                </c:pt>
                <c:pt idx="715">
                  <c:v>203.8</c:v>
                </c:pt>
                <c:pt idx="716">
                  <c:v>202.8</c:v>
                </c:pt>
                <c:pt idx="717">
                  <c:v>201.9</c:v>
                </c:pt>
                <c:pt idx="718">
                  <c:v>202</c:v>
                </c:pt>
                <c:pt idx="719">
                  <c:v>203.1</c:v>
                </c:pt>
                <c:pt idx="720">
                  <c:v>203.43700000000001</c:v>
                </c:pt>
                <c:pt idx="721">
                  <c:v>204.226</c:v>
                </c:pt>
                <c:pt idx="722">
                  <c:v>205.28800000000001</c:v>
                </c:pt>
                <c:pt idx="723">
                  <c:v>205.904</c:v>
                </c:pt>
                <c:pt idx="724">
                  <c:v>206.755</c:v>
                </c:pt>
                <c:pt idx="725">
                  <c:v>207.23400000000001</c:v>
                </c:pt>
                <c:pt idx="726">
                  <c:v>207.60300000000001</c:v>
                </c:pt>
                <c:pt idx="727">
                  <c:v>207.667</c:v>
                </c:pt>
                <c:pt idx="728">
                  <c:v>208.547</c:v>
                </c:pt>
                <c:pt idx="729">
                  <c:v>209.19</c:v>
                </c:pt>
                <c:pt idx="730">
                  <c:v>210.834</c:v>
                </c:pt>
                <c:pt idx="731">
                  <c:v>211.44499999999999</c:v>
                </c:pt>
                <c:pt idx="732">
                  <c:v>212.17400000000001</c:v>
                </c:pt>
                <c:pt idx="733">
                  <c:v>212.68700000000001</c:v>
                </c:pt>
                <c:pt idx="734">
                  <c:v>213.44800000000001</c:v>
                </c:pt>
                <c:pt idx="735">
                  <c:v>213.94200000000001</c:v>
                </c:pt>
                <c:pt idx="736">
                  <c:v>215.208</c:v>
                </c:pt>
                <c:pt idx="737">
                  <c:v>217.46299999999999</c:v>
                </c:pt>
                <c:pt idx="738">
                  <c:v>219.01599999999999</c:v>
                </c:pt>
                <c:pt idx="739">
                  <c:v>218.69</c:v>
                </c:pt>
                <c:pt idx="740">
                  <c:v>218.87700000000001</c:v>
                </c:pt>
                <c:pt idx="741">
                  <c:v>216.995</c:v>
                </c:pt>
                <c:pt idx="742">
                  <c:v>213.15299999999999</c:v>
                </c:pt>
                <c:pt idx="743">
                  <c:v>211.398</c:v>
                </c:pt>
                <c:pt idx="744">
                  <c:v>211.93299999999999</c:v>
                </c:pt>
                <c:pt idx="745">
                  <c:v>212.70500000000001</c:v>
                </c:pt>
                <c:pt idx="746">
                  <c:v>212.495</c:v>
                </c:pt>
                <c:pt idx="747">
                  <c:v>212.709</c:v>
                </c:pt>
                <c:pt idx="748">
                  <c:v>213.02199999999999</c:v>
                </c:pt>
                <c:pt idx="749">
                  <c:v>214.79</c:v>
                </c:pt>
                <c:pt idx="750">
                  <c:v>214.726</c:v>
                </c:pt>
                <c:pt idx="751">
                  <c:v>215.44499999999999</c:v>
                </c:pt>
                <c:pt idx="752">
                  <c:v>215.86099999999999</c:v>
                </c:pt>
                <c:pt idx="753">
                  <c:v>216.50899999999999</c:v>
                </c:pt>
                <c:pt idx="754">
                  <c:v>217.23400000000001</c:v>
                </c:pt>
                <c:pt idx="755">
                  <c:v>217.34700000000001</c:v>
                </c:pt>
                <c:pt idx="756">
                  <c:v>217.488</c:v>
                </c:pt>
                <c:pt idx="757">
                  <c:v>217.28100000000001</c:v>
                </c:pt>
                <c:pt idx="758">
                  <c:v>217.35300000000001</c:v>
                </c:pt>
                <c:pt idx="759">
                  <c:v>217.40299999999999</c:v>
                </c:pt>
                <c:pt idx="760">
                  <c:v>217.29</c:v>
                </c:pt>
                <c:pt idx="761">
                  <c:v>217.19900000000001</c:v>
                </c:pt>
                <c:pt idx="762">
                  <c:v>217.60499999999999</c:v>
                </c:pt>
                <c:pt idx="763">
                  <c:v>217.923</c:v>
                </c:pt>
                <c:pt idx="764">
                  <c:v>218.27500000000001</c:v>
                </c:pt>
                <c:pt idx="765">
                  <c:v>219.035</c:v>
                </c:pt>
                <c:pt idx="766">
                  <c:v>219.59</c:v>
                </c:pt>
                <c:pt idx="767">
                  <c:v>220.47200000000001</c:v>
                </c:pt>
                <c:pt idx="768">
                  <c:v>221.18700000000001</c:v>
                </c:pt>
                <c:pt idx="769">
                  <c:v>221.898</c:v>
                </c:pt>
                <c:pt idx="770">
                  <c:v>223.04599999999999</c:v>
                </c:pt>
                <c:pt idx="771">
                  <c:v>224.09299999999999</c:v>
                </c:pt>
                <c:pt idx="772">
                  <c:v>224.80600000000001</c:v>
                </c:pt>
                <c:pt idx="773">
                  <c:v>224.80600000000001</c:v>
                </c:pt>
                <c:pt idx="774">
                  <c:v>225.39500000000001</c:v>
                </c:pt>
                <c:pt idx="775">
                  <c:v>226.10599999999999</c:v>
                </c:pt>
                <c:pt idx="776">
                  <c:v>226.59700000000001</c:v>
                </c:pt>
                <c:pt idx="777">
                  <c:v>226.75</c:v>
                </c:pt>
                <c:pt idx="778">
                  <c:v>227.16900000000001</c:v>
                </c:pt>
                <c:pt idx="779">
                  <c:v>227.22300000000001</c:v>
                </c:pt>
                <c:pt idx="780">
                  <c:v>227.84200000000001</c:v>
                </c:pt>
                <c:pt idx="781">
                  <c:v>228.32900000000001</c:v>
                </c:pt>
                <c:pt idx="782">
                  <c:v>228.80699999999999</c:v>
                </c:pt>
                <c:pt idx="783">
                  <c:v>229.18700000000001</c:v>
                </c:pt>
                <c:pt idx="784">
                  <c:v>228.71299999999999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4A5-9D51-787A4301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Food'!$D$2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'CPI Food'!$A$15:$A$941</c:f>
              <c:numCache>
                <c:formatCode>m/d/yyyy</c:formatCode>
                <c:ptCount val="927"/>
                <c:pt idx="0">
                  <c:v>24838</c:v>
                </c:pt>
                <c:pt idx="1">
                  <c:v>24869</c:v>
                </c:pt>
                <c:pt idx="2">
                  <c:v>24898</c:v>
                </c:pt>
                <c:pt idx="3">
                  <c:v>24929</c:v>
                </c:pt>
                <c:pt idx="4">
                  <c:v>24959</c:v>
                </c:pt>
                <c:pt idx="5">
                  <c:v>24990</c:v>
                </c:pt>
                <c:pt idx="6">
                  <c:v>25020</c:v>
                </c:pt>
                <c:pt idx="7">
                  <c:v>25051</c:v>
                </c:pt>
                <c:pt idx="8">
                  <c:v>25082</c:v>
                </c:pt>
                <c:pt idx="9">
                  <c:v>25112</c:v>
                </c:pt>
                <c:pt idx="10">
                  <c:v>25143</c:v>
                </c:pt>
                <c:pt idx="11">
                  <c:v>25173</c:v>
                </c:pt>
                <c:pt idx="12">
                  <c:v>25204</c:v>
                </c:pt>
                <c:pt idx="13">
                  <c:v>25235</c:v>
                </c:pt>
                <c:pt idx="14">
                  <c:v>25263</c:v>
                </c:pt>
                <c:pt idx="15">
                  <c:v>25294</c:v>
                </c:pt>
                <c:pt idx="16">
                  <c:v>25324</c:v>
                </c:pt>
                <c:pt idx="17">
                  <c:v>25355</c:v>
                </c:pt>
                <c:pt idx="18">
                  <c:v>25385</c:v>
                </c:pt>
                <c:pt idx="19">
                  <c:v>25416</c:v>
                </c:pt>
                <c:pt idx="20">
                  <c:v>25447</c:v>
                </c:pt>
                <c:pt idx="21">
                  <c:v>25477</c:v>
                </c:pt>
                <c:pt idx="22">
                  <c:v>25508</c:v>
                </c:pt>
                <c:pt idx="23">
                  <c:v>25538</c:v>
                </c:pt>
                <c:pt idx="24">
                  <c:v>25569</c:v>
                </c:pt>
                <c:pt idx="25">
                  <c:v>25600</c:v>
                </c:pt>
                <c:pt idx="26">
                  <c:v>25628</c:v>
                </c:pt>
                <c:pt idx="27">
                  <c:v>25659</c:v>
                </c:pt>
                <c:pt idx="28">
                  <c:v>25689</c:v>
                </c:pt>
                <c:pt idx="29">
                  <c:v>25720</c:v>
                </c:pt>
                <c:pt idx="30">
                  <c:v>25750</c:v>
                </c:pt>
                <c:pt idx="31">
                  <c:v>25781</c:v>
                </c:pt>
                <c:pt idx="32">
                  <c:v>25812</c:v>
                </c:pt>
                <c:pt idx="33">
                  <c:v>25842</c:v>
                </c:pt>
                <c:pt idx="34">
                  <c:v>25873</c:v>
                </c:pt>
                <c:pt idx="35">
                  <c:v>25903</c:v>
                </c:pt>
                <c:pt idx="36">
                  <c:v>25934</c:v>
                </c:pt>
                <c:pt idx="37">
                  <c:v>25965</c:v>
                </c:pt>
                <c:pt idx="38">
                  <c:v>25993</c:v>
                </c:pt>
                <c:pt idx="39">
                  <c:v>26024</c:v>
                </c:pt>
                <c:pt idx="40">
                  <c:v>26054</c:v>
                </c:pt>
                <c:pt idx="41">
                  <c:v>26085</c:v>
                </c:pt>
                <c:pt idx="42">
                  <c:v>26115</c:v>
                </c:pt>
                <c:pt idx="43">
                  <c:v>26146</c:v>
                </c:pt>
                <c:pt idx="44">
                  <c:v>26177</c:v>
                </c:pt>
                <c:pt idx="45">
                  <c:v>26207</c:v>
                </c:pt>
                <c:pt idx="46">
                  <c:v>26238</c:v>
                </c:pt>
                <c:pt idx="47">
                  <c:v>26268</c:v>
                </c:pt>
                <c:pt idx="48">
                  <c:v>26299</c:v>
                </c:pt>
                <c:pt idx="49">
                  <c:v>26330</c:v>
                </c:pt>
                <c:pt idx="50">
                  <c:v>26359</c:v>
                </c:pt>
                <c:pt idx="51">
                  <c:v>26390</c:v>
                </c:pt>
                <c:pt idx="52">
                  <c:v>26420</c:v>
                </c:pt>
                <c:pt idx="53">
                  <c:v>26451</c:v>
                </c:pt>
                <c:pt idx="54">
                  <c:v>26481</c:v>
                </c:pt>
                <c:pt idx="55">
                  <c:v>26512</c:v>
                </c:pt>
                <c:pt idx="56">
                  <c:v>26543</c:v>
                </c:pt>
                <c:pt idx="57">
                  <c:v>26573</c:v>
                </c:pt>
                <c:pt idx="58">
                  <c:v>26604</c:v>
                </c:pt>
                <c:pt idx="59">
                  <c:v>26634</c:v>
                </c:pt>
                <c:pt idx="60">
                  <c:v>26665</c:v>
                </c:pt>
                <c:pt idx="61">
                  <c:v>26696</c:v>
                </c:pt>
                <c:pt idx="62">
                  <c:v>26724</c:v>
                </c:pt>
                <c:pt idx="63">
                  <c:v>26755</c:v>
                </c:pt>
                <c:pt idx="64">
                  <c:v>26785</c:v>
                </c:pt>
                <c:pt idx="65">
                  <c:v>26816</c:v>
                </c:pt>
                <c:pt idx="66">
                  <c:v>26846</c:v>
                </c:pt>
                <c:pt idx="67">
                  <c:v>26877</c:v>
                </c:pt>
                <c:pt idx="68">
                  <c:v>26908</c:v>
                </c:pt>
                <c:pt idx="69">
                  <c:v>26938</c:v>
                </c:pt>
                <c:pt idx="70">
                  <c:v>26969</c:v>
                </c:pt>
                <c:pt idx="71">
                  <c:v>26999</c:v>
                </c:pt>
                <c:pt idx="72">
                  <c:v>27030</c:v>
                </c:pt>
                <c:pt idx="73">
                  <c:v>27061</c:v>
                </c:pt>
                <c:pt idx="74">
                  <c:v>27089</c:v>
                </c:pt>
                <c:pt idx="75">
                  <c:v>27120</c:v>
                </c:pt>
                <c:pt idx="76">
                  <c:v>27150</c:v>
                </c:pt>
                <c:pt idx="77">
                  <c:v>27181</c:v>
                </c:pt>
                <c:pt idx="78">
                  <c:v>27211</c:v>
                </c:pt>
                <c:pt idx="79">
                  <c:v>27242</c:v>
                </c:pt>
                <c:pt idx="80">
                  <c:v>27273</c:v>
                </c:pt>
                <c:pt idx="81">
                  <c:v>27303</c:v>
                </c:pt>
                <c:pt idx="82">
                  <c:v>27334</c:v>
                </c:pt>
                <c:pt idx="83">
                  <c:v>27364</c:v>
                </c:pt>
                <c:pt idx="84">
                  <c:v>27395</c:v>
                </c:pt>
                <c:pt idx="85">
                  <c:v>27426</c:v>
                </c:pt>
                <c:pt idx="86">
                  <c:v>27454</c:v>
                </c:pt>
                <c:pt idx="87">
                  <c:v>27485</c:v>
                </c:pt>
                <c:pt idx="88">
                  <c:v>27515</c:v>
                </c:pt>
                <c:pt idx="89">
                  <c:v>27546</c:v>
                </c:pt>
                <c:pt idx="90">
                  <c:v>27576</c:v>
                </c:pt>
                <c:pt idx="91">
                  <c:v>27607</c:v>
                </c:pt>
                <c:pt idx="92">
                  <c:v>27638</c:v>
                </c:pt>
                <c:pt idx="93">
                  <c:v>27668</c:v>
                </c:pt>
                <c:pt idx="94">
                  <c:v>27699</c:v>
                </c:pt>
                <c:pt idx="95">
                  <c:v>27729</c:v>
                </c:pt>
                <c:pt idx="96">
                  <c:v>27760</c:v>
                </c:pt>
                <c:pt idx="97">
                  <c:v>27791</c:v>
                </c:pt>
                <c:pt idx="98">
                  <c:v>27820</c:v>
                </c:pt>
                <c:pt idx="99">
                  <c:v>27851</c:v>
                </c:pt>
                <c:pt idx="100">
                  <c:v>27881</c:v>
                </c:pt>
                <c:pt idx="101">
                  <c:v>27912</c:v>
                </c:pt>
                <c:pt idx="102">
                  <c:v>27942</c:v>
                </c:pt>
                <c:pt idx="103">
                  <c:v>27973</c:v>
                </c:pt>
                <c:pt idx="104">
                  <c:v>28004</c:v>
                </c:pt>
                <c:pt idx="105">
                  <c:v>28034</c:v>
                </c:pt>
                <c:pt idx="106">
                  <c:v>28065</c:v>
                </c:pt>
                <c:pt idx="107">
                  <c:v>28095</c:v>
                </c:pt>
                <c:pt idx="108">
                  <c:v>28126</c:v>
                </c:pt>
                <c:pt idx="109">
                  <c:v>28157</c:v>
                </c:pt>
                <c:pt idx="110">
                  <c:v>28185</c:v>
                </c:pt>
                <c:pt idx="111">
                  <c:v>28216</c:v>
                </c:pt>
                <c:pt idx="112">
                  <c:v>28246</c:v>
                </c:pt>
                <c:pt idx="113">
                  <c:v>28277</c:v>
                </c:pt>
                <c:pt idx="114">
                  <c:v>28307</c:v>
                </c:pt>
                <c:pt idx="115">
                  <c:v>28338</c:v>
                </c:pt>
                <c:pt idx="116">
                  <c:v>28369</c:v>
                </c:pt>
                <c:pt idx="117">
                  <c:v>28399</c:v>
                </c:pt>
                <c:pt idx="118">
                  <c:v>28430</c:v>
                </c:pt>
                <c:pt idx="119">
                  <c:v>28460</c:v>
                </c:pt>
                <c:pt idx="120">
                  <c:v>28491</c:v>
                </c:pt>
                <c:pt idx="121">
                  <c:v>28522</c:v>
                </c:pt>
                <c:pt idx="122">
                  <c:v>28550</c:v>
                </c:pt>
                <c:pt idx="123">
                  <c:v>28581</c:v>
                </c:pt>
                <c:pt idx="124">
                  <c:v>28611</c:v>
                </c:pt>
                <c:pt idx="125">
                  <c:v>28642</c:v>
                </c:pt>
                <c:pt idx="126">
                  <c:v>28672</c:v>
                </c:pt>
                <c:pt idx="127">
                  <c:v>28703</c:v>
                </c:pt>
                <c:pt idx="128">
                  <c:v>28734</c:v>
                </c:pt>
                <c:pt idx="129">
                  <c:v>28764</c:v>
                </c:pt>
                <c:pt idx="130">
                  <c:v>28795</c:v>
                </c:pt>
                <c:pt idx="131">
                  <c:v>28825</c:v>
                </c:pt>
                <c:pt idx="132">
                  <c:v>28856</c:v>
                </c:pt>
                <c:pt idx="133">
                  <c:v>28887</c:v>
                </c:pt>
                <c:pt idx="134">
                  <c:v>28915</c:v>
                </c:pt>
                <c:pt idx="135">
                  <c:v>28946</c:v>
                </c:pt>
                <c:pt idx="136">
                  <c:v>28976</c:v>
                </c:pt>
                <c:pt idx="137">
                  <c:v>29007</c:v>
                </c:pt>
                <c:pt idx="138">
                  <c:v>29037</c:v>
                </c:pt>
                <c:pt idx="139">
                  <c:v>29068</c:v>
                </c:pt>
                <c:pt idx="140">
                  <c:v>29099</c:v>
                </c:pt>
                <c:pt idx="141">
                  <c:v>29129</c:v>
                </c:pt>
                <c:pt idx="142">
                  <c:v>29160</c:v>
                </c:pt>
                <c:pt idx="143">
                  <c:v>29190</c:v>
                </c:pt>
                <c:pt idx="144">
                  <c:v>29221</c:v>
                </c:pt>
                <c:pt idx="145">
                  <c:v>29252</c:v>
                </c:pt>
                <c:pt idx="146">
                  <c:v>29281</c:v>
                </c:pt>
                <c:pt idx="147">
                  <c:v>29312</c:v>
                </c:pt>
                <c:pt idx="148">
                  <c:v>29342</c:v>
                </c:pt>
                <c:pt idx="149">
                  <c:v>29373</c:v>
                </c:pt>
                <c:pt idx="150">
                  <c:v>29403</c:v>
                </c:pt>
                <c:pt idx="151">
                  <c:v>29434</c:v>
                </c:pt>
                <c:pt idx="152">
                  <c:v>29465</c:v>
                </c:pt>
                <c:pt idx="153">
                  <c:v>29495</c:v>
                </c:pt>
                <c:pt idx="154">
                  <c:v>29526</c:v>
                </c:pt>
                <c:pt idx="155">
                  <c:v>29556</c:v>
                </c:pt>
                <c:pt idx="156">
                  <c:v>29587</c:v>
                </c:pt>
                <c:pt idx="157">
                  <c:v>29618</c:v>
                </c:pt>
                <c:pt idx="158">
                  <c:v>29646</c:v>
                </c:pt>
                <c:pt idx="159">
                  <c:v>29677</c:v>
                </c:pt>
                <c:pt idx="160">
                  <c:v>29707</c:v>
                </c:pt>
                <c:pt idx="161">
                  <c:v>29738</c:v>
                </c:pt>
                <c:pt idx="162">
                  <c:v>29768</c:v>
                </c:pt>
                <c:pt idx="163">
                  <c:v>29799</c:v>
                </c:pt>
                <c:pt idx="164">
                  <c:v>29830</c:v>
                </c:pt>
                <c:pt idx="165">
                  <c:v>29860</c:v>
                </c:pt>
                <c:pt idx="166">
                  <c:v>29891</c:v>
                </c:pt>
                <c:pt idx="167">
                  <c:v>29921</c:v>
                </c:pt>
                <c:pt idx="168">
                  <c:v>29952</c:v>
                </c:pt>
                <c:pt idx="169">
                  <c:v>29983</c:v>
                </c:pt>
                <c:pt idx="170">
                  <c:v>30011</c:v>
                </c:pt>
                <c:pt idx="171">
                  <c:v>30042</c:v>
                </c:pt>
                <c:pt idx="172">
                  <c:v>30072</c:v>
                </c:pt>
                <c:pt idx="173">
                  <c:v>30103</c:v>
                </c:pt>
                <c:pt idx="174">
                  <c:v>30133</c:v>
                </c:pt>
                <c:pt idx="175">
                  <c:v>30164</c:v>
                </c:pt>
                <c:pt idx="176">
                  <c:v>30195</c:v>
                </c:pt>
                <c:pt idx="177">
                  <c:v>30225</c:v>
                </c:pt>
                <c:pt idx="178">
                  <c:v>30256</c:v>
                </c:pt>
                <c:pt idx="179">
                  <c:v>30286</c:v>
                </c:pt>
                <c:pt idx="180">
                  <c:v>30317</c:v>
                </c:pt>
                <c:pt idx="181">
                  <c:v>30348</c:v>
                </c:pt>
                <c:pt idx="182">
                  <c:v>30376</c:v>
                </c:pt>
                <c:pt idx="183">
                  <c:v>30407</c:v>
                </c:pt>
                <c:pt idx="184">
                  <c:v>30437</c:v>
                </c:pt>
                <c:pt idx="185">
                  <c:v>30468</c:v>
                </c:pt>
                <c:pt idx="186">
                  <c:v>30498</c:v>
                </c:pt>
                <c:pt idx="187">
                  <c:v>30529</c:v>
                </c:pt>
                <c:pt idx="188">
                  <c:v>30560</c:v>
                </c:pt>
                <c:pt idx="189">
                  <c:v>30590</c:v>
                </c:pt>
                <c:pt idx="190">
                  <c:v>30621</c:v>
                </c:pt>
                <c:pt idx="191">
                  <c:v>30651</c:v>
                </c:pt>
                <c:pt idx="192">
                  <c:v>30682</c:v>
                </c:pt>
                <c:pt idx="193">
                  <c:v>30713</c:v>
                </c:pt>
                <c:pt idx="194">
                  <c:v>30742</c:v>
                </c:pt>
                <c:pt idx="195">
                  <c:v>30773</c:v>
                </c:pt>
                <c:pt idx="196">
                  <c:v>30803</c:v>
                </c:pt>
                <c:pt idx="197">
                  <c:v>30834</c:v>
                </c:pt>
                <c:pt idx="198">
                  <c:v>30864</c:v>
                </c:pt>
                <c:pt idx="199">
                  <c:v>30895</c:v>
                </c:pt>
                <c:pt idx="200">
                  <c:v>30926</c:v>
                </c:pt>
                <c:pt idx="201">
                  <c:v>30956</c:v>
                </c:pt>
                <c:pt idx="202">
                  <c:v>30987</c:v>
                </c:pt>
                <c:pt idx="203">
                  <c:v>31017</c:v>
                </c:pt>
                <c:pt idx="204">
                  <c:v>31048</c:v>
                </c:pt>
                <c:pt idx="205">
                  <c:v>31079</c:v>
                </c:pt>
                <c:pt idx="206">
                  <c:v>31107</c:v>
                </c:pt>
                <c:pt idx="207">
                  <c:v>31138</c:v>
                </c:pt>
                <c:pt idx="208">
                  <c:v>31168</c:v>
                </c:pt>
                <c:pt idx="209">
                  <c:v>31199</c:v>
                </c:pt>
                <c:pt idx="210">
                  <c:v>31229</c:v>
                </c:pt>
                <c:pt idx="211">
                  <c:v>31260</c:v>
                </c:pt>
                <c:pt idx="212">
                  <c:v>31291</c:v>
                </c:pt>
                <c:pt idx="213">
                  <c:v>31321</c:v>
                </c:pt>
                <c:pt idx="214">
                  <c:v>31352</c:v>
                </c:pt>
                <c:pt idx="215">
                  <c:v>31382</c:v>
                </c:pt>
                <c:pt idx="216">
                  <c:v>31413</c:v>
                </c:pt>
                <c:pt idx="217">
                  <c:v>31444</c:v>
                </c:pt>
                <c:pt idx="218">
                  <c:v>31472</c:v>
                </c:pt>
                <c:pt idx="219">
                  <c:v>31503</c:v>
                </c:pt>
                <c:pt idx="220">
                  <c:v>31533</c:v>
                </c:pt>
                <c:pt idx="221">
                  <c:v>31564</c:v>
                </c:pt>
                <c:pt idx="222">
                  <c:v>31594</c:v>
                </c:pt>
                <c:pt idx="223">
                  <c:v>31625</c:v>
                </c:pt>
                <c:pt idx="224">
                  <c:v>31656</c:v>
                </c:pt>
                <c:pt idx="225">
                  <c:v>31686</c:v>
                </c:pt>
                <c:pt idx="226">
                  <c:v>31717</c:v>
                </c:pt>
                <c:pt idx="227">
                  <c:v>31747</c:v>
                </c:pt>
                <c:pt idx="228">
                  <c:v>31778</c:v>
                </c:pt>
                <c:pt idx="229">
                  <c:v>31809</c:v>
                </c:pt>
                <c:pt idx="230">
                  <c:v>31837</c:v>
                </c:pt>
                <c:pt idx="231">
                  <c:v>31868</c:v>
                </c:pt>
                <c:pt idx="232">
                  <c:v>31898</c:v>
                </c:pt>
                <c:pt idx="233">
                  <c:v>31929</c:v>
                </c:pt>
                <c:pt idx="234">
                  <c:v>31959</c:v>
                </c:pt>
                <c:pt idx="235">
                  <c:v>31990</c:v>
                </c:pt>
                <c:pt idx="236">
                  <c:v>32021</c:v>
                </c:pt>
                <c:pt idx="237">
                  <c:v>32051</c:v>
                </c:pt>
                <c:pt idx="238">
                  <c:v>32082</c:v>
                </c:pt>
                <c:pt idx="239">
                  <c:v>32112</c:v>
                </c:pt>
                <c:pt idx="240">
                  <c:v>32143</c:v>
                </c:pt>
                <c:pt idx="241">
                  <c:v>32174</c:v>
                </c:pt>
                <c:pt idx="242">
                  <c:v>32203</c:v>
                </c:pt>
                <c:pt idx="243">
                  <c:v>32234</c:v>
                </c:pt>
                <c:pt idx="244">
                  <c:v>32264</c:v>
                </c:pt>
                <c:pt idx="245">
                  <c:v>32295</c:v>
                </c:pt>
                <c:pt idx="246">
                  <c:v>32325</c:v>
                </c:pt>
                <c:pt idx="247">
                  <c:v>32356</c:v>
                </c:pt>
                <c:pt idx="248">
                  <c:v>32387</c:v>
                </c:pt>
                <c:pt idx="249">
                  <c:v>32417</c:v>
                </c:pt>
                <c:pt idx="250">
                  <c:v>32448</c:v>
                </c:pt>
                <c:pt idx="251">
                  <c:v>32478</c:v>
                </c:pt>
                <c:pt idx="252">
                  <c:v>32509</c:v>
                </c:pt>
                <c:pt idx="253">
                  <c:v>32540</c:v>
                </c:pt>
                <c:pt idx="254">
                  <c:v>32568</c:v>
                </c:pt>
                <c:pt idx="255">
                  <c:v>32599</c:v>
                </c:pt>
                <c:pt idx="256">
                  <c:v>32629</c:v>
                </c:pt>
                <c:pt idx="257">
                  <c:v>32660</c:v>
                </c:pt>
                <c:pt idx="258">
                  <c:v>32690</c:v>
                </c:pt>
                <c:pt idx="259">
                  <c:v>32721</c:v>
                </c:pt>
                <c:pt idx="260">
                  <c:v>32752</c:v>
                </c:pt>
                <c:pt idx="261">
                  <c:v>32782</c:v>
                </c:pt>
                <c:pt idx="262">
                  <c:v>32813</c:v>
                </c:pt>
                <c:pt idx="263">
                  <c:v>32843</c:v>
                </c:pt>
                <c:pt idx="264">
                  <c:v>32874</c:v>
                </c:pt>
                <c:pt idx="265">
                  <c:v>32905</c:v>
                </c:pt>
                <c:pt idx="266">
                  <c:v>32933</c:v>
                </c:pt>
                <c:pt idx="267">
                  <c:v>32964</c:v>
                </c:pt>
                <c:pt idx="268">
                  <c:v>32994</c:v>
                </c:pt>
                <c:pt idx="269">
                  <c:v>33025</c:v>
                </c:pt>
                <c:pt idx="270">
                  <c:v>33055</c:v>
                </c:pt>
                <c:pt idx="271">
                  <c:v>33086</c:v>
                </c:pt>
                <c:pt idx="272">
                  <c:v>33117</c:v>
                </c:pt>
                <c:pt idx="273">
                  <c:v>33147</c:v>
                </c:pt>
                <c:pt idx="274">
                  <c:v>33178</c:v>
                </c:pt>
                <c:pt idx="275">
                  <c:v>33208</c:v>
                </c:pt>
                <c:pt idx="276">
                  <c:v>33239</c:v>
                </c:pt>
                <c:pt idx="277">
                  <c:v>33270</c:v>
                </c:pt>
                <c:pt idx="278">
                  <c:v>33298</c:v>
                </c:pt>
                <c:pt idx="279">
                  <c:v>33329</c:v>
                </c:pt>
                <c:pt idx="280">
                  <c:v>33359</c:v>
                </c:pt>
                <c:pt idx="281">
                  <c:v>33390</c:v>
                </c:pt>
                <c:pt idx="282">
                  <c:v>33420</c:v>
                </c:pt>
                <c:pt idx="283">
                  <c:v>33451</c:v>
                </c:pt>
                <c:pt idx="284">
                  <c:v>33482</c:v>
                </c:pt>
                <c:pt idx="285">
                  <c:v>33512</c:v>
                </c:pt>
                <c:pt idx="286">
                  <c:v>33543</c:v>
                </c:pt>
                <c:pt idx="287">
                  <c:v>33573</c:v>
                </c:pt>
                <c:pt idx="288">
                  <c:v>33604</c:v>
                </c:pt>
                <c:pt idx="289">
                  <c:v>33635</c:v>
                </c:pt>
                <c:pt idx="290">
                  <c:v>33664</c:v>
                </c:pt>
                <c:pt idx="291">
                  <c:v>33695</c:v>
                </c:pt>
                <c:pt idx="292">
                  <c:v>33725</c:v>
                </c:pt>
                <c:pt idx="293">
                  <c:v>33756</c:v>
                </c:pt>
                <c:pt idx="294">
                  <c:v>33786</c:v>
                </c:pt>
                <c:pt idx="295">
                  <c:v>33817</c:v>
                </c:pt>
                <c:pt idx="296">
                  <c:v>33848</c:v>
                </c:pt>
                <c:pt idx="297">
                  <c:v>33878</c:v>
                </c:pt>
                <c:pt idx="298">
                  <c:v>33909</c:v>
                </c:pt>
                <c:pt idx="299">
                  <c:v>33939</c:v>
                </c:pt>
                <c:pt idx="300">
                  <c:v>33970</c:v>
                </c:pt>
                <c:pt idx="301">
                  <c:v>34001</c:v>
                </c:pt>
                <c:pt idx="302">
                  <c:v>34029</c:v>
                </c:pt>
                <c:pt idx="303">
                  <c:v>34060</c:v>
                </c:pt>
                <c:pt idx="304">
                  <c:v>34090</c:v>
                </c:pt>
                <c:pt idx="305">
                  <c:v>34121</c:v>
                </c:pt>
                <c:pt idx="306">
                  <c:v>34151</c:v>
                </c:pt>
                <c:pt idx="307">
                  <c:v>34182</c:v>
                </c:pt>
                <c:pt idx="308">
                  <c:v>34213</c:v>
                </c:pt>
                <c:pt idx="309">
                  <c:v>34243</c:v>
                </c:pt>
                <c:pt idx="310">
                  <c:v>34274</c:v>
                </c:pt>
                <c:pt idx="311">
                  <c:v>34304</c:v>
                </c:pt>
                <c:pt idx="312">
                  <c:v>34335</c:v>
                </c:pt>
                <c:pt idx="313">
                  <c:v>34366</c:v>
                </c:pt>
                <c:pt idx="314">
                  <c:v>34394</c:v>
                </c:pt>
                <c:pt idx="315">
                  <c:v>34425</c:v>
                </c:pt>
                <c:pt idx="316">
                  <c:v>34455</c:v>
                </c:pt>
                <c:pt idx="317">
                  <c:v>34486</c:v>
                </c:pt>
                <c:pt idx="318">
                  <c:v>34516</c:v>
                </c:pt>
                <c:pt idx="319">
                  <c:v>34547</c:v>
                </c:pt>
                <c:pt idx="320">
                  <c:v>34578</c:v>
                </c:pt>
                <c:pt idx="321">
                  <c:v>34608</c:v>
                </c:pt>
                <c:pt idx="322">
                  <c:v>34639</c:v>
                </c:pt>
                <c:pt idx="323">
                  <c:v>34669</c:v>
                </c:pt>
                <c:pt idx="324">
                  <c:v>34700</c:v>
                </c:pt>
                <c:pt idx="325">
                  <c:v>34731</c:v>
                </c:pt>
                <c:pt idx="326">
                  <c:v>34759</c:v>
                </c:pt>
                <c:pt idx="327">
                  <c:v>34790</c:v>
                </c:pt>
                <c:pt idx="328">
                  <c:v>34820</c:v>
                </c:pt>
                <c:pt idx="329">
                  <c:v>34851</c:v>
                </c:pt>
                <c:pt idx="330">
                  <c:v>34881</c:v>
                </c:pt>
                <c:pt idx="331">
                  <c:v>34912</c:v>
                </c:pt>
                <c:pt idx="332">
                  <c:v>34943</c:v>
                </c:pt>
                <c:pt idx="333">
                  <c:v>34973</c:v>
                </c:pt>
                <c:pt idx="334">
                  <c:v>35004</c:v>
                </c:pt>
                <c:pt idx="335">
                  <c:v>35034</c:v>
                </c:pt>
                <c:pt idx="336">
                  <c:v>35065</c:v>
                </c:pt>
                <c:pt idx="337">
                  <c:v>35096</c:v>
                </c:pt>
                <c:pt idx="338">
                  <c:v>35125</c:v>
                </c:pt>
                <c:pt idx="339">
                  <c:v>35156</c:v>
                </c:pt>
                <c:pt idx="340">
                  <c:v>35186</c:v>
                </c:pt>
                <c:pt idx="341">
                  <c:v>35217</c:v>
                </c:pt>
                <c:pt idx="342">
                  <c:v>35247</c:v>
                </c:pt>
                <c:pt idx="343">
                  <c:v>35278</c:v>
                </c:pt>
                <c:pt idx="344">
                  <c:v>35309</c:v>
                </c:pt>
                <c:pt idx="345">
                  <c:v>35339</c:v>
                </c:pt>
                <c:pt idx="346">
                  <c:v>35370</c:v>
                </c:pt>
                <c:pt idx="347">
                  <c:v>35400</c:v>
                </c:pt>
                <c:pt idx="348">
                  <c:v>35431</c:v>
                </c:pt>
                <c:pt idx="349">
                  <c:v>35462</c:v>
                </c:pt>
                <c:pt idx="350">
                  <c:v>35490</c:v>
                </c:pt>
                <c:pt idx="351">
                  <c:v>35521</c:v>
                </c:pt>
                <c:pt idx="352">
                  <c:v>35551</c:v>
                </c:pt>
                <c:pt idx="353">
                  <c:v>35582</c:v>
                </c:pt>
                <c:pt idx="354">
                  <c:v>35612</c:v>
                </c:pt>
                <c:pt idx="355">
                  <c:v>35643</c:v>
                </c:pt>
                <c:pt idx="356">
                  <c:v>35674</c:v>
                </c:pt>
                <c:pt idx="357">
                  <c:v>35704</c:v>
                </c:pt>
                <c:pt idx="358">
                  <c:v>35735</c:v>
                </c:pt>
                <c:pt idx="359">
                  <c:v>35765</c:v>
                </c:pt>
                <c:pt idx="360">
                  <c:v>35796</c:v>
                </c:pt>
                <c:pt idx="361">
                  <c:v>35827</c:v>
                </c:pt>
                <c:pt idx="362">
                  <c:v>35855</c:v>
                </c:pt>
                <c:pt idx="363">
                  <c:v>35886</c:v>
                </c:pt>
                <c:pt idx="364">
                  <c:v>35916</c:v>
                </c:pt>
                <c:pt idx="365">
                  <c:v>35947</c:v>
                </c:pt>
                <c:pt idx="366">
                  <c:v>35977</c:v>
                </c:pt>
                <c:pt idx="367">
                  <c:v>36008</c:v>
                </c:pt>
                <c:pt idx="368">
                  <c:v>36039</c:v>
                </c:pt>
                <c:pt idx="369">
                  <c:v>36069</c:v>
                </c:pt>
                <c:pt idx="370">
                  <c:v>36100</c:v>
                </c:pt>
                <c:pt idx="371">
                  <c:v>36130</c:v>
                </c:pt>
                <c:pt idx="372">
                  <c:v>36161</c:v>
                </c:pt>
                <c:pt idx="373">
                  <c:v>36192</c:v>
                </c:pt>
                <c:pt idx="374">
                  <c:v>36220</c:v>
                </c:pt>
                <c:pt idx="375">
                  <c:v>36251</c:v>
                </c:pt>
                <c:pt idx="376">
                  <c:v>36281</c:v>
                </c:pt>
                <c:pt idx="377">
                  <c:v>36312</c:v>
                </c:pt>
                <c:pt idx="378">
                  <c:v>36342</c:v>
                </c:pt>
                <c:pt idx="379">
                  <c:v>36373</c:v>
                </c:pt>
                <c:pt idx="380">
                  <c:v>36404</c:v>
                </c:pt>
                <c:pt idx="381">
                  <c:v>36434</c:v>
                </c:pt>
                <c:pt idx="382">
                  <c:v>36465</c:v>
                </c:pt>
                <c:pt idx="383">
                  <c:v>36495</c:v>
                </c:pt>
                <c:pt idx="384">
                  <c:v>36526</c:v>
                </c:pt>
                <c:pt idx="385">
                  <c:v>36557</c:v>
                </c:pt>
                <c:pt idx="386">
                  <c:v>36586</c:v>
                </c:pt>
                <c:pt idx="387">
                  <c:v>36617</c:v>
                </c:pt>
                <c:pt idx="388">
                  <c:v>36647</c:v>
                </c:pt>
                <c:pt idx="389">
                  <c:v>36678</c:v>
                </c:pt>
                <c:pt idx="390">
                  <c:v>36708</c:v>
                </c:pt>
                <c:pt idx="391">
                  <c:v>36739</c:v>
                </c:pt>
                <c:pt idx="392">
                  <c:v>36770</c:v>
                </c:pt>
                <c:pt idx="393">
                  <c:v>36800</c:v>
                </c:pt>
                <c:pt idx="394">
                  <c:v>36831</c:v>
                </c:pt>
                <c:pt idx="395">
                  <c:v>36861</c:v>
                </c:pt>
                <c:pt idx="396">
                  <c:v>36892</c:v>
                </c:pt>
                <c:pt idx="397">
                  <c:v>36923</c:v>
                </c:pt>
                <c:pt idx="398">
                  <c:v>36951</c:v>
                </c:pt>
                <c:pt idx="399">
                  <c:v>36982</c:v>
                </c:pt>
                <c:pt idx="400">
                  <c:v>37012</c:v>
                </c:pt>
                <c:pt idx="401">
                  <c:v>37043</c:v>
                </c:pt>
                <c:pt idx="402">
                  <c:v>37073</c:v>
                </c:pt>
                <c:pt idx="403">
                  <c:v>37104</c:v>
                </c:pt>
                <c:pt idx="404">
                  <c:v>37135</c:v>
                </c:pt>
                <c:pt idx="405">
                  <c:v>37165</c:v>
                </c:pt>
                <c:pt idx="406">
                  <c:v>37196</c:v>
                </c:pt>
                <c:pt idx="407">
                  <c:v>37226</c:v>
                </c:pt>
                <c:pt idx="408">
                  <c:v>37257</c:v>
                </c:pt>
                <c:pt idx="409">
                  <c:v>37288</c:v>
                </c:pt>
                <c:pt idx="410">
                  <c:v>37316</c:v>
                </c:pt>
                <c:pt idx="411">
                  <c:v>37347</c:v>
                </c:pt>
                <c:pt idx="412">
                  <c:v>37377</c:v>
                </c:pt>
                <c:pt idx="413">
                  <c:v>37408</c:v>
                </c:pt>
                <c:pt idx="414">
                  <c:v>37438</c:v>
                </c:pt>
                <c:pt idx="415">
                  <c:v>37469</c:v>
                </c:pt>
                <c:pt idx="416">
                  <c:v>37500</c:v>
                </c:pt>
                <c:pt idx="417">
                  <c:v>37530</c:v>
                </c:pt>
                <c:pt idx="418">
                  <c:v>37561</c:v>
                </c:pt>
                <c:pt idx="419">
                  <c:v>37591</c:v>
                </c:pt>
                <c:pt idx="420">
                  <c:v>37622</c:v>
                </c:pt>
                <c:pt idx="421">
                  <c:v>37653</c:v>
                </c:pt>
                <c:pt idx="422">
                  <c:v>37681</c:v>
                </c:pt>
                <c:pt idx="423">
                  <c:v>37712</c:v>
                </c:pt>
                <c:pt idx="424">
                  <c:v>37742</c:v>
                </c:pt>
                <c:pt idx="425">
                  <c:v>37773</c:v>
                </c:pt>
                <c:pt idx="426">
                  <c:v>37803</c:v>
                </c:pt>
                <c:pt idx="427">
                  <c:v>37834</c:v>
                </c:pt>
                <c:pt idx="428">
                  <c:v>37865</c:v>
                </c:pt>
                <c:pt idx="429">
                  <c:v>37895</c:v>
                </c:pt>
                <c:pt idx="430">
                  <c:v>37926</c:v>
                </c:pt>
                <c:pt idx="431">
                  <c:v>37956</c:v>
                </c:pt>
                <c:pt idx="432">
                  <c:v>37987</c:v>
                </c:pt>
                <c:pt idx="433">
                  <c:v>38018</c:v>
                </c:pt>
                <c:pt idx="434">
                  <c:v>38047</c:v>
                </c:pt>
                <c:pt idx="435">
                  <c:v>38078</c:v>
                </c:pt>
                <c:pt idx="436">
                  <c:v>38108</c:v>
                </c:pt>
                <c:pt idx="437">
                  <c:v>38139</c:v>
                </c:pt>
                <c:pt idx="438">
                  <c:v>38169</c:v>
                </c:pt>
                <c:pt idx="439">
                  <c:v>38200</c:v>
                </c:pt>
                <c:pt idx="440">
                  <c:v>38231</c:v>
                </c:pt>
                <c:pt idx="441">
                  <c:v>38261</c:v>
                </c:pt>
                <c:pt idx="442">
                  <c:v>38292</c:v>
                </c:pt>
                <c:pt idx="443">
                  <c:v>38322</c:v>
                </c:pt>
                <c:pt idx="444">
                  <c:v>38353</c:v>
                </c:pt>
                <c:pt idx="445">
                  <c:v>38384</c:v>
                </c:pt>
                <c:pt idx="446">
                  <c:v>38412</c:v>
                </c:pt>
                <c:pt idx="447">
                  <c:v>38443</c:v>
                </c:pt>
                <c:pt idx="448">
                  <c:v>38473</c:v>
                </c:pt>
                <c:pt idx="449">
                  <c:v>38504</c:v>
                </c:pt>
                <c:pt idx="450">
                  <c:v>38534</c:v>
                </c:pt>
                <c:pt idx="451">
                  <c:v>38565</c:v>
                </c:pt>
                <c:pt idx="452">
                  <c:v>38596</c:v>
                </c:pt>
                <c:pt idx="453">
                  <c:v>38626</c:v>
                </c:pt>
                <c:pt idx="454">
                  <c:v>38657</c:v>
                </c:pt>
                <c:pt idx="455">
                  <c:v>38687</c:v>
                </c:pt>
                <c:pt idx="456">
                  <c:v>38718</c:v>
                </c:pt>
                <c:pt idx="457">
                  <c:v>38749</c:v>
                </c:pt>
                <c:pt idx="458">
                  <c:v>38777</c:v>
                </c:pt>
                <c:pt idx="459">
                  <c:v>38808</c:v>
                </c:pt>
                <c:pt idx="460">
                  <c:v>38838</c:v>
                </c:pt>
                <c:pt idx="461">
                  <c:v>38869</c:v>
                </c:pt>
                <c:pt idx="462">
                  <c:v>38899</c:v>
                </c:pt>
                <c:pt idx="463">
                  <c:v>38930</c:v>
                </c:pt>
                <c:pt idx="464">
                  <c:v>38961</c:v>
                </c:pt>
                <c:pt idx="465">
                  <c:v>38991</c:v>
                </c:pt>
                <c:pt idx="466">
                  <c:v>39022</c:v>
                </c:pt>
                <c:pt idx="467">
                  <c:v>39052</c:v>
                </c:pt>
                <c:pt idx="468">
                  <c:v>39083</c:v>
                </c:pt>
                <c:pt idx="469">
                  <c:v>39114</c:v>
                </c:pt>
                <c:pt idx="470">
                  <c:v>39142</c:v>
                </c:pt>
                <c:pt idx="471">
                  <c:v>39173</c:v>
                </c:pt>
                <c:pt idx="472">
                  <c:v>39203</c:v>
                </c:pt>
                <c:pt idx="473">
                  <c:v>39234</c:v>
                </c:pt>
                <c:pt idx="474">
                  <c:v>39264</c:v>
                </c:pt>
                <c:pt idx="475">
                  <c:v>39295</c:v>
                </c:pt>
                <c:pt idx="476">
                  <c:v>39326</c:v>
                </c:pt>
                <c:pt idx="477">
                  <c:v>39356</c:v>
                </c:pt>
                <c:pt idx="478">
                  <c:v>39387</c:v>
                </c:pt>
                <c:pt idx="479">
                  <c:v>39417</c:v>
                </c:pt>
                <c:pt idx="480">
                  <c:v>39448</c:v>
                </c:pt>
                <c:pt idx="481">
                  <c:v>39479</c:v>
                </c:pt>
                <c:pt idx="482">
                  <c:v>39508</c:v>
                </c:pt>
                <c:pt idx="483">
                  <c:v>39539</c:v>
                </c:pt>
                <c:pt idx="484">
                  <c:v>39569</c:v>
                </c:pt>
                <c:pt idx="485">
                  <c:v>39600</c:v>
                </c:pt>
                <c:pt idx="486">
                  <c:v>39630</c:v>
                </c:pt>
                <c:pt idx="487">
                  <c:v>39661</c:v>
                </c:pt>
                <c:pt idx="488">
                  <c:v>39692</c:v>
                </c:pt>
                <c:pt idx="489">
                  <c:v>39722</c:v>
                </c:pt>
                <c:pt idx="490">
                  <c:v>39753</c:v>
                </c:pt>
                <c:pt idx="491">
                  <c:v>39783</c:v>
                </c:pt>
                <c:pt idx="492">
                  <c:v>39814</c:v>
                </c:pt>
                <c:pt idx="493">
                  <c:v>39845</c:v>
                </c:pt>
                <c:pt idx="494">
                  <c:v>39873</c:v>
                </c:pt>
                <c:pt idx="495">
                  <c:v>39904</c:v>
                </c:pt>
                <c:pt idx="496">
                  <c:v>39934</c:v>
                </c:pt>
                <c:pt idx="497">
                  <c:v>39965</c:v>
                </c:pt>
                <c:pt idx="498">
                  <c:v>39995</c:v>
                </c:pt>
                <c:pt idx="499">
                  <c:v>40026</c:v>
                </c:pt>
                <c:pt idx="500">
                  <c:v>40057</c:v>
                </c:pt>
                <c:pt idx="501">
                  <c:v>40087</c:v>
                </c:pt>
                <c:pt idx="502">
                  <c:v>40118</c:v>
                </c:pt>
                <c:pt idx="503">
                  <c:v>40148</c:v>
                </c:pt>
                <c:pt idx="504">
                  <c:v>40179</c:v>
                </c:pt>
                <c:pt idx="505">
                  <c:v>40210</c:v>
                </c:pt>
                <c:pt idx="506">
                  <c:v>40238</c:v>
                </c:pt>
                <c:pt idx="507">
                  <c:v>40269</c:v>
                </c:pt>
                <c:pt idx="508">
                  <c:v>40299</c:v>
                </c:pt>
                <c:pt idx="509">
                  <c:v>40330</c:v>
                </c:pt>
                <c:pt idx="510">
                  <c:v>40360</c:v>
                </c:pt>
                <c:pt idx="511">
                  <c:v>40391</c:v>
                </c:pt>
                <c:pt idx="512">
                  <c:v>40422</c:v>
                </c:pt>
                <c:pt idx="513">
                  <c:v>40452</c:v>
                </c:pt>
                <c:pt idx="514">
                  <c:v>40483</c:v>
                </c:pt>
                <c:pt idx="515">
                  <c:v>40513</c:v>
                </c:pt>
                <c:pt idx="516">
                  <c:v>40544</c:v>
                </c:pt>
                <c:pt idx="517">
                  <c:v>40575</c:v>
                </c:pt>
                <c:pt idx="518">
                  <c:v>40603</c:v>
                </c:pt>
                <c:pt idx="519">
                  <c:v>40634</c:v>
                </c:pt>
                <c:pt idx="520">
                  <c:v>40664</c:v>
                </c:pt>
                <c:pt idx="521">
                  <c:v>40695</c:v>
                </c:pt>
                <c:pt idx="522">
                  <c:v>40725</c:v>
                </c:pt>
                <c:pt idx="523">
                  <c:v>40756</c:v>
                </c:pt>
                <c:pt idx="524">
                  <c:v>40787</c:v>
                </c:pt>
                <c:pt idx="525">
                  <c:v>40817</c:v>
                </c:pt>
                <c:pt idx="526">
                  <c:v>40848</c:v>
                </c:pt>
                <c:pt idx="527">
                  <c:v>40878</c:v>
                </c:pt>
                <c:pt idx="528">
                  <c:v>40909</c:v>
                </c:pt>
                <c:pt idx="529">
                  <c:v>40940</c:v>
                </c:pt>
                <c:pt idx="530">
                  <c:v>40969</c:v>
                </c:pt>
                <c:pt idx="531">
                  <c:v>41000</c:v>
                </c:pt>
                <c:pt idx="532">
                  <c:v>41030</c:v>
                </c:pt>
                <c:pt idx="533">
                  <c:v>41061</c:v>
                </c:pt>
                <c:pt idx="534">
                  <c:v>41091</c:v>
                </c:pt>
                <c:pt idx="535">
                  <c:v>41122</c:v>
                </c:pt>
                <c:pt idx="536">
                  <c:v>41153</c:v>
                </c:pt>
                <c:pt idx="537">
                  <c:v>41183</c:v>
                </c:pt>
                <c:pt idx="538">
                  <c:v>41214</c:v>
                </c:pt>
                <c:pt idx="539">
                  <c:v>41244</c:v>
                </c:pt>
                <c:pt idx="540">
                  <c:v>41275</c:v>
                </c:pt>
                <c:pt idx="541">
                  <c:v>41306</c:v>
                </c:pt>
                <c:pt idx="542">
                  <c:v>41334</c:v>
                </c:pt>
                <c:pt idx="543">
                  <c:v>41365</c:v>
                </c:pt>
                <c:pt idx="544">
                  <c:v>41395</c:v>
                </c:pt>
                <c:pt idx="545">
                  <c:v>41426</c:v>
                </c:pt>
                <c:pt idx="546">
                  <c:v>41456</c:v>
                </c:pt>
                <c:pt idx="547">
                  <c:v>41487</c:v>
                </c:pt>
                <c:pt idx="548">
                  <c:v>41518</c:v>
                </c:pt>
                <c:pt idx="549">
                  <c:v>41548</c:v>
                </c:pt>
                <c:pt idx="550">
                  <c:v>41579</c:v>
                </c:pt>
                <c:pt idx="551">
                  <c:v>41609</c:v>
                </c:pt>
                <c:pt idx="552">
                  <c:v>41640</c:v>
                </c:pt>
                <c:pt idx="553">
                  <c:v>41671</c:v>
                </c:pt>
                <c:pt idx="554">
                  <c:v>41699</c:v>
                </c:pt>
                <c:pt idx="555">
                  <c:v>41730</c:v>
                </c:pt>
                <c:pt idx="556">
                  <c:v>41760</c:v>
                </c:pt>
                <c:pt idx="557">
                  <c:v>41791</c:v>
                </c:pt>
                <c:pt idx="558">
                  <c:v>41821</c:v>
                </c:pt>
                <c:pt idx="559">
                  <c:v>41852</c:v>
                </c:pt>
                <c:pt idx="560">
                  <c:v>41883</c:v>
                </c:pt>
                <c:pt idx="561">
                  <c:v>41913</c:v>
                </c:pt>
                <c:pt idx="562">
                  <c:v>41944</c:v>
                </c:pt>
                <c:pt idx="563">
                  <c:v>41974</c:v>
                </c:pt>
                <c:pt idx="564">
                  <c:v>42005</c:v>
                </c:pt>
                <c:pt idx="565">
                  <c:v>42036</c:v>
                </c:pt>
                <c:pt idx="566">
                  <c:v>42064</c:v>
                </c:pt>
                <c:pt idx="567">
                  <c:v>42095</c:v>
                </c:pt>
                <c:pt idx="568">
                  <c:v>42125</c:v>
                </c:pt>
                <c:pt idx="569">
                  <c:v>42156</c:v>
                </c:pt>
                <c:pt idx="570">
                  <c:v>42186</c:v>
                </c:pt>
                <c:pt idx="571">
                  <c:v>42217</c:v>
                </c:pt>
                <c:pt idx="572">
                  <c:v>42248</c:v>
                </c:pt>
                <c:pt idx="573">
                  <c:v>42278</c:v>
                </c:pt>
                <c:pt idx="574">
                  <c:v>42309</c:v>
                </c:pt>
                <c:pt idx="575">
                  <c:v>42339</c:v>
                </c:pt>
                <c:pt idx="576">
                  <c:v>42370</c:v>
                </c:pt>
                <c:pt idx="577">
                  <c:v>42401</c:v>
                </c:pt>
                <c:pt idx="578">
                  <c:v>42430</c:v>
                </c:pt>
                <c:pt idx="579">
                  <c:v>42461</c:v>
                </c:pt>
                <c:pt idx="580">
                  <c:v>42491</c:v>
                </c:pt>
                <c:pt idx="581">
                  <c:v>42522</c:v>
                </c:pt>
                <c:pt idx="582">
                  <c:v>42552</c:v>
                </c:pt>
                <c:pt idx="583">
                  <c:v>42583</c:v>
                </c:pt>
                <c:pt idx="584">
                  <c:v>42614</c:v>
                </c:pt>
                <c:pt idx="585">
                  <c:v>42644</c:v>
                </c:pt>
                <c:pt idx="586">
                  <c:v>42675</c:v>
                </c:pt>
                <c:pt idx="587">
                  <c:v>42705</c:v>
                </c:pt>
                <c:pt idx="588">
                  <c:v>42736</c:v>
                </c:pt>
                <c:pt idx="589">
                  <c:v>42767</c:v>
                </c:pt>
                <c:pt idx="590">
                  <c:v>42795</c:v>
                </c:pt>
                <c:pt idx="591">
                  <c:v>42826</c:v>
                </c:pt>
                <c:pt idx="592">
                  <c:v>42856</c:v>
                </c:pt>
                <c:pt idx="593">
                  <c:v>42887</c:v>
                </c:pt>
                <c:pt idx="594">
                  <c:v>42917</c:v>
                </c:pt>
                <c:pt idx="595">
                  <c:v>42948</c:v>
                </c:pt>
                <c:pt idx="596">
                  <c:v>42979</c:v>
                </c:pt>
                <c:pt idx="597">
                  <c:v>43009</c:v>
                </c:pt>
                <c:pt idx="598">
                  <c:v>43040</c:v>
                </c:pt>
                <c:pt idx="599">
                  <c:v>43070</c:v>
                </c:pt>
                <c:pt idx="600">
                  <c:v>43101</c:v>
                </c:pt>
                <c:pt idx="601">
                  <c:v>43132</c:v>
                </c:pt>
                <c:pt idx="602">
                  <c:v>43160</c:v>
                </c:pt>
                <c:pt idx="603">
                  <c:v>43191</c:v>
                </c:pt>
                <c:pt idx="604">
                  <c:v>43221</c:v>
                </c:pt>
                <c:pt idx="605">
                  <c:v>43252</c:v>
                </c:pt>
                <c:pt idx="606">
                  <c:v>43282</c:v>
                </c:pt>
                <c:pt idx="607">
                  <c:v>43313</c:v>
                </c:pt>
                <c:pt idx="608">
                  <c:v>43344</c:v>
                </c:pt>
                <c:pt idx="609">
                  <c:v>43374</c:v>
                </c:pt>
                <c:pt idx="610">
                  <c:v>43405</c:v>
                </c:pt>
                <c:pt idx="611">
                  <c:v>43435</c:v>
                </c:pt>
                <c:pt idx="612">
                  <c:v>43466</c:v>
                </c:pt>
                <c:pt idx="613">
                  <c:v>43497</c:v>
                </c:pt>
                <c:pt idx="614">
                  <c:v>43525</c:v>
                </c:pt>
                <c:pt idx="615">
                  <c:v>43556</c:v>
                </c:pt>
                <c:pt idx="616">
                  <c:v>43586</c:v>
                </c:pt>
                <c:pt idx="617">
                  <c:v>43617</c:v>
                </c:pt>
                <c:pt idx="618">
                  <c:v>43647</c:v>
                </c:pt>
                <c:pt idx="619">
                  <c:v>43678</c:v>
                </c:pt>
                <c:pt idx="620">
                  <c:v>43709</c:v>
                </c:pt>
                <c:pt idx="621">
                  <c:v>43739</c:v>
                </c:pt>
                <c:pt idx="622">
                  <c:v>43770</c:v>
                </c:pt>
                <c:pt idx="623">
                  <c:v>43800</c:v>
                </c:pt>
                <c:pt idx="624">
                  <c:v>43831</c:v>
                </c:pt>
                <c:pt idx="625">
                  <c:v>43862</c:v>
                </c:pt>
                <c:pt idx="626">
                  <c:v>43891</c:v>
                </c:pt>
                <c:pt idx="627">
                  <c:v>43922</c:v>
                </c:pt>
                <c:pt idx="628">
                  <c:v>43952</c:v>
                </c:pt>
                <c:pt idx="629">
                  <c:v>43983</c:v>
                </c:pt>
                <c:pt idx="630">
                  <c:v>44013</c:v>
                </c:pt>
                <c:pt idx="631">
                  <c:v>44044</c:v>
                </c:pt>
                <c:pt idx="632">
                  <c:v>44075</c:v>
                </c:pt>
                <c:pt idx="633">
                  <c:v>44105</c:v>
                </c:pt>
                <c:pt idx="634">
                  <c:v>44136</c:v>
                </c:pt>
                <c:pt idx="635">
                  <c:v>44166</c:v>
                </c:pt>
                <c:pt idx="636">
                  <c:v>44197</c:v>
                </c:pt>
                <c:pt idx="637">
                  <c:v>44228</c:v>
                </c:pt>
                <c:pt idx="638">
                  <c:v>44256</c:v>
                </c:pt>
                <c:pt idx="639">
                  <c:v>44287</c:v>
                </c:pt>
                <c:pt idx="640">
                  <c:v>44317</c:v>
                </c:pt>
                <c:pt idx="641">
                  <c:v>44348</c:v>
                </c:pt>
                <c:pt idx="642">
                  <c:v>44378</c:v>
                </c:pt>
                <c:pt idx="643">
                  <c:v>44409</c:v>
                </c:pt>
                <c:pt idx="644">
                  <c:v>44440</c:v>
                </c:pt>
                <c:pt idx="645">
                  <c:v>44470</c:v>
                </c:pt>
                <c:pt idx="646">
                  <c:v>44501</c:v>
                </c:pt>
                <c:pt idx="647">
                  <c:v>44531</c:v>
                </c:pt>
                <c:pt idx="648">
                  <c:v>44562</c:v>
                </c:pt>
                <c:pt idx="649">
                  <c:v>44593</c:v>
                </c:pt>
                <c:pt idx="650">
                  <c:v>44621</c:v>
                </c:pt>
                <c:pt idx="651">
                  <c:v>44652</c:v>
                </c:pt>
                <c:pt idx="652">
                  <c:v>44682</c:v>
                </c:pt>
                <c:pt idx="653">
                  <c:v>44713</c:v>
                </c:pt>
                <c:pt idx="654">
                  <c:v>44743</c:v>
                </c:pt>
                <c:pt idx="655">
                  <c:v>44774</c:v>
                </c:pt>
                <c:pt idx="656">
                  <c:v>44805</c:v>
                </c:pt>
                <c:pt idx="657">
                  <c:v>44835</c:v>
                </c:pt>
                <c:pt idx="658">
                  <c:v>44866</c:v>
                </c:pt>
                <c:pt idx="659">
                  <c:v>44896</c:v>
                </c:pt>
                <c:pt idx="660">
                  <c:v>44927</c:v>
                </c:pt>
                <c:pt idx="661">
                  <c:v>44958</c:v>
                </c:pt>
                <c:pt idx="662">
                  <c:v>44986</c:v>
                </c:pt>
                <c:pt idx="663">
                  <c:v>45017</c:v>
                </c:pt>
                <c:pt idx="664">
                  <c:v>45047</c:v>
                </c:pt>
                <c:pt idx="665">
                  <c:v>45078</c:v>
                </c:pt>
                <c:pt idx="666">
                  <c:v>45108</c:v>
                </c:pt>
                <c:pt idx="667">
                  <c:v>45139</c:v>
                </c:pt>
                <c:pt idx="668">
                  <c:v>45170</c:v>
                </c:pt>
                <c:pt idx="669">
                  <c:v>45200</c:v>
                </c:pt>
                <c:pt idx="670">
                  <c:v>45231</c:v>
                </c:pt>
                <c:pt idx="671">
                  <c:v>45261</c:v>
                </c:pt>
                <c:pt idx="672">
                  <c:v>45292</c:v>
                </c:pt>
                <c:pt idx="673">
                  <c:v>45323</c:v>
                </c:pt>
                <c:pt idx="674">
                  <c:v>45352</c:v>
                </c:pt>
                <c:pt idx="675">
                  <c:v>45383</c:v>
                </c:pt>
                <c:pt idx="676">
                  <c:v>45413</c:v>
                </c:pt>
              </c:numCache>
            </c:numRef>
          </c:cat>
          <c:val>
            <c:numRef>
              <c:f>'CPI Food'!$D$3:$D$941</c:f>
              <c:numCache>
                <c:formatCode>General</c:formatCode>
                <c:ptCount val="939"/>
                <c:pt idx="12" formatCode="0.0%">
                  <c:v>2.0114942528735691E-2</c:v>
                </c:pt>
                <c:pt idx="13" formatCode="0.0%">
                  <c:v>2.8818443804034644E-2</c:v>
                </c:pt>
                <c:pt idx="14" formatCode="0.0%">
                  <c:v>3.170028818443793E-2</c:v>
                </c:pt>
                <c:pt idx="15" formatCode="0.0%">
                  <c:v>4.0462427745664664E-2</c:v>
                </c:pt>
                <c:pt idx="16" formatCode="0.0%">
                  <c:v>4.3352601156069426E-2</c:v>
                </c:pt>
                <c:pt idx="17" formatCode="0.0%">
                  <c:v>3.4383954154727947E-2</c:v>
                </c:pt>
                <c:pt idx="18" formatCode="0.0%">
                  <c:v>3.4285714285714475E-2</c:v>
                </c:pt>
                <c:pt idx="19" formatCode="0.0%">
                  <c:v>3.1249999999999778E-2</c:v>
                </c:pt>
                <c:pt idx="20" formatCode="0.0%">
                  <c:v>3.6931818181818121E-2</c:v>
                </c:pt>
                <c:pt idx="21" formatCode="0.0%">
                  <c:v>4.2492917847025469E-2</c:v>
                </c:pt>
                <c:pt idx="22" formatCode="0.0%">
                  <c:v>3.9548022598870025E-2</c:v>
                </c:pt>
                <c:pt idx="23" formatCode="0.0%">
                  <c:v>4.2253521126760507E-2</c:v>
                </c:pt>
                <c:pt idx="24" formatCode="0.0%">
                  <c:v>4.2253521126760507E-2</c:v>
                </c:pt>
                <c:pt idx="25" formatCode="0.0%">
                  <c:v>3.6414565826330403E-2</c:v>
                </c:pt>
                <c:pt idx="26" formatCode="0.0%">
                  <c:v>3.6312849162011274E-2</c:v>
                </c:pt>
                <c:pt idx="27" formatCode="0.0%">
                  <c:v>3.8888888888888751E-2</c:v>
                </c:pt>
                <c:pt idx="28" formatCode="0.0%">
                  <c:v>4.1551246537396169E-2</c:v>
                </c:pt>
                <c:pt idx="29" formatCode="0.0%">
                  <c:v>5.2631578947368363E-2</c:v>
                </c:pt>
                <c:pt idx="30" formatCode="0.0%">
                  <c:v>5.5248618784530468E-2</c:v>
                </c:pt>
                <c:pt idx="31" formatCode="0.0%">
                  <c:v>5.7851239669421517E-2</c:v>
                </c:pt>
                <c:pt idx="32" formatCode="0.0%">
                  <c:v>5.7534246575342562E-2</c:v>
                </c:pt>
                <c:pt idx="33" formatCode="0.0%">
                  <c:v>5.1630434782608869E-2</c:v>
                </c:pt>
                <c:pt idx="34" formatCode="0.0%">
                  <c:v>6.2500000000000222E-2</c:v>
                </c:pt>
                <c:pt idx="35" formatCode="0.0%">
                  <c:v>6.7567567567567544E-2</c:v>
                </c:pt>
                <c:pt idx="36" formatCode="0.0%">
                  <c:v>7.0270270270270219E-2</c:v>
                </c:pt>
                <c:pt idx="37" formatCode="0.0%">
                  <c:v>7.5675675675675569E-2</c:v>
                </c:pt>
                <c:pt idx="38" formatCode="0.0%">
                  <c:v>7.277628032344996E-2</c:v>
                </c:pt>
                <c:pt idx="39" formatCode="0.0%">
                  <c:v>6.6844919786096302E-2</c:v>
                </c:pt>
                <c:pt idx="40" formatCode="0.0%">
                  <c:v>6.6489361702127603E-2</c:v>
                </c:pt>
                <c:pt idx="41" formatCode="0.0%">
                  <c:v>5.5263157894736903E-2</c:v>
                </c:pt>
                <c:pt idx="42" formatCode="0.0%">
                  <c:v>5.2356020942408321E-2</c:v>
                </c:pt>
                <c:pt idx="43" formatCode="0.0%">
                  <c:v>4.6875000000000222E-2</c:v>
                </c:pt>
                <c:pt idx="44" formatCode="0.0%">
                  <c:v>4.663212435233155E-2</c:v>
                </c:pt>
                <c:pt idx="45" formatCode="0.0%">
                  <c:v>4.6511627906976605E-2</c:v>
                </c:pt>
                <c:pt idx="46" formatCode="0.0%">
                  <c:v>3.3248081841432242E-2</c:v>
                </c:pt>
                <c:pt idx="47" formatCode="0.0%">
                  <c:v>2.5316455696202445E-2</c:v>
                </c:pt>
                <c:pt idx="48" formatCode="0.0%">
                  <c:v>2.2727272727272707E-2</c:v>
                </c:pt>
                <c:pt idx="49" formatCode="0.0%">
                  <c:v>1.7587939698492594E-2</c:v>
                </c:pt>
                <c:pt idx="50" formatCode="0.0%">
                  <c:v>2.7638190954773822E-2</c:v>
                </c:pt>
                <c:pt idx="51" formatCode="0.0%">
                  <c:v>3.007518796992481E-2</c:v>
                </c:pt>
                <c:pt idx="52" formatCode="0.0%">
                  <c:v>2.9925187032418865E-2</c:v>
                </c:pt>
                <c:pt idx="53" formatCode="0.0%">
                  <c:v>3.4912718204488824E-2</c:v>
                </c:pt>
                <c:pt idx="54" formatCode="0.0%">
                  <c:v>3.4825870646766122E-2</c:v>
                </c:pt>
                <c:pt idx="55" formatCode="0.0%">
                  <c:v>3.4825870646766122E-2</c:v>
                </c:pt>
                <c:pt idx="56" formatCode="0.0%">
                  <c:v>2.9702970297029729E-2</c:v>
                </c:pt>
                <c:pt idx="57" formatCode="0.0%">
                  <c:v>2.9629629629629672E-2</c:v>
                </c:pt>
                <c:pt idx="58" formatCode="0.0%">
                  <c:v>3.7128712871287162E-2</c:v>
                </c:pt>
                <c:pt idx="59" formatCode="0.0%">
                  <c:v>4.4444444444444287E-2</c:v>
                </c:pt>
                <c:pt idx="60" formatCode="0.0%">
                  <c:v>4.1975308641975406E-2</c:v>
                </c:pt>
                <c:pt idx="61" formatCode="0.0%">
                  <c:v>5.1851851851851816E-2</c:v>
                </c:pt>
                <c:pt idx="62" formatCode="0.0%">
                  <c:v>4.1564792176039145E-2</c:v>
                </c:pt>
                <c:pt idx="63" formatCode="0.0%">
                  <c:v>3.649635036496357E-2</c:v>
                </c:pt>
                <c:pt idx="64" formatCode="0.0%">
                  <c:v>3.3898305084745894E-2</c:v>
                </c:pt>
                <c:pt idx="65" formatCode="0.0%">
                  <c:v>3.1325301204819134E-2</c:v>
                </c:pt>
                <c:pt idx="66" formatCode="0.0%">
                  <c:v>3.6057692307692291E-2</c:v>
                </c:pt>
                <c:pt idx="67" formatCode="0.0%">
                  <c:v>3.6057692307692291E-2</c:v>
                </c:pt>
                <c:pt idx="68" formatCode="0.0%">
                  <c:v>4.5673076923076872E-2</c:v>
                </c:pt>
                <c:pt idx="69" formatCode="0.0%">
                  <c:v>4.7961630695443569E-2</c:v>
                </c:pt>
                <c:pt idx="70" formatCode="0.0%">
                  <c:v>4.7732696897374804E-2</c:v>
                </c:pt>
                <c:pt idx="71" formatCode="0.0%">
                  <c:v>4.2553191489361764E-2</c:v>
                </c:pt>
                <c:pt idx="72" formatCode="0.0%">
                  <c:v>6.1611374407582797E-2</c:v>
                </c:pt>
                <c:pt idx="73" formatCode="0.0%">
                  <c:v>6.8075117370892002E-2</c:v>
                </c:pt>
                <c:pt idx="74" formatCode="0.0%">
                  <c:v>9.1549295774647765E-2</c:v>
                </c:pt>
                <c:pt idx="75" formatCode="0.0%">
                  <c:v>0.107981220657277</c:v>
                </c:pt>
                <c:pt idx="76" formatCode="0.0%">
                  <c:v>0.11943793911007017</c:v>
                </c:pt>
                <c:pt idx="77" formatCode="0.0%">
                  <c:v>0.12850467289719636</c:v>
                </c:pt>
                <c:pt idx="78" formatCode="0.0%">
                  <c:v>0.12296983758700697</c:v>
                </c:pt>
                <c:pt idx="79" formatCode="0.0%">
                  <c:v>0.18097447795823651</c:v>
                </c:pt>
                <c:pt idx="80" formatCode="0.0%">
                  <c:v>0.1701149425287356</c:v>
                </c:pt>
                <c:pt idx="81" formatCode="0.0%">
                  <c:v>0.17162471395881007</c:v>
                </c:pt>
                <c:pt idx="82" formatCode="0.0%">
                  <c:v>0.17995444191343957</c:v>
                </c:pt>
                <c:pt idx="83" formatCode="0.0%">
                  <c:v>0.18594104308390014</c:v>
                </c:pt>
                <c:pt idx="84" formatCode="0.0%">
                  <c:v>0.1808035714285714</c:v>
                </c:pt>
                <c:pt idx="85" formatCode="0.0%">
                  <c:v>0.18681318681318682</c:v>
                </c:pt>
                <c:pt idx="86" formatCode="0.0%">
                  <c:v>0.17204301075268824</c:v>
                </c:pt>
                <c:pt idx="87" formatCode="0.0%">
                  <c:v>0.15254237288135575</c:v>
                </c:pt>
                <c:pt idx="88" formatCode="0.0%">
                  <c:v>0.14644351464435146</c:v>
                </c:pt>
                <c:pt idx="89" formatCode="0.0%">
                  <c:v>0.13664596273291929</c:v>
                </c:pt>
                <c:pt idx="90" formatCode="0.0%">
                  <c:v>0.13223140495867769</c:v>
                </c:pt>
                <c:pt idx="91" formatCode="0.0%">
                  <c:v>9.0373280943025547E-2</c:v>
                </c:pt>
                <c:pt idx="92" formatCode="0.0%">
                  <c:v>0.11198428290766205</c:v>
                </c:pt>
                <c:pt idx="93" formatCode="0.0%">
                  <c:v>0.1171875</c:v>
                </c:pt>
                <c:pt idx="94" formatCode="0.0%">
                  <c:v>0.11776061776061786</c:v>
                </c:pt>
                <c:pt idx="95" formatCode="0.0%">
                  <c:v>0.12045889101338436</c:v>
                </c:pt>
                <c:pt idx="96" formatCode="0.0%">
                  <c:v>0.11153119092627595</c:v>
                </c:pt>
                <c:pt idx="97" formatCode="0.0%">
                  <c:v>9.259259259259256E-2</c:v>
                </c:pt>
                <c:pt idx="98" formatCode="0.0%">
                  <c:v>8.0733944954128445E-2</c:v>
                </c:pt>
                <c:pt idx="99" formatCode="0.0%">
                  <c:v>8.0882352941176405E-2</c:v>
                </c:pt>
                <c:pt idx="100" formatCode="0.0%">
                  <c:v>7.6642335766423431E-2</c:v>
                </c:pt>
                <c:pt idx="101" formatCode="0.0%">
                  <c:v>8.5610200364298672E-2</c:v>
                </c:pt>
                <c:pt idx="102" formatCode="0.0%">
                  <c:v>0.1058394160583942</c:v>
                </c:pt>
                <c:pt idx="103" formatCode="0.0%">
                  <c:v>9.3693693693693847E-2</c:v>
                </c:pt>
                <c:pt idx="104" formatCode="0.0%">
                  <c:v>7.7738515901059957E-2</c:v>
                </c:pt>
                <c:pt idx="105" formatCode="0.0%">
                  <c:v>7.6923076923076872E-2</c:v>
                </c:pt>
                <c:pt idx="106" formatCode="0.0%">
                  <c:v>7.0811744386873876E-2</c:v>
                </c:pt>
                <c:pt idx="107" formatCode="0.0%">
                  <c:v>6.3139931740614275E-2</c:v>
                </c:pt>
                <c:pt idx="108" formatCode="0.0%">
                  <c:v>5.7823129251700855E-2</c:v>
                </c:pt>
                <c:pt idx="109" formatCode="0.0%">
                  <c:v>4.4067796610169463E-2</c:v>
                </c:pt>
                <c:pt idx="110" formatCode="0.0%">
                  <c:v>4.0747028862478718E-2</c:v>
                </c:pt>
                <c:pt idx="111" formatCode="0.0%">
                  <c:v>4.2517006802721191E-2</c:v>
                </c:pt>
                <c:pt idx="112" formatCode="0.0%">
                  <c:v>4.4067796610169463E-2</c:v>
                </c:pt>
                <c:pt idx="113" formatCode="0.0%">
                  <c:v>3.5234899328859148E-2</c:v>
                </c:pt>
                <c:pt idx="114" formatCode="0.0%">
                  <c:v>2.3102310231023049E-2</c:v>
                </c:pt>
                <c:pt idx="115" formatCode="0.0%">
                  <c:v>2.4711696869851751E-2</c:v>
                </c:pt>
                <c:pt idx="116" formatCode="0.0%">
                  <c:v>2.4590163934426146E-2</c:v>
                </c:pt>
                <c:pt idx="117" formatCode="0.0%">
                  <c:v>1.9480519480519431E-2</c:v>
                </c:pt>
                <c:pt idx="118" formatCode="0.0%">
                  <c:v>1.2903225806451646E-2</c:v>
                </c:pt>
                <c:pt idx="119" formatCode="0.0%">
                  <c:v>9.6308186195825929E-3</c:v>
                </c:pt>
                <c:pt idx="120" formatCode="0.0%">
                  <c:v>1.4469453376205754E-2</c:v>
                </c:pt>
                <c:pt idx="121" formatCode="0.0%">
                  <c:v>4.2207792207792139E-2</c:v>
                </c:pt>
                <c:pt idx="122" formatCode="0.0%">
                  <c:v>5.220228384991854E-2</c:v>
                </c:pt>
                <c:pt idx="123" formatCode="0.0%">
                  <c:v>6.3621533442088207E-2</c:v>
                </c:pt>
                <c:pt idx="124" formatCode="0.0%">
                  <c:v>6.3311688311688208E-2</c:v>
                </c:pt>
                <c:pt idx="125" formatCode="0.0%">
                  <c:v>6.8071312803889894E-2</c:v>
                </c:pt>
                <c:pt idx="126" formatCode="0.0%">
                  <c:v>6.6129032258064324E-2</c:v>
                </c:pt>
                <c:pt idx="127" formatCode="0.0%">
                  <c:v>6.7524115755627001E-2</c:v>
                </c:pt>
                <c:pt idx="128" formatCode="0.0%">
                  <c:v>6.5599999999999881E-2</c:v>
                </c:pt>
                <c:pt idx="129" formatCode="0.0%">
                  <c:v>6.3694267515923553E-2</c:v>
                </c:pt>
                <c:pt idx="130" formatCode="0.0%">
                  <c:v>7.3248407643312197E-2</c:v>
                </c:pt>
                <c:pt idx="131" formatCode="0.0%">
                  <c:v>7.3131955484896594E-2</c:v>
                </c:pt>
                <c:pt idx="132" formatCode="0.0%">
                  <c:v>7.923930269413626E-2</c:v>
                </c:pt>
                <c:pt idx="133" formatCode="0.0%">
                  <c:v>7.1651090342679025E-2</c:v>
                </c:pt>
                <c:pt idx="134" formatCode="0.0%">
                  <c:v>7.9069767441860339E-2</c:v>
                </c:pt>
                <c:pt idx="135" formatCode="0.0%">
                  <c:v>8.4355828220858964E-2</c:v>
                </c:pt>
                <c:pt idx="136" formatCode="0.0%">
                  <c:v>9.4656488549618389E-2</c:v>
                </c:pt>
                <c:pt idx="137" formatCode="0.0%">
                  <c:v>0.10470409711684359</c:v>
                </c:pt>
                <c:pt idx="138" formatCode="0.0%">
                  <c:v>0.10590015128593033</c:v>
                </c:pt>
                <c:pt idx="139" formatCode="0.0%">
                  <c:v>0.10542168674698793</c:v>
                </c:pt>
                <c:pt idx="140" formatCode="0.0%">
                  <c:v>0.1066066066066067</c:v>
                </c:pt>
                <c:pt idx="141" formatCode="0.0%">
                  <c:v>0.11227544910179632</c:v>
                </c:pt>
                <c:pt idx="142" formatCode="0.0%">
                  <c:v>0.10979228486646875</c:v>
                </c:pt>
                <c:pt idx="143" formatCode="0.0%">
                  <c:v>0.11407407407407422</c:v>
                </c:pt>
                <c:pt idx="144" formatCode="0.0%">
                  <c:v>0.12334801762114544</c:v>
                </c:pt>
                <c:pt idx="145" formatCode="0.0%">
                  <c:v>0.12936046511627919</c:v>
                </c:pt>
                <c:pt idx="146" formatCode="0.0%">
                  <c:v>0.12643678160919558</c:v>
                </c:pt>
                <c:pt idx="147" formatCode="0.0%">
                  <c:v>0.11598302687411599</c:v>
                </c:pt>
                <c:pt idx="148" formatCode="0.0%">
                  <c:v>0.11157601115760118</c:v>
                </c:pt>
                <c:pt idx="149" formatCode="0.0%">
                  <c:v>9.8901098901098994E-2</c:v>
                </c:pt>
                <c:pt idx="150" formatCode="0.0%">
                  <c:v>9.9863201094391396E-2</c:v>
                </c:pt>
                <c:pt idx="151" formatCode="0.0%">
                  <c:v>9.4005449591280543E-2</c:v>
                </c:pt>
                <c:pt idx="152" formatCode="0.0%">
                  <c:v>9.7693351424694708E-2</c:v>
                </c:pt>
                <c:pt idx="153" formatCode="0.0%">
                  <c:v>9.6904441453566692E-2</c:v>
                </c:pt>
                <c:pt idx="154" formatCode="0.0%">
                  <c:v>9.7593582887700592E-2</c:v>
                </c:pt>
                <c:pt idx="155" formatCode="0.0%">
                  <c:v>0.10106382978723394</c:v>
                </c:pt>
                <c:pt idx="156" formatCode="0.0%">
                  <c:v>8.8888888888888795E-2</c:v>
                </c:pt>
                <c:pt idx="157" formatCode="0.0%">
                  <c:v>7.3359073359073435E-2</c:v>
                </c:pt>
                <c:pt idx="158" formatCode="0.0%">
                  <c:v>7.2704081632652962E-2</c:v>
                </c:pt>
                <c:pt idx="159" formatCode="0.0%">
                  <c:v>7.2243346007604403E-2</c:v>
                </c:pt>
                <c:pt idx="160" formatCode="0.0%">
                  <c:v>6.9008782936009982E-2</c:v>
                </c:pt>
                <c:pt idx="161" formatCode="0.0%">
                  <c:v>7.1250000000000036E-2</c:v>
                </c:pt>
                <c:pt idx="162" formatCode="0.0%">
                  <c:v>7.587064676616917E-2</c:v>
                </c:pt>
                <c:pt idx="163" formatCode="0.0%">
                  <c:v>9.4645080946450966E-2</c:v>
                </c:pt>
                <c:pt idx="164" formatCode="0.0%">
                  <c:v>9.8887515451174357E-2</c:v>
                </c:pt>
                <c:pt idx="165" formatCode="0.0%">
                  <c:v>9.9386503067484533E-2</c:v>
                </c:pt>
                <c:pt idx="166" formatCode="0.0%">
                  <c:v>0.10353227771010953</c:v>
                </c:pt>
                <c:pt idx="167" formatCode="0.0%">
                  <c:v>0.10144927536231885</c:v>
                </c:pt>
                <c:pt idx="168" formatCode="0.0%">
                  <c:v>9.8439375750300151E-2</c:v>
                </c:pt>
                <c:pt idx="169" formatCode="0.0%">
                  <c:v>0.10311750599520386</c:v>
                </c:pt>
                <c:pt idx="170" formatCode="0.0%">
                  <c:v>9.988109393579081E-2</c:v>
                </c:pt>
                <c:pt idx="171" formatCode="0.0%">
                  <c:v>9.456264775413703E-2</c:v>
                </c:pt>
                <c:pt idx="172" formatCode="0.0%">
                  <c:v>8.8028169014084501E-2</c:v>
                </c:pt>
                <c:pt idx="173" formatCode="0.0%">
                  <c:v>8.6347724620770006E-2</c:v>
                </c:pt>
                <c:pt idx="174" formatCode="0.0%">
                  <c:v>8.4393063583815042E-2</c:v>
                </c:pt>
                <c:pt idx="175" formatCode="0.0%">
                  <c:v>7.2810011376564177E-2</c:v>
                </c:pt>
                <c:pt idx="176" formatCode="0.0%">
                  <c:v>6.5241844769403867E-2</c:v>
                </c:pt>
                <c:pt idx="177" formatCode="0.0%">
                  <c:v>5.8035714285714413E-2</c:v>
                </c:pt>
                <c:pt idx="178" formatCode="0.0%">
                  <c:v>4.8565121412803558E-2</c:v>
                </c:pt>
                <c:pt idx="179" formatCode="0.0%">
                  <c:v>4.3859649122806932E-2</c:v>
                </c:pt>
                <c:pt idx="180" formatCode="0.0%">
                  <c:v>4.3715846994535568E-2</c:v>
                </c:pt>
                <c:pt idx="181" formatCode="0.0%">
                  <c:v>4.5652173913043548E-2</c:v>
                </c:pt>
                <c:pt idx="182" formatCode="0.0%">
                  <c:v>3.8918918918918965E-2</c:v>
                </c:pt>
                <c:pt idx="183" formatCode="0.0%">
                  <c:v>3.9956803455723611E-2</c:v>
                </c:pt>
                <c:pt idx="184" formatCode="0.0%">
                  <c:v>4.7464940668824118E-2</c:v>
                </c:pt>
                <c:pt idx="185" formatCode="0.0%">
                  <c:v>5.2631578947368585E-2</c:v>
                </c:pt>
                <c:pt idx="186" formatCode="0.0%">
                  <c:v>4.5842217484008518E-2</c:v>
                </c:pt>
                <c:pt idx="187" formatCode="0.0%">
                  <c:v>3.8176033934252507E-2</c:v>
                </c:pt>
                <c:pt idx="188" formatCode="0.0%">
                  <c:v>3.4846884899683239E-2</c:v>
                </c:pt>
                <c:pt idx="189" formatCode="0.0%">
                  <c:v>3.4810126582278444E-2</c:v>
                </c:pt>
                <c:pt idx="190" formatCode="0.0%">
                  <c:v>3.3684210526315761E-2</c:v>
                </c:pt>
                <c:pt idx="191" formatCode="0.0%">
                  <c:v>3.0462184873949472E-2</c:v>
                </c:pt>
                <c:pt idx="192" formatCode="0.0%">
                  <c:v>2.6178010471204161E-2</c:v>
                </c:pt>
                <c:pt idx="193" formatCode="0.0%">
                  <c:v>2.079002079002068E-2</c:v>
                </c:pt>
                <c:pt idx="194" formatCode="0.0%">
                  <c:v>2.8095733610822071E-2</c:v>
                </c:pt>
                <c:pt idx="195" formatCode="0.0%">
                  <c:v>3.0114226375908659E-2</c:v>
                </c:pt>
                <c:pt idx="196" formatCode="0.0%">
                  <c:v>2.4716786817713832E-2</c:v>
                </c:pt>
                <c:pt idx="197" formatCode="0.0%">
                  <c:v>1.6326530612244872E-2</c:v>
                </c:pt>
                <c:pt idx="198" formatCode="0.0%">
                  <c:v>1.5290519877675823E-2</c:v>
                </c:pt>
                <c:pt idx="199" formatCode="0.0%">
                  <c:v>1.7364657814095796E-2</c:v>
                </c:pt>
                <c:pt idx="200" formatCode="0.0%">
                  <c:v>2.0408163265306145E-2</c:v>
                </c:pt>
                <c:pt idx="201" formatCode="0.0%">
                  <c:v>2.2426095820591296E-2</c:v>
                </c:pt>
                <c:pt idx="202" formatCode="0.0%">
                  <c:v>2.1384928716904117E-2</c:v>
                </c:pt>
                <c:pt idx="203" formatCode="0.0%">
                  <c:v>2.5484199796126372E-2</c:v>
                </c:pt>
                <c:pt idx="204" formatCode="0.0%">
                  <c:v>3.9795918367347083E-2</c:v>
                </c:pt>
                <c:pt idx="205" formatCode="0.0%">
                  <c:v>4.378818737270862E-2</c:v>
                </c:pt>
                <c:pt idx="206" formatCode="0.0%">
                  <c:v>4.0485829959514108E-2</c:v>
                </c:pt>
                <c:pt idx="207" formatCode="0.0%">
                  <c:v>3.6290322580645018E-2</c:v>
                </c:pt>
                <c:pt idx="208" formatCode="0.0%">
                  <c:v>3.1155778894472297E-2</c:v>
                </c:pt>
                <c:pt idx="209" formatCode="0.0%">
                  <c:v>3.4136546184738936E-2</c:v>
                </c:pt>
                <c:pt idx="210" formatCode="0.0%">
                  <c:v>3.6144578313253017E-2</c:v>
                </c:pt>
                <c:pt idx="211" formatCode="0.0%">
                  <c:v>4.2168674698795261E-2</c:v>
                </c:pt>
                <c:pt idx="212" formatCode="0.0%">
                  <c:v>3.6999999999999922E-2</c:v>
                </c:pt>
                <c:pt idx="213" formatCode="0.0%">
                  <c:v>3.5892323030907392E-2</c:v>
                </c:pt>
                <c:pt idx="214" formatCode="0.0%">
                  <c:v>3.6889332003988029E-2</c:v>
                </c:pt>
                <c:pt idx="215" formatCode="0.0%">
                  <c:v>3.7773359840954424E-2</c:v>
                </c:pt>
                <c:pt idx="216" formatCode="0.0%">
                  <c:v>2.5515210991167825E-2</c:v>
                </c:pt>
                <c:pt idx="217" formatCode="0.0%">
                  <c:v>2.4390243902439046E-2</c:v>
                </c:pt>
                <c:pt idx="218" formatCode="0.0%">
                  <c:v>2.5291828793774451E-2</c:v>
                </c:pt>
                <c:pt idx="219" formatCode="0.0%">
                  <c:v>2.4319066147859836E-2</c:v>
                </c:pt>
                <c:pt idx="220" formatCode="0.0%">
                  <c:v>2.4366471734892814E-2</c:v>
                </c:pt>
                <c:pt idx="221" formatCode="0.0%">
                  <c:v>2.3300970873786353E-2</c:v>
                </c:pt>
                <c:pt idx="222" formatCode="0.0%">
                  <c:v>2.1317829457364379E-2</c:v>
                </c:pt>
                <c:pt idx="223" formatCode="0.0%">
                  <c:v>1.6377649325626242E-2</c:v>
                </c:pt>
                <c:pt idx="224" formatCode="0.0%">
                  <c:v>1.9286403085824411E-2</c:v>
                </c:pt>
                <c:pt idx="225" formatCode="0.0%">
                  <c:v>1.9249278152069227E-2</c:v>
                </c:pt>
                <c:pt idx="226" formatCode="0.0%">
                  <c:v>2.4038461538461453E-2</c:v>
                </c:pt>
                <c:pt idx="227" formatCode="0.0%">
                  <c:v>2.7777777777777679E-2</c:v>
                </c:pt>
                <c:pt idx="228" formatCode="0.0%">
                  <c:v>2.8708133971291794E-2</c:v>
                </c:pt>
                <c:pt idx="229" formatCode="0.0%">
                  <c:v>2.2857142857142909E-2</c:v>
                </c:pt>
                <c:pt idx="230" formatCode="0.0%">
                  <c:v>2.0872865275142205E-2</c:v>
                </c:pt>
                <c:pt idx="231" formatCode="0.0%">
                  <c:v>2.3741690408357163E-2</c:v>
                </c:pt>
                <c:pt idx="232" formatCode="0.0%">
                  <c:v>2.949571836346343E-2</c:v>
                </c:pt>
                <c:pt idx="233" formatCode="0.0%">
                  <c:v>2.7514231499051078E-2</c:v>
                </c:pt>
                <c:pt idx="234" formatCode="0.0%">
                  <c:v>3.5104364326375537E-2</c:v>
                </c:pt>
                <c:pt idx="235" formatCode="0.0%">
                  <c:v>4.2654028436019065E-2</c:v>
                </c:pt>
                <c:pt idx="236" formatCode="0.0%">
                  <c:v>4.1627246925260097E-2</c:v>
                </c:pt>
                <c:pt idx="237" formatCode="0.0%">
                  <c:v>4.2492917847025469E-2</c:v>
                </c:pt>
                <c:pt idx="238" formatCode="0.0%">
                  <c:v>4.2253521126760507E-2</c:v>
                </c:pt>
                <c:pt idx="239" formatCode="0.0%">
                  <c:v>3.7278657968313089E-2</c:v>
                </c:pt>
                <c:pt idx="240" formatCode="0.0%">
                  <c:v>4.0930232558139545E-2</c:v>
                </c:pt>
                <c:pt idx="241" formatCode="0.0%">
                  <c:v>4.4692737430167551E-2</c:v>
                </c:pt>
                <c:pt idx="242" formatCode="0.0%">
                  <c:v>4.4609665427509437E-2</c:v>
                </c:pt>
                <c:pt idx="243" formatCode="0.0%">
                  <c:v>4.4526901669758701E-2</c:v>
                </c:pt>
                <c:pt idx="244" formatCode="0.0%">
                  <c:v>4.621072088724576E-2</c:v>
                </c:pt>
                <c:pt idx="245" formatCode="0.0%">
                  <c:v>5.0784856879039664E-2</c:v>
                </c:pt>
                <c:pt idx="246" formatCode="0.0%">
                  <c:v>4.2163153070577497E-2</c:v>
                </c:pt>
                <c:pt idx="247" formatCode="0.0%">
                  <c:v>3.5454545454545405E-2</c:v>
                </c:pt>
                <c:pt idx="248" formatCode="0.0%">
                  <c:v>3.9055404178020003E-2</c:v>
                </c:pt>
                <c:pt idx="249" formatCode="0.0%">
                  <c:v>3.8043478260869401E-2</c:v>
                </c:pt>
                <c:pt idx="250" formatCode="0.0%">
                  <c:v>3.3333333333333437E-2</c:v>
                </c:pt>
                <c:pt idx="251" formatCode="0.0%">
                  <c:v>3.5040431266846417E-2</c:v>
                </c:pt>
                <c:pt idx="252" formatCode="0.0%">
                  <c:v>3.3065236818587973E-2</c:v>
                </c:pt>
                <c:pt idx="253" formatCode="0.0%">
                  <c:v>3.1194295900178304E-2</c:v>
                </c:pt>
                <c:pt idx="254" formatCode="0.0%">
                  <c:v>3.1138790035587283E-2</c:v>
                </c:pt>
                <c:pt idx="255" formatCode="0.0%">
                  <c:v>3.4635879218472443E-2</c:v>
                </c:pt>
                <c:pt idx="256" formatCode="0.0%">
                  <c:v>3.2685512367491176E-2</c:v>
                </c:pt>
                <c:pt idx="257" formatCode="0.0%">
                  <c:v>3.3391915641476144E-2</c:v>
                </c:pt>
                <c:pt idx="258" formatCode="0.0%">
                  <c:v>4.485488126649062E-2</c:v>
                </c:pt>
                <c:pt idx="259" formatCode="0.0%">
                  <c:v>4.8287971905180083E-2</c:v>
                </c:pt>
                <c:pt idx="260" formatCode="0.0%">
                  <c:v>4.8951048951048959E-2</c:v>
                </c:pt>
                <c:pt idx="261" formatCode="0.0%">
                  <c:v>4.9738219895288038E-2</c:v>
                </c:pt>
                <c:pt idx="262" formatCode="0.0%">
                  <c:v>5.0566695727986E-2</c:v>
                </c:pt>
                <c:pt idx="263" formatCode="0.0%">
                  <c:v>5.0347222222222099E-2</c:v>
                </c:pt>
                <c:pt idx="264" formatCode="0.0%">
                  <c:v>5.1038062283736974E-2</c:v>
                </c:pt>
                <c:pt idx="265" formatCode="0.0%">
                  <c:v>5.7044079515989665E-2</c:v>
                </c:pt>
                <c:pt idx="266" formatCode="0.0%">
                  <c:v>6.212251941328728E-2</c:v>
                </c:pt>
                <c:pt idx="267" formatCode="0.0%">
                  <c:v>6.1802575107296143E-2</c:v>
                </c:pt>
                <c:pt idx="268" formatCode="0.0%">
                  <c:v>6.5868263473053856E-2</c:v>
                </c:pt>
                <c:pt idx="269" formatCode="0.0%">
                  <c:v>6.2074829931972886E-2</c:v>
                </c:pt>
                <c:pt idx="270" formatCode="0.0%">
                  <c:v>5.555555555555558E-2</c:v>
                </c:pt>
                <c:pt idx="271" formatCode="0.0%">
                  <c:v>5.2763819095477338E-2</c:v>
                </c:pt>
                <c:pt idx="272" formatCode="0.0%">
                  <c:v>5.0833333333333286E-2</c:v>
                </c:pt>
                <c:pt idx="273" formatCode="0.0%">
                  <c:v>5.3200332502078229E-2</c:v>
                </c:pt>
                <c:pt idx="274" formatCode="0.0%">
                  <c:v>5.5601659751037369E-2</c:v>
                </c:pt>
                <c:pt idx="275" formatCode="0.0%">
                  <c:v>5.5371900826446385E-2</c:v>
                </c:pt>
                <c:pt idx="276" formatCode="0.0%">
                  <c:v>6.5020576131687324E-2</c:v>
                </c:pt>
                <c:pt idx="277" formatCode="0.0%">
                  <c:v>6.7048242027800464E-2</c:v>
                </c:pt>
                <c:pt idx="278" formatCode="0.0%">
                  <c:v>6.1738424045491458E-2</c:v>
                </c:pt>
                <c:pt idx="279" formatCode="0.0%">
                  <c:v>5.5780113177041235E-2</c:v>
                </c:pt>
                <c:pt idx="280" formatCode="0.0%">
                  <c:v>5.0561797752809001E-2</c:v>
                </c:pt>
                <c:pt idx="281" formatCode="0.0%">
                  <c:v>5.5244195356284997E-2</c:v>
                </c:pt>
                <c:pt idx="282" formatCode="0.0%">
                  <c:v>5.6618819776714568E-2</c:v>
                </c:pt>
                <c:pt idx="283" formatCode="0.0%">
                  <c:v>5.7279236276849721E-2</c:v>
                </c:pt>
                <c:pt idx="284" formatCode="0.0%">
                  <c:v>5.7097541633624349E-2</c:v>
                </c:pt>
                <c:pt idx="285" formatCode="0.0%">
                  <c:v>5.6037884767166535E-2</c:v>
                </c:pt>
                <c:pt idx="286" formatCode="0.0%">
                  <c:v>5.5031446540880324E-2</c:v>
                </c:pt>
                <c:pt idx="287" formatCode="0.0%">
                  <c:v>5.1683633516053318E-2</c:v>
                </c:pt>
                <c:pt idx="288" formatCode="0.0%">
                  <c:v>4.4822256568778807E-2</c:v>
                </c:pt>
                <c:pt idx="289" formatCode="0.0%">
                  <c:v>3.9846743295019138E-2</c:v>
                </c:pt>
                <c:pt idx="290" formatCode="0.0%">
                  <c:v>3.9785768936495991E-2</c:v>
                </c:pt>
                <c:pt idx="291" formatCode="0.0%">
                  <c:v>4.5941807044410421E-2</c:v>
                </c:pt>
                <c:pt idx="292" formatCode="0.0%">
                  <c:v>4.7364400305576648E-2</c:v>
                </c:pt>
                <c:pt idx="293" formatCode="0.0%">
                  <c:v>4.5523520485584168E-2</c:v>
                </c:pt>
                <c:pt idx="294" formatCode="0.0%">
                  <c:v>3.5471698113207495E-2</c:v>
                </c:pt>
                <c:pt idx="295" formatCode="0.0%">
                  <c:v>2.9345372460496622E-2</c:v>
                </c:pt>
                <c:pt idx="296" formatCode="0.0%">
                  <c:v>2.7756939234808709E-2</c:v>
                </c:pt>
                <c:pt idx="297" formatCode="0.0%">
                  <c:v>2.3168908819132916E-2</c:v>
                </c:pt>
                <c:pt idx="298" formatCode="0.0%">
                  <c:v>2.3845007451565037E-2</c:v>
                </c:pt>
                <c:pt idx="299" formatCode="0.0%">
                  <c:v>2.4571854058078824E-2</c:v>
                </c:pt>
                <c:pt idx="300" formatCode="0.0%">
                  <c:v>1.5532544378698443E-2</c:v>
                </c:pt>
                <c:pt idx="301" formatCode="0.0%">
                  <c:v>1.5475313190862261E-2</c:v>
                </c:pt>
                <c:pt idx="302" formatCode="0.0%">
                  <c:v>1.7660044150110465E-2</c:v>
                </c:pt>
                <c:pt idx="303" formatCode="0.0%">
                  <c:v>1.171303074670571E-2</c:v>
                </c:pt>
                <c:pt idx="304" formatCode="0.0%">
                  <c:v>7.2939460247993804E-3</c:v>
                </c:pt>
                <c:pt idx="305" formatCode="0.0%">
                  <c:v>4.3541364296080243E-3</c:v>
                </c:pt>
                <c:pt idx="306" formatCode="0.0%">
                  <c:v>8.017492711370533E-3</c:v>
                </c:pt>
                <c:pt idx="307" formatCode="0.0%">
                  <c:v>1.6812865497075835E-2</c:v>
                </c:pt>
                <c:pt idx="308" formatCode="0.0%">
                  <c:v>1.9708029197080146E-2</c:v>
                </c:pt>
                <c:pt idx="309" formatCode="0.0%">
                  <c:v>2.0452885317750136E-2</c:v>
                </c:pt>
                <c:pt idx="310" formatCode="0.0%">
                  <c:v>1.6011644832605532E-2</c:v>
                </c:pt>
                <c:pt idx="311" formatCode="0.0%">
                  <c:v>1.4534883720930258E-2</c:v>
                </c:pt>
                <c:pt idx="312" formatCode="0.0%">
                  <c:v>1.9664967225054619E-2</c:v>
                </c:pt>
                <c:pt idx="313" formatCode="0.0%">
                  <c:v>1.8867924528301883E-2</c:v>
                </c:pt>
                <c:pt idx="314" formatCode="0.0%">
                  <c:v>1.5184381778741818E-2</c:v>
                </c:pt>
                <c:pt idx="315" formatCode="0.0%">
                  <c:v>1.881331403762676E-2</c:v>
                </c:pt>
                <c:pt idx="316" formatCode="0.0%">
                  <c:v>2.6068066618392338E-2</c:v>
                </c:pt>
                <c:pt idx="317" formatCode="0.0%">
                  <c:v>2.1676300578034713E-2</c:v>
                </c:pt>
                <c:pt idx="318" formatCode="0.0%">
                  <c:v>2.2415039768618916E-2</c:v>
                </c:pt>
                <c:pt idx="319" formatCode="0.0%">
                  <c:v>2.0129403306973437E-2</c:v>
                </c:pt>
                <c:pt idx="320" formatCode="0.0%">
                  <c:v>1.717967072297788E-2</c:v>
                </c:pt>
                <c:pt idx="321" formatCode="0.0%">
                  <c:v>2.1474588403722183E-2</c:v>
                </c:pt>
                <c:pt idx="322" formatCode="0.0%">
                  <c:v>2.4355300859598916E-2</c:v>
                </c:pt>
                <c:pt idx="323" formatCode="0.0%">
                  <c:v>2.7936962750716443E-2</c:v>
                </c:pt>
                <c:pt idx="324" formatCode="0.0%">
                  <c:v>2.5714285714285579E-2</c:v>
                </c:pt>
                <c:pt idx="325" formatCode="0.0%">
                  <c:v>2.1367521367521292E-2</c:v>
                </c:pt>
                <c:pt idx="326" formatCode="0.0%">
                  <c:v>2.1367521367521292E-2</c:v>
                </c:pt>
                <c:pt idx="327" formatCode="0.0%">
                  <c:v>2.0596590909090828E-2</c:v>
                </c:pt>
                <c:pt idx="328" formatCode="0.0%">
                  <c:v>1.6231474947071334E-2</c:v>
                </c:pt>
                <c:pt idx="329" formatCode="0.0%">
                  <c:v>2.1216407355021172E-2</c:v>
                </c:pt>
                <c:pt idx="330" formatCode="0.0%">
                  <c:v>2.6874115983026803E-2</c:v>
                </c:pt>
                <c:pt idx="331" formatCode="0.0%">
                  <c:v>2.607470049330507E-2</c:v>
                </c:pt>
                <c:pt idx="332" formatCode="0.0%">
                  <c:v>2.603800140745971E-2</c:v>
                </c:pt>
                <c:pt idx="333" formatCode="0.0%">
                  <c:v>2.1723896285914757E-2</c:v>
                </c:pt>
                <c:pt idx="334" formatCode="0.0%">
                  <c:v>2.2377622377622197E-2</c:v>
                </c:pt>
                <c:pt idx="335" formatCode="0.0%">
                  <c:v>2.5783972125435373E-2</c:v>
                </c:pt>
                <c:pt idx="336" formatCode="0.0%">
                  <c:v>2.5069637883008422E-2</c:v>
                </c:pt>
                <c:pt idx="337" formatCode="0.0%">
                  <c:v>2.9986052998605128E-2</c:v>
                </c:pt>
                <c:pt idx="338" formatCode="0.0%">
                  <c:v>2.8591352859135277E-2</c:v>
                </c:pt>
                <c:pt idx="339" formatCode="0.0%">
                  <c:v>3.3402922755741304E-2</c:v>
                </c:pt>
                <c:pt idx="340" formatCode="0.0%">
                  <c:v>3.2638888888888884E-2</c:v>
                </c:pt>
                <c:pt idx="341" formatCode="0.0%">
                  <c:v>3.0470914127423754E-2</c:v>
                </c:pt>
                <c:pt idx="342" formatCode="0.0%">
                  <c:v>2.6170798898071723E-2</c:v>
                </c:pt>
                <c:pt idx="343" formatCode="0.0%">
                  <c:v>2.4038461538461453E-2</c:v>
                </c:pt>
                <c:pt idx="344" formatCode="0.0%">
                  <c:v>2.6063100137174056E-2</c:v>
                </c:pt>
                <c:pt idx="345" formatCode="0.0%">
                  <c:v>2.8806584362139898E-2</c:v>
                </c:pt>
                <c:pt idx="346" formatCode="0.0%">
                  <c:v>2.5991792065663599E-2</c:v>
                </c:pt>
                <c:pt idx="347" formatCode="0.0%">
                  <c:v>2.1059782608695787E-2</c:v>
                </c:pt>
                <c:pt idx="348" formatCode="0.0%">
                  <c:v>2.4456521739130599E-2</c:v>
                </c:pt>
                <c:pt idx="349" formatCode="0.0%">
                  <c:v>2.3696682464454888E-2</c:v>
                </c:pt>
                <c:pt idx="350" formatCode="0.0%">
                  <c:v>2.9830508474576245E-2</c:v>
                </c:pt>
                <c:pt idx="351" formatCode="0.0%">
                  <c:v>2.6936026936027035E-2</c:v>
                </c:pt>
                <c:pt idx="352" formatCode="0.0%">
                  <c:v>2.4882313382649679E-2</c:v>
                </c:pt>
                <c:pt idx="353" formatCode="0.0%">
                  <c:v>3.0241935483870996E-2</c:v>
                </c:pt>
                <c:pt idx="354" formatCode="0.0%">
                  <c:v>3.2214765100671228E-2</c:v>
                </c:pt>
                <c:pt idx="355" formatCode="0.0%">
                  <c:v>3.4875922199866016E-2</c:v>
                </c:pt>
                <c:pt idx="356" formatCode="0.0%">
                  <c:v>3.6096256684492012E-2</c:v>
                </c:pt>
                <c:pt idx="357" formatCode="0.0%">
                  <c:v>3.9333333333333442E-2</c:v>
                </c:pt>
                <c:pt idx="358" formatCode="0.0%">
                  <c:v>4.2666666666666631E-2</c:v>
                </c:pt>
                <c:pt idx="359" formatCode="0.0%">
                  <c:v>4.1916167664670434E-2</c:v>
                </c:pt>
                <c:pt idx="360" formatCode="0.0%">
                  <c:v>3.6472148541114136E-2</c:v>
                </c:pt>
                <c:pt idx="361" formatCode="0.0%">
                  <c:v>3.7698412698412787E-2</c:v>
                </c:pt>
                <c:pt idx="362" formatCode="0.0%">
                  <c:v>3.3574720210664877E-2</c:v>
                </c:pt>
                <c:pt idx="363" formatCode="0.0%">
                  <c:v>2.9508196721311553E-2</c:v>
                </c:pt>
                <c:pt idx="364" formatCode="0.0%">
                  <c:v>3.0839895013123231E-2</c:v>
                </c:pt>
                <c:pt idx="365" formatCode="0.0%">
                  <c:v>2.6744944553163785E-2</c:v>
                </c:pt>
                <c:pt idx="366" formatCode="0.0%">
                  <c:v>2.5357607282184613E-2</c:v>
                </c:pt>
                <c:pt idx="367" formatCode="0.0%">
                  <c:v>2.5275437459494343E-2</c:v>
                </c:pt>
                <c:pt idx="368" formatCode="0.0%">
                  <c:v>2.1935483870967776E-2</c:v>
                </c:pt>
                <c:pt idx="369" formatCode="0.0%">
                  <c:v>1.7960230917254627E-2</c:v>
                </c:pt>
                <c:pt idx="370" formatCode="0.0%">
                  <c:v>1.6624040920716121E-2</c:v>
                </c:pt>
                <c:pt idx="371" formatCode="0.0%">
                  <c:v>1.6602809706258048E-2</c:v>
                </c:pt>
                <c:pt idx="372" formatCode="0.0%">
                  <c:v>2.303262955854124E-2</c:v>
                </c:pt>
                <c:pt idx="373" formatCode="0.0%">
                  <c:v>1.9120458891013437E-2</c:v>
                </c:pt>
                <c:pt idx="374" formatCode="0.0%">
                  <c:v>1.974522292993619E-2</c:v>
                </c:pt>
                <c:pt idx="375" formatCode="0.0%">
                  <c:v>2.0382165605095537E-2</c:v>
                </c:pt>
                <c:pt idx="376" formatCode="0.0%">
                  <c:v>2.2915340547422058E-2</c:v>
                </c:pt>
                <c:pt idx="377" formatCode="0.0%">
                  <c:v>2.0330368487928796E-2</c:v>
                </c:pt>
                <c:pt idx="378" formatCode="0.0%">
                  <c:v>2.0925808497146647E-2</c:v>
                </c:pt>
                <c:pt idx="379" formatCode="0.0%">
                  <c:v>2.0227560050569027E-2</c:v>
                </c:pt>
                <c:pt idx="380" formatCode="0.0%">
                  <c:v>1.9570707070706961E-2</c:v>
                </c:pt>
                <c:pt idx="381" formatCode="0.0%">
                  <c:v>2.3314429741650988E-2</c:v>
                </c:pt>
                <c:pt idx="382" formatCode="0.0%">
                  <c:v>2.3270440251572211E-2</c:v>
                </c:pt>
                <c:pt idx="383" formatCode="0.0%">
                  <c:v>2.2613065326633208E-2</c:v>
                </c:pt>
                <c:pt idx="384" formatCode="0.0%">
                  <c:v>2.1888680425265816E-2</c:v>
                </c:pt>
                <c:pt idx="385" formatCode="0.0%">
                  <c:v>2.4390243902439046E-2</c:v>
                </c:pt>
                <c:pt idx="386" formatCode="0.0%">
                  <c:v>2.24859462835727E-2</c:v>
                </c:pt>
                <c:pt idx="387" formatCode="0.0%">
                  <c:v>2.3096129837703039E-2</c:v>
                </c:pt>
                <c:pt idx="388" formatCode="0.0%">
                  <c:v>2.1779713752333452E-2</c:v>
                </c:pt>
                <c:pt idx="389" formatCode="0.0%">
                  <c:v>2.1793275217932839E-2</c:v>
                </c:pt>
                <c:pt idx="390" formatCode="0.0%">
                  <c:v>2.1118012422360222E-2</c:v>
                </c:pt>
                <c:pt idx="391" formatCode="0.0%">
                  <c:v>2.0446096654274992E-2</c:v>
                </c:pt>
                <c:pt idx="392" formatCode="0.0%">
                  <c:v>2.2291021671826616E-2</c:v>
                </c:pt>
                <c:pt idx="393" formatCode="0.0%">
                  <c:v>1.9088669950738879E-2</c:v>
                </c:pt>
                <c:pt idx="394" formatCode="0.0%">
                  <c:v>1.9053472649047443E-2</c:v>
                </c:pt>
                <c:pt idx="395" formatCode="0.0%">
                  <c:v>1.9656019656019597E-2</c:v>
                </c:pt>
                <c:pt idx="396" formatCode="0.0%">
                  <c:v>1.6523867809057347E-2</c:v>
                </c:pt>
                <c:pt idx="397" formatCode="0.0%">
                  <c:v>1.7704517704517642E-2</c:v>
                </c:pt>
                <c:pt idx="398" formatCode="0.0%">
                  <c:v>2.0769700671960933E-2</c:v>
                </c:pt>
                <c:pt idx="399" formatCode="0.0%">
                  <c:v>2.0134228187919323E-2</c:v>
                </c:pt>
                <c:pt idx="400" formatCode="0.0%">
                  <c:v>2.1924482338611551E-2</c:v>
                </c:pt>
                <c:pt idx="401" formatCode="0.0%">
                  <c:v>2.3765996343692919E-2</c:v>
                </c:pt>
                <c:pt idx="402" formatCode="0.0%">
                  <c:v>2.6763990267639981E-2</c:v>
                </c:pt>
                <c:pt idx="403" formatCode="0.0%">
                  <c:v>2.7929568913175551E-2</c:v>
                </c:pt>
                <c:pt idx="404" formatCode="0.0%">
                  <c:v>2.6044821320411859E-2</c:v>
                </c:pt>
                <c:pt idx="405" formatCode="0.0%">
                  <c:v>2.4773413897280827E-2</c:v>
                </c:pt>
                <c:pt idx="406" formatCode="0.0%">
                  <c:v>2.3522316043425695E-2</c:v>
                </c:pt>
                <c:pt idx="407" formatCode="0.0%">
                  <c:v>2.7108433734939652E-2</c:v>
                </c:pt>
                <c:pt idx="408" formatCode="0.0%">
                  <c:v>2.8898254063816964E-2</c:v>
                </c:pt>
                <c:pt idx="409" formatCode="0.0%">
                  <c:v>2.9994001199760145E-2</c:v>
                </c:pt>
                <c:pt idx="410" formatCode="0.0%">
                  <c:v>3.0520646319569078E-2</c:v>
                </c:pt>
                <c:pt idx="411" formatCode="0.0%">
                  <c:v>3.2296650717703379E-2</c:v>
                </c:pt>
                <c:pt idx="412" formatCode="0.0%">
                  <c:v>3.0393325387365833E-2</c:v>
                </c:pt>
                <c:pt idx="413" formatCode="0.0%">
                  <c:v>3.2738095238095344E-2</c:v>
                </c:pt>
                <c:pt idx="414" formatCode="0.0%">
                  <c:v>3.1398104265402793E-2</c:v>
                </c:pt>
                <c:pt idx="415" formatCode="0.0%">
                  <c:v>3.0714707619610149E-2</c:v>
                </c:pt>
                <c:pt idx="416" formatCode="0.0%">
                  <c:v>3.1286894923258535E-2</c:v>
                </c:pt>
                <c:pt idx="417" formatCode="0.0%">
                  <c:v>3.3608490566037874E-2</c:v>
                </c:pt>
                <c:pt idx="418" formatCode="0.0%">
                  <c:v>3.3588685916323024E-2</c:v>
                </c:pt>
                <c:pt idx="419" formatCode="0.0%">
                  <c:v>2.7565982404692102E-2</c:v>
                </c:pt>
                <c:pt idx="420" formatCode="0.0%">
                  <c:v>2.8671737858396718E-2</c:v>
                </c:pt>
                <c:pt idx="421" formatCode="0.0%">
                  <c:v>2.6208503203261513E-2</c:v>
                </c:pt>
                <c:pt idx="422" formatCode="0.0%">
                  <c:v>2.5551684088269466E-2</c:v>
                </c:pt>
                <c:pt idx="423" formatCode="0.0%">
                  <c:v>2.4913093858632829E-2</c:v>
                </c:pt>
                <c:pt idx="424" formatCode="0.0%">
                  <c:v>2.0242914979757165E-2</c:v>
                </c:pt>
                <c:pt idx="425" formatCode="0.0%">
                  <c:v>1.7291066282420831E-2</c:v>
                </c:pt>
                <c:pt idx="426" formatCode="0.0%">
                  <c:v>1.4933946008041321E-2</c:v>
                </c:pt>
                <c:pt idx="427" formatCode="0.0%">
                  <c:v>1.2607449856733455E-2</c:v>
                </c:pt>
                <c:pt idx="428" formatCode="0.0%">
                  <c:v>1.3165426445334916E-2</c:v>
                </c:pt>
                <c:pt idx="429" formatCode="0.0%">
                  <c:v>9.6976611523102996E-3</c:v>
                </c:pt>
                <c:pt idx="430" formatCode="0.0%">
                  <c:v>1.1972633979475455E-2</c:v>
                </c:pt>
                <c:pt idx="431" formatCode="0.0%">
                  <c:v>1.4269406392694028E-2</c:v>
                </c:pt>
                <c:pt idx="432" formatCode="0.0%">
                  <c:v>1.0807736063708662E-2</c:v>
                </c:pt>
                <c:pt idx="433" formatCode="0.0%">
                  <c:v>1.4188422247445986E-2</c:v>
                </c:pt>
                <c:pt idx="434" formatCode="0.0%">
                  <c:v>1.3590033975084959E-2</c:v>
                </c:pt>
                <c:pt idx="435" formatCode="0.0%">
                  <c:v>1.2436404748445318E-2</c:v>
                </c:pt>
                <c:pt idx="436" formatCode="0.0%">
                  <c:v>1.7006802721088343E-2</c:v>
                </c:pt>
                <c:pt idx="437" formatCode="0.0%">
                  <c:v>2.1529745042492943E-2</c:v>
                </c:pt>
                <c:pt idx="438" formatCode="0.0%">
                  <c:v>2.0939445387662792E-2</c:v>
                </c:pt>
                <c:pt idx="439" formatCode="0.0%">
                  <c:v>2.4900962082625933E-2</c:v>
                </c:pt>
                <c:pt idx="440" formatCode="0.0%">
                  <c:v>2.5423728813559254E-2</c:v>
                </c:pt>
                <c:pt idx="441" formatCode="0.0%">
                  <c:v>2.9378531073446235E-2</c:v>
                </c:pt>
                <c:pt idx="442" formatCode="0.0%">
                  <c:v>3.1549295774647934E-2</c:v>
                </c:pt>
                <c:pt idx="443" formatCode="0.0%">
                  <c:v>3.5453010692177989E-2</c:v>
                </c:pt>
                <c:pt idx="444" formatCode="0.0%">
                  <c:v>3.4890264490714751E-2</c:v>
                </c:pt>
                <c:pt idx="445" formatCode="0.0%">
                  <c:v>3.1337437045327432E-2</c:v>
                </c:pt>
                <c:pt idx="446" formatCode="0.0%">
                  <c:v>3.1843575418994297E-2</c:v>
                </c:pt>
                <c:pt idx="447" formatCode="0.0%">
                  <c:v>3.350083752093802E-2</c:v>
                </c:pt>
                <c:pt idx="448" formatCode="0.0%">
                  <c:v>3.9576365663322122E-2</c:v>
                </c:pt>
                <c:pt idx="449" formatCode="0.0%">
                  <c:v>3.660565723793674E-2</c:v>
                </c:pt>
                <c:pt idx="450" formatCode="0.0%">
                  <c:v>3.8248337028824908E-2</c:v>
                </c:pt>
                <c:pt idx="451" formatCode="0.0%">
                  <c:v>3.5339591385974645E-2</c:v>
                </c:pt>
                <c:pt idx="452" formatCode="0.0%">
                  <c:v>3.2506887052341726E-2</c:v>
                </c:pt>
                <c:pt idx="453" formatCode="0.0%">
                  <c:v>3.3479692645444592E-2</c:v>
                </c:pt>
                <c:pt idx="454" formatCode="0.0%">
                  <c:v>3.1676679410158393E-2</c:v>
                </c:pt>
                <c:pt idx="455" formatCode="0.0%">
                  <c:v>2.6630434782608736E-2</c:v>
                </c:pt>
                <c:pt idx="456" formatCode="0.0%">
                  <c:v>2.8276237085372413E-2</c:v>
                </c:pt>
                <c:pt idx="457" formatCode="0.0%">
                  <c:v>2.6587086272381821E-2</c:v>
                </c:pt>
                <c:pt idx="458" formatCode="0.0%">
                  <c:v>2.6529507309150047E-2</c:v>
                </c:pt>
                <c:pt idx="459" formatCode="0.0%">
                  <c:v>3.0794165316045508E-2</c:v>
                </c:pt>
                <c:pt idx="460" formatCode="0.0%">
                  <c:v>2.4128686327077764E-2</c:v>
                </c:pt>
                <c:pt idx="461" formatCode="0.0%">
                  <c:v>2.1936864633493869E-2</c:v>
                </c:pt>
                <c:pt idx="462" formatCode="0.0%">
                  <c:v>2.1890016017084957E-2</c:v>
                </c:pt>
                <c:pt idx="463" formatCode="0.0%">
                  <c:v>2.1333333333333426E-2</c:v>
                </c:pt>
                <c:pt idx="464" formatCode="0.0%">
                  <c:v>2.4012806830309597E-2</c:v>
                </c:pt>
                <c:pt idx="465" formatCode="0.0%">
                  <c:v>2.1773765268189083E-2</c:v>
                </c:pt>
                <c:pt idx="466" formatCode="0.0%">
                  <c:v>2.1704605611434502E-2</c:v>
                </c:pt>
                <c:pt idx="467" formatCode="0.0%">
                  <c:v>2.3292747485442078E-2</c:v>
                </c:pt>
                <c:pt idx="468" formatCode="0.0%">
                  <c:v>2.6441036488630276E-2</c:v>
                </c:pt>
                <c:pt idx="469" formatCode="0.0%">
                  <c:v>2.6427061310782207E-2</c:v>
                </c:pt>
                <c:pt idx="470" formatCode="0.0%">
                  <c:v>2.5316455696202667E-2</c:v>
                </c:pt>
                <c:pt idx="471" formatCode="0.0%">
                  <c:v>1.8343815513626849E-2</c:v>
                </c:pt>
                <c:pt idx="472" formatCode="0.0%">
                  <c:v>1.9371727748691114E-2</c:v>
                </c:pt>
                <c:pt idx="473" formatCode="0.0%">
                  <c:v>2.2513089005235631E-2</c:v>
                </c:pt>
                <c:pt idx="474" formatCode="0.0%">
                  <c:v>2.2466039707419005E-2</c:v>
                </c:pt>
                <c:pt idx="475" formatCode="0.0%">
                  <c:v>2.4543080939947615E-2</c:v>
                </c:pt>
                <c:pt idx="476" formatCode="0.0%">
                  <c:v>2.5534132360604422E-2</c:v>
                </c:pt>
                <c:pt idx="477" formatCode="0.0%">
                  <c:v>2.5987525987525961E-2</c:v>
                </c:pt>
                <c:pt idx="478" formatCode="0.0%">
                  <c:v>2.2797927461139844E-2</c:v>
                </c:pt>
                <c:pt idx="479" formatCode="0.0%">
                  <c:v>2.1727884117951346E-2</c:v>
                </c:pt>
                <c:pt idx="480" formatCode="0.0%">
                  <c:v>2.4281298299845488E-2</c:v>
                </c:pt>
                <c:pt idx="481" formatCode="0.0%">
                  <c:v>3.0514933058702454E-2</c:v>
                </c:pt>
                <c:pt idx="482" formatCode="0.0%">
                  <c:v>3.3194444444444526E-2</c:v>
                </c:pt>
                <c:pt idx="483" formatCode="0.0%">
                  <c:v>3.6500257334019404E-2</c:v>
                </c:pt>
                <c:pt idx="484" formatCode="0.0%">
                  <c:v>3.8299948638931713E-2</c:v>
                </c:pt>
                <c:pt idx="485" formatCode="0.0%">
                  <c:v>3.930875576036863E-2</c:v>
                </c:pt>
                <c:pt idx="486" formatCode="0.0%">
                  <c:v>4.0572304547777271E-2</c:v>
                </c:pt>
                <c:pt idx="487" formatCode="0.0%">
                  <c:v>4.188583078491348E-2</c:v>
                </c:pt>
                <c:pt idx="488" formatCode="0.0%">
                  <c:v>4.3429878048780513E-2</c:v>
                </c:pt>
                <c:pt idx="489" formatCode="0.0%">
                  <c:v>4.3505572441742579E-2</c:v>
                </c:pt>
                <c:pt idx="490" formatCode="0.0%">
                  <c:v>4.7563323201621044E-2</c:v>
                </c:pt>
                <c:pt idx="491" formatCode="0.0%">
                  <c:v>4.8815189873417708E-2</c:v>
                </c:pt>
                <c:pt idx="492" formatCode="0.0%">
                  <c:v>4.8180953961763029E-2</c:v>
                </c:pt>
                <c:pt idx="493" formatCode="0.0%">
                  <c:v>4.5256488412300122E-2</c:v>
                </c:pt>
                <c:pt idx="494" formatCode="0.0%">
                  <c:v>4.3524368568057081E-2</c:v>
                </c:pt>
                <c:pt idx="495" formatCode="0.0%">
                  <c:v>4.9535234766028502E-2</c:v>
                </c:pt>
                <c:pt idx="496" formatCode="0.0%">
                  <c:v>4.9698996324638811E-2</c:v>
                </c:pt>
                <c:pt idx="497" formatCode="0.0%">
                  <c:v>5.160683230119667E-2</c:v>
                </c:pt>
                <c:pt idx="498" formatCode="0.0%">
                  <c:v>5.7989589471616698E-2</c:v>
                </c:pt>
                <c:pt idx="499" formatCode="0.0%">
                  <c:v>5.9251142267314982E-2</c:v>
                </c:pt>
                <c:pt idx="500" formatCode="0.0%">
                  <c:v>6.0395330830253169E-2</c:v>
                </c:pt>
                <c:pt idx="501" formatCode="0.0%">
                  <c:v>6.1382216439792581E-2</c:v>
                </c:pt>
                <c:pt idx="502" formatCode="0.0%">
                  <c:v>5.9432561693320451E-2</c:v>
                </c:pt>
                <c:pt idx="503" formatCode="0.0%">
                  <c:v>5.7979830163994661E-2</c:v>
                </c:pt>
                <c:pt idx="504" formatCode="0.0%">
                  <c:v>5.2454028945448927E-2</c:v>
                </c:pt>
                <c:pt idx="505" formatCode="0.0%">
                  <c:v>4.7207469058193174E-2</c:v>
                </c:pt>
                <c:pt idx="506" formatCode="0.0%">
                  <c:v>4.3355041866456778E-2</c:v>
                </c:pt>
                <c:pt idx="507" formatCode="0.0%">
                  <c:v>3.3136520192271313E-2</c:v>
                </c:pt>
                <c:pt idx="508" formatCode="0.0%">
                  <c:v>2.7563099658818757E-2</c:v>
                </c:pt>
                <c:pt idx="509" formatCode="0.0%">
                  <c:v>2.1737908288514518E-2</c:v>
                </c:pt>
                <c:pt idx="510" formatCode="0.0%">
                  <c:v>1.0563984980203944E-2</c:v>
                </c:pt>
                <c:pt idx="511" formatCode="0.0%">
                  <c:v>5.5789036161271177E-3</c:v>
                </c:pt>
                <c:pt idx="512" formatCode="0.0%">
                  <c:v>-3.9035770543149884E-4</c:v>
                </c:pt>
                <c:pt idx="513" formatCode="0.0%">
                  <c:v>-3.4349957920157825E-3</c:v>
                </c:pt>
                <c:pt idx="514" formatCode="0.0%">
                  <c:v>-4.6741129912041268E-3</c:v>
                </c:pt>
                <c:pt idx="515" formatCode="0.0%">
                  <c:v>-3.6960816970946775E-3</c:v>
                </c:pt>
                <c:pt idx="516" formatCode="0.0%">
                  <c:v>-2.1338391322388572E-3</c:v>
                </c:pt>
                <c:pt idx="517" formatCode="0.0%">
                  <c:v>-7.304001679919736E-4</c:v>
                </c:pt>
                <c:pt idx="518" formatCode="0.0%">
                  <c:v>2.9220511976295604E-3</c:v>
                </c:pt>
                <c:pt idx="519" formatCode="0.0%">
                  <c:v>5.3074569999815857E-3</c:v>
                </c:pt>
                <c:pt idx="520" formatCode="0.0%">
                  <c:v>7.3284935313893129E-3</c:v>
                </c:pt>
                <c:pt idx="521" formatCode="0.0%">
                  <c:v>7.0383141059735532E-3</c:v>
                </c:pt>
                <c:pt idx="522" formatCode="0.0%">
                  <c:v>8.809277758640599E-3</c:v>
                </c:pt>
                <c:pt idx="523" formatCode="0.0%">
                  <c:v>9.8329184616372522E-3</c:v>
                </c:pt>
                <c:pt idx="524" formatCode="0.0%">
                  <c:v>1.3479491326080728E-2</c:v>
                </c:pt>
                <c:pt idx="525" formatCode="0.0%">
                  <c:v>1.3906673826538318E-2</c:v>
                </c:pt>
                <c:pt idx="526" formatCode="0.0%">
                  <c:v>1.4950356561417966E-2</c:v>
                </c:pt>
                <c:pt idx="527" formatCode="0.0%">
                  <c:v>1.4724673790080578E-2</c:v>
                </c:pt>
                <c:pt idx="528" formatCode="0.0%">
                  <c:v>1.7728633113248682E-2</c:v>
                </c:pt>
                <c:pt idx="529" formatCode="0.0%">
                  <c:v>2.2092481429706989E-2</c:v>
                </c:pt>
                <c:pt idx="530" formatCode="0.0%">
                  <c:v>2.7430113851386828E-2</c:v>
                </c:pt>
                <c:pt idx="531" formatCode="0.0%">
                  <c:v>3.0287294277345778E-2</c:v>
                </c:pt>
                <c:pt idx="532" formatCode="0.0%">
                  <c:v>3.3662491862090249E-2</c:v>
                </c:pt>
                <c:pt idx="533" formatCode="0.0%">
                  <c:v>3.6316117781511448E-2</c:v>
                </c:pt>
                <c:pt idx="534" formatCode="0.0%">
                  <c:v>4.0201599868878279E-2</c:v>
                </c:pt>
                <c:pt idx="535" formatCode="0.0%">
                  <c:v>4.4106076523906301E-2</c:v>
                </c:pt>
                <c:pt idx="536" formatCode="0.0%">
                  <c:v>4.5163600757939681E-2</c:v>
                </c:pt>
                <c:pt idx="537" formatCode="0.0%">
                  <c:v>4.4655992684836887E-2</c:v>
                </c:pt>
                <c:pt idx="538" formatCode="0.0%">
                  <c:v>4.3652712197546517E-2</c:v>
                </c:pt>
                <c:pt idx="539" formatCode="0.0%">
                  <c:v>4.4395096499304953E-2</c:v>
                </c:pt>
                <c:pt idx="540" formatCode="0.0%">
                  <c:v>4.2184658899589111E-2</c:v>
                </c:pt>
                <c:pt idx="541" formatCode="0.0%">
                  <c:v>3.7406026799681857E-2</c:v>
                </c:pt>
                <c:pt idx="542" formatCode="0.0%">
                  <c:v>3.1796819874232884E-2</c:v>
                </c:pt>
                <c:pt idx="543" formatCode="0.0%">
                  <c:v>2.9861172517464007E-2</c:v>
                </c:pt>
                <c:pt idx="544" formatCode="0.0%">
                  <c:v>2.6787641216499125E-2</c:v>
                </c:pt>
                <c:pt idx="545" formatCode="0.0%">
                  <c:v>2.6453957109528359E-2</c:v>
                </c:pt>
                <c:pt idx="546" formatCode="0.0%">
                  <c:v>2.3105574838164777E-2</c:v>
                </c:pt>
                <c:pt idx="547" formatCode="0.0%">
                  <c:v>1.9736297625633226E-2</c:v>
                </c:pt>
                <c:pt idx="548" formatCode="0.0%">
                  <c:v>1.6156244985058077E-2</c:v>
                </c:pt>
                <c:pt idx="549" formatCode="0.0%">
                  <c:v>1.6977501993274746E-2</c:v>
                </c:pt>
                <c:pt idx="550" formatCode="0.0%">
                  <c:v>1.7854668883347191E-2</c:v>
                </c:pt>
                <c:pt idx="551" formatCode="0.0%">
                  <c:v>1.7844177845387943E-2</c:v>
                </c:pt>
                <c:pt idx="552" formatCode="0.0%">
                  <c:v>1.6064205125554176E-2</c:v>
                </c:pt>
                <c:pt idx="553" formatCode="0.0%">
                  <c:v>1.6372041722855668E-2</c:v>
                </c:pt>
                <c:pt idx="554" formatCode="0.0%">
                  <c:v>1.5604166845876621E-2</c:v>
                </c:pt>
                <c:pt idx="555" formatCode="0.0%">
                  <c:v>1.5626744056256303E-2</c:v>
                </c:pt>
                <c:pt idx="556" formatCode="0.0%">
                  <c:v>1.3983794240907343E-2</c:v>
                </c:pt>
                <c:pt idx="557" formatCode="0.0%">
                  <c:v>1.4073896517481144E-2</c:v>
                </c:pt>
                <c:pt idx="558" formatCode="0.0%">
                  <c:v>1.4464047366439692E-2</c:v>
                </c:pt>
                <c:pt idx="559" formatCode="0.0%">
                  <c:v>1.4091786696738273E-2</c:v>
                </c:pt>
                <c:pt idx="560" formatCode="0.0%">
                  <c:v>1.3564617604124862E-2</c:v>
                </c:pt>
                <c:pt idx="561" formatCode="0.0%">
                  <c:v>1.2778341159126461E-2</c:v>
                </c:pt>
                <c:pt idx="562" formatCode="0.0%">
                  <c:v>1.188855806039979E-2</c:v>
                </c:pt>
                <c:pt idx="563" formatCode="0.0%">
                  <c:v>1.1090306172273579E-2</c:v>
                </c:pt>
                <c:pt idx="564" formatCode="0.0%">
                  <c:v>1.0841176969388577E-2</c:v>
                </c:pt>
                <c:pt idx="565" formatCode="0.0%">
                  <c:v>1.4175317821307987E-2</c:v>
                </c:pt>
                <c:pt idx="566" formatCode="0.0%">
                  <c:v>1.7405666370219786E-2</c:v>
                </c:pt>
                <c:pt idx="567" formatCode="0.0%">
                  <c:v>1.8687598806293115E-2</c:v>
                </c:pt>
                <c:pt idx="568" formatCode="0.0%">
                  <c:v>2.4197608159501227E-2</c:v>
                </c:pt>
                <c:pt idx="569" formatCode="0.0%">
                  <c:v>2.2932565678395411E-2</c:v>
                </c:pt>
                <c:pt idx="570" formatCode="0.0%">
                  <c:v>2.4247995850430026E-2</c:v>
                </c:pt>
                <c:pt idx="571" formatCode="0.0%">
                  <c:v>2.5685847510814597E-2</c:v>
                </c:pt>
                <c:pt idx="572" formatCode="0.0%">
                  <c:v>2.8147424451706371E-2</c:v>
                </c:pt>
                <c:pt idx="573" formatCode="0.0%">
                  <c:v>2.863778066665823E-2</c:v>
                </c:pt>
                <c:pt idx="574" formatCode="0.0%">
                  <c:v>3.0311692133083934E-2</c:v>
                </c:pt>
                <c:pt idx="575" formatCode="0.0%">
                  <c:v>3.2364267027249483E-2</c:v>
                </c:pt>
                <c:pt idx="576" formatCode="0.0%">
                  <c:v>3.0815755587898508E-2</c:v>
                </c:pt>
                <c:pt idx="577" formatCode="0.0%">
                  <c:v>2.8460126981738609E-2</c:v>
                </c:pt>
                <c:pt idx="578" formatCode="0.0%">
                  <c:v>2.2664835164835084E-2</c:v>
                </c:pt>
                <c:pt idx="579" formatCode="0.0%">
                  <c:v>1.9170522210004481E-2</c:v>
                </c:pt>
                <c:pt idx="580" formatCode="0.0%">
                  <c:v>1.5608801067296785E-2</c:v>
                </c:pt>
                <c:pt idx="581" formatCode="0.0%">
                  <c:v>1.7190369101900194E-2</c:v>
                </c:pt>
                <c:pt idx="582" formatCode="0.0%">
                  <c:v>1.5851253484187922E-2</c:v>
                </c:pt>
                <c:pt idx="583" formatCode="0.0%">
                  <c:v>1.556436212808765E-2</c:v>
                </c:pt>
                <c:pt idx="584" formatCode="0.0%">
                  <c:v>1.5711781378508149E-2</c:v>
                </c:pt>
                <c:pt idx="585" formatCode="0.0%">
                  <c:v>1.5492842535787421E-2</c:v>
                </c:pt>
                <c:pt idx="586" formatCode="0.0%">
                  <c:v>1.2113126565649113E-2</c:v>
                </c:pt>
                <c:pt idx="587" formatCode="0.0%">
                  <c:v>7.8140253823624217E-3</c:v>
                </c:pt>
                <c:pt idx="588" formatCode="0.0%">
                  <c:v>8.9638840513663887E-3</c:v>
                </c:pt>
                <c:pt idx="589" formatCode="0.0%">
                  <c:v>8.8922846831616109E-3</c:v>
                </c:pt>
                <c:pt idx="590" formatCode="0.0%">
                  <c:v>8.1974886541711367E-3</c:v>
                </c:pt>
                <c:pt idx="591" formatCode="0.0%">
                  <c:v>9.3276062129756809E-3</c:v>
                </c:pt>
                <c:pt idx="592" formatCode="0.0%">
                  <c:v>6.8690368707449156E-3</c:v>
                </c:pt>
                <c:pt idx="593" formatCode="0.0%">
                  <c:v>3.6874622227811571E-3</c:v>
                </c:pt>
                <c:pt idx="594" formatCode="0.0%">
                  <c:v>2.727644863070644E-3</c:v>
                </c:pt>
                <c:pt idx="595" formatCode="0.0%">
                  <c:v>7.4405062779292486E-4</c:v>
                </c:pt>
                <c:pt idx="596" formatCode="0.0%">
                  <c:v>-1.8388283115040593E-3</c:v>
                </c:pt>
                <c:pt idx="597" formatCode="0.0%">
                  <c:v>-2.7870859646862423E-3</c:v>
                </c:pt>
                <c:pt idx="598" formatCode="0.0%">
                  <c:v>-2.2170714501662525E-3</c:v>
                </c:pt>
                <c:pt idx="599" formatCode="0.0%">
                  <c:v>-9.3235012774406378E-4</c:v>
                </c:pt>
                <c:pt idx="600" formatCode="0.0%">
                  <c:v>-2.7019724398813505E-4</c:v>
                </c:pt>
                <c:pt idx="601" formatCode="0.0%">
                  <c:v>1.0836112856704716E-3</c:v>
                </c:pt>
                <c:pt idx="602" formatCode="0.0%">
                  <c:v>5.3330857209759053E-3</c:v>
                </c:pt>
                <c:pt idx="603" formatCode="0.0%">
                  <c:v>5.9498358248690764E-3</c:v>
                </c:pt>
                <c:pt idx="604" formatCode="0.0%">
                  <c:v>8.6276885792184732E-3</c:v>
                </c:pt>
                <c:pt idx="605" formatCode="0.0%">
                  <c:v>8.4835502384610351E-3</c:v>
                </c:pt>
                <c:pt idx="606" formatCode="0.0%">
                  <c:v>1.0230148015812013E-2</c:v>
                </c:pt>
                <c:pt idx="607" formatCode="0.0%">
                  <c:v>1.1035279761111072E-2</c:v>
                </c:pt>
                <c:pt idx="608" formatCode="0.0%">
                  <c:v>1.235819786044412E-2</c:v>
                </c:pt>
                <c:pt idx="609" formatCode="0.0%">
                  <c:v>1.3005056624501243E-2</c:v>
                </c:pt>
                <c:pt idx="610" formatCode="0.0%">
                  <c:v>1.4022825977173969E-2</c:v>
                </c:pt>
                <c:pt idx="611" formatCode="0.0%">
                  <c:v>1.5998060841110107E-2</c:v>
                </c:pt>
                <c:pt idx="612" formatCode="0.0%">
                  <c:v>1.700685760387266E-2</c:v>
                </c:pt>
                <c:pt idx="613" formatCode="0.0%">
                  <c:v>1.4184368624579058E-2</c:v>
                </c:pt>
                <c:pt idx="614" formatCode="0.0%">
                  <c:v>1.2585334511284074E-2</c:v>
                </c:pt>
                <c:pt idx="615" formatCode="0.0%">
                  <c:v>1.3152565752803991E-2</c:v>
                </c:pt>
                <c:pt idx="616" formatCode="0.0%">
                  <c:v>1.1705531594523144E-2</c:v>
                </c:pt>
                <c:pt idx="617" formatCode="0.0%">
                  <c:v>1.382259467214908E-2</c:v>
                </c:pt>
                <c:pt idx="618" formatCode="0.0%">
                  <c:v>1.3715456294986383E-2</c:v>
                </c:pt>
                <c:pt idx="619" formatCode="0.0%">
                  <c:v>1.3856360657048095E-2</c:v>
                </c:pt>
                <c:pt idx="620" formatCode="0.0%">
                  <c:v>1.4031055082665889E-2</c:v>
                </c:pt>
                <c:pt idx="621" formatCode="0.0%">
                  <c:v>1.2742408777749459E-2</c:v>
                </c:pt>
                <c:pt idx="622" formatCode="0.0%">
                  <c:v>1.4884699357758713E-2</c:v>
                </c:pt>
                <c:pt idx="623" formatCode="0.0%">
                  <c:v>1.6664678516044473E-2</c:v>
                </c:pt>
                <c:pt idx="624" formatCode="0.0%">
                  <c:v>1.6603468244776209E-2</c:v>
                </c:pt>
                <c:pt idx="625" formatCode="0.0%">
                  <c:v>1.9679572128012301E-2</c:v>
                </c:pt>
                <c:pt idx="626" formatCode="0.0%">
                  <c:v>2.0701634715293071E-2</c:v>
                </c:pt>
                <c:pt idx="627" formatCode="0.0%">
                  <c:v>1.7244450073418349E-2</c:v>
                </c:pt>
                <c:pt idx="628" formatCode="0.0%">
                  <c:v>1.9352106208982311E-2</c:v>
                </c:pt>
                <c:pt idx="629" formatCode="0.0%">
                  <c:v>1.8563612788969452E-2</c:v>
                </c:pt>
                <c:pt idx="630" formatCode="0.0%">
                  <c:v>1.7646478400726195E-2</c:v>
                </c:pt>
                <c:pt idx="631" formatCode="0.0%">
                  <c:v>1.7222688694678689E-2</c:v>
                </c:pt>
                <c:pt idx="632" formatCode="0.0%">
                  <c:v>1.7599162544322589E-2</c:v>
                </c:pt>
                <c:pt idx="633" formatCode="0.0%">
                  <c:v>1.9983307875218514E-2</c:v>
                </c:pt>
                <c:pt idx="634" formatCode="0.0%">
                  <c:v>1.9204497275568055E-2</c:v>
                </c:pt>
                <c:pt idx="635" formatCode="0.0%">
                  <c:v>1.7095521372335165E-2</c:v>
                </c:pt>
                <c:pt idx="636" formatCode="0.0%">
                  <c:v>1.7725183572504299E-2</c:v>
                </c:pt>
                <c:pt idx="637" formatCode="0.0%">
                  <c:v>1.7716091175806747E-2</c:v>
                </c:pt>
                <c:pt idx="638" formatCode="0.0%">
                  <c:v>1.9201628758149347E-2</c:v>
                </c:pt>
                <c:pt idx="639" formatCode="0.0%">
                  <c:v>3.392758483841618E-2</c:v>
                </c:pt>
                <c:pt idx="640" formatCode="0.0%">
                  <c:v>3.8637325598101846E-2</c:v>
                </c:pt>
                <c:pt idx="641" formatCode="0.0%">
                  <c:v>4.3451937406855601E-2</c:v>
                </c:pt>
                <c:pt idx="642" formatCode="0.0%">
                  <c:v>3.8854155354566267E-2</c:v>
                </c:pt>
                <c:pt idx="643" formatCode="0.0%">
                  <c:v>3.9477457507576252E-2</c:v>
                </c:pt>
                <c:pt idx="644" formatCode="0.0%">
                  <c:v>3.7776273808372896E-2</c:v>
                </c:pt>
                <c:pt idx="645" formatCode="0.0%">
                  <c:v>3.8052707960229748E-2</c:v>
                </c:pt>
                <c:pt idx="646" formatCode="0.0%">
                  <c:v>3.6556712784642453E-2</c:v>
                </c:pt>
                <c:pt idx="647" formatCode="0.0%">
                  <c:v>3.865765308476754E-2</c:v>
                </c:pt>
                <c:pt idx="648" formatCode="0.0%">
                  <c:v>3.7206003565335655E-2</c:v>
                </c:pt>
                <c:pt idx="649" formatCode="0.0%">
                  <c:v>3.5289484651177094E-2</c:v>
                </c:pt>
                <c:pt idx="650" formatCode="0.0%">
                  <c:v>3.3856112475030287E-2</c:v>
                </c:pt>
                <c:pt idx="651" formatCode="0.0%">
                  <c:v>2.3564563592711529E-2</c:v>
                </c:pt>
                <c:pt idx="652" formatCode="0.0%">
                  <c:v>2.1041376138899892E-2</c:v>
                </c:pt>
                <c:pt idx="653" formatCode="0.0%">
                  <c:v>2.3462024845644525E-2</c:v>
                </c:pt>
                <c:pt idx="654" formatCode="0.0%">
                  <c:v>3.3540660210413353E-2</c:v>
                </c:pt>
                <c:pt idx="655" formatCode="0.0%">
                  <c:v>3.640491662099743E-2</c:v>
                </c:pt>
                <c:pt idx="656" formatCode="0.0%">
                  <c:v>4.4424486571291277E-2</c:v>
                </c:pt>
                <c:pt idx="657" formatCode="0.0%">
                  <c:v>5.1036077740223895E-2</c:v>
                </c:pt>
                <c:pt idx="658" formatCode="0.0%">
                  <c:v>5.8034669193467447E-2</c:v>
                </c:pt>
                <c:pt idx="659" formatCode="0.0%">
                  <c:v>6.0261750060161656E-2</c:v>
                </c:pt>
                <c:pt idx="660" formatCode="0.0%">
                  <c:v>6.7104047311032922E-2</c:v>
                </c:pt>
                <c:pt idx="661" formatCode="0.0%">
                  <c:v>7.6168564264110117E-2</c:v>
                </c:pt>
                <c:pt idx="662" formatCode="0.0%">
                  <c:v>8.4864508088216217E-2</c:v>
                </c:pt>
                <c:pt idx="663" formatCode="0.0%">
                  <c:v>9.0102941176470441E-2</c:v>
                </c:pt>
                <c:pt idx="664" formatCode="0.0%">
                  <c:v>9.7257058743834612E-2</c:v>
                </c:pt>
                <c:pt idx="665" formatCode="0.0%">
                  <c:v>0.10015336085591331</c:v>
                </c:pt>
                <c:pt idx="666" formatCode="0.0%">
                  <c:v>0.10465687513997346</c:v>
                </c:pt>
                <c:pt idx="667" formatCode="0.0%">
                  <c:v>0.1089180497701423</c:v>
                </c:pt>
                <c:pt idx="668" formatCode="0.0%">
                  <c:v>0.1075450289726827</c:v>
                </c:pt>
                <c:pt idx="669" formatCode="0.0%">
                  <c:v>0.10556013485546911</c:v>
                </c:pt>
                <c:pt idx="670" formatCode="0.0%">
                  <c:v>0.10326165214428951</c:v>
                </c:pt>
                <c:pt idx="671" formatCode="0.0%">
                  <c:v>0.10151476000586634</c:v>
                </c:pt>
                <c:pt idx="672" formatCode="0.0%">
                  <c:v>9.8657799483902187E-2</c:v>
                </c:pt>
                <c:pt idx="673" formatCode="0.0%">
                  <c:v>9.180318867833881E-2</c:v>
                </c:pt>
                <c:pt idx="674" formatCode="0.0%">
                  <c:v>8.2515329082430311E-2</c:v>
                </c:pt>
                <c:pt idx="675" formatCode="0.0%">
                  <c:v>7.4669148893115933E-2</c:v>
                </c:pt>
                <c:pt idx="676" formatCode="0.0%">
                  <c:v>6.5850858634061149E-2</c:v>
                </c:pt>
                <c:pt idx="677" formatCode="0.0%">
                  <c:v>5.6711162202248255E-2</c:v>
                </c:pt>
                <c:pt idx="678" formatCode="0.0%">
                  <c:v>4.8078715284930906E-2</c:v>
                </c:pt>
                <c:pt idx="679" formatCode="0.0%">
                  <c:v>4.2059576290154554E-2</c:v>
                </c:pt>
                <c:pt idx="680" formatCode="0.0%">
                  <c:v>3.7090253056490718E-2</c:v>
                </c:pt>
                <c:pt idx="681" formatCode="0.0%">
                  <c:v>3.315072701208277E-2</c:v>
                </c:pt>
                <c:pt idx="682" formatCode="0.0%">
                  <c:v>2.9417288745284598E-2</c:v>
                </c:pt>
                <c:pt idx="683" formatCode="0.0%">
                  <c:v>2.7183044120537403E-2</c:v>
                </c:pt>
                <c:pt idx="684" formatCode="0.0%">
                  <c:v>2.5464393356621207E-2</c:v>
                </c:pt>
                <c:pt idx="685" formatCode="0.0%">
                  <c:v>2.2504541768555208E-2</c:v>
                </c:pt>
                <c:pt idx="686" formatCode="0.0%">
                  <c:v>2.2468593891782795E-2</c:v>
                </c:pt>
                <c:pt idx="687" formatCode="0.0%">
                  <c:v>2.2149833044613487E-2</c:v>
                </c:pt>
                <c:pt idx="688" formatCode="0.0%">
                  <c:v>2.1158753267897179E-2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105-4D0D-9362-703F7D4F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CPI</a:t>
            </a:r>
            <a:r>
              <a:rPr lang="en-US" b="1" baseline="0"/>
              <a:t> Core : All Items Less Food &amp; Energy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Core'!$B$1</c:f>
              <c:strCache>
                <c:ptCount val="1"/>
                <c:pt idx="0">
                  <c:v>Consumer Price Index for All Urban Consumers: All Items Less Food and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 Core'!$A$2:$A$786</c:f>
              <c:numCache>
                <c:formatCode>m/d/yyyy</c:formatCode>
                <c:ptCount val="785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  <c:pt idx="769">
                  <c:v>44228</c:v>
                </c:pt>
                <c:pt idx="770">
                  <c:v>44256</c:v>
                </c:pt>
                <c:pt idx="771">
                  <c:v>44287</c:v>
                </c:pt>
                <c:pt idx="772">
                  <c:v>44317</c:v>
                </c:pt>
                <c:pt idx="773">
                  <c:v>44348</c:v>
                </c:pt>
                <c:pt idx="774">
                  <c:v>44378</c:v>
                </c:pt>
                <c:pt idx="775">
                  <c:v>44409</c:v>
                </c:pt>
                <c:pt idx="776">
                  <c:v>44440</c:v>
                </c:pt>
                <c:pt idx="777">
                  <c:v>44470</c:v>
                </c:pt>
                <c:pt idx="778">
                  <c:v>44501</c:v>
                </c:pt>
                <c:pt idx="779">
                  <c:v>44531</c:v>
                </c:pt>
                <c:pt idx="780">
                  <c:v>44562</c:v>
                </c:pt>
                <c:pt idx="781">
                  <c:v>44593</c:v>
                </c:pt>
                <c:pt idx="782">
                  <c:v>44621</c:v>
                </c:pt>
                <c:pt idx="783">
                  <c:v>44652</c:v>
                </c:pt>
                <c:pt idx="784">
                  <c:v>44682</c:v>
                </c:pt>
              </c:numCache>
            </c:numRef>
          </c:cat>
          <c:val>
            <c:numRef>
              <c:f>'CPI Core'!$B$2:$B$786</c:f>
              <c:numCache>
                <c:formatCode>0.00</c:formatCode>
                <c:ptCount val="785"/>
                <c:pt idx="0">
                  <c:v>28.5</c:v>
                </c:pt>
                <c:pt idx="1">
                  <c:v>28.6</c:v>
                </c:pt>
                <c:pt idx="2">
                  <c:v>28.7</c:v>
                </c:pt>
                <c:pt idx="3">
                  <c:v>28.8</c:v>
                </c:pt>
                <c:pt idx="4">
                  <c:v>28.8</c:v>
                </c:pt>
                <c:pt idx="5">
                  <c:v>28.9</c:v>
                </c:pt>
                <c:pt idx="6">
                  <c:v>29</c:v>
                </c:pt>
                <c:pt idx="7">
                  <c:v>29</c:v>
                </c:pt>
                <c:pt idx="8">
                  <c:v>29.1</c:v>
                </c:pt>
                <c:pt idx="9">
                  <c:v>29.2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29.4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29.6</c:v>
                </c:pt>
                <c:pt idx="18">
                  <c:v>29.6</c:v>
                </c:pt>
                <c:pt idx="19">
                  <c:v>29.6</c:v>
                </c:pt>
                <c:pt idx="20">
                  <c:v>29.7</c:v>
                </c:pt>
                <c:pt idx="21">
                  <c:v>29.7</c:v>
                </c:pt>
                <c:pt idx="22">
                  <c:v>29.8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30</c:v>
                </c:pt>
                <c:pt idx="27">
                  <c:v>30</c:v>
                </c:pt>
                <c:pt idx="28">
                  <c:v>30.1</c:v>
                </c:pt>
                <c:pt idx="29">
                  <c:v>30.2</c:v>
                </c:pt>
                <c:pt idx="30">
                  <c:v>30.2</c:v>
                </c:pt>
                <c:pt idx="31">
                  <c:v>30.2</c:v>
                </c:pt>
                <c:pt idx="32">
                  <c:v>30.3</c:v>
                </c:pt>
                <c:pt idx="33">
                  <c:v>30.4</c:v>
                </c:pt>
                <c:pt idx="34">
                  <c:v>30.4</c:v>
                </c:pt>
                <c:pt idx="35">
                  <c:v>30.5</c:v>
                </c:pt>
                <c:pt idx="36">
                  <c:v>30.5</c:v>
                </c:pt>
                <c:pt idx="37">
                  <c:v>30.6</c:v>
                </c:pt>
                <c:pt idx="38">
                  <c:v>30.6</c:v>
                </c:pt>
                <c:pt idx="39">
                  <c:v>30.6</c:v>
                </c:pt>
                <c:pt idx="40">
                  <c:v>30.6</c:v>
                </c:pt>
                <c:pt idx="41">
                  <c:v>30.7</c:v>
                </c:pt>
                <c:pt idx="42">
                  <c:v>30.6</c:v>
                </c:pt>
                <c:pt idx="43">
                  <c:v>30.6</c:v>
                </c:pt>
                <c:pt idx="44">
                  <c:v>30.6</c:v>
                </c:pt>
                <c:pt idx="45">
                  <c:v>30.8</c:v>
                </c:pt>
                <c:pt idx="46">
                  <c:v>30.8</c:v>
                </c:pt>
                <c:pt idx="47">
                  <c:v>30.7</c:v>
                </c:pt>
                <c:pt idx="48">
                  <c:v>30.8</c:v>
                </c:pt>
                <c:pt idx="49">
                  <c:v>30.8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31.3</c:v>
                </c:pt>
                <c:pt idx="63">
                  <c:v>31.3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31.5</c:v>
                </c:pt>
                <c:pt idx="68">
                  <c:v>31.5</c:v>
                </c:pt>
                <c:pt idx="69">
                  <c:v>31.5</c:v>
                </c:pt>
                <c:pt idx="70">
                  <c:v>31.5</c:v>
                </c:pt>
                <c:pt idx="71">
                  <c:v>31.6</c:v>
                </c:pt>
                <c:pt idx="72">
                  <c:v>31.5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31.8</c:v>
                </c:pt>
                <c:pt idx="78">
                  <c:v>31.8</c:v>
                </c:pt>
                <c:pt idx="79">
                  <c:v>31.9</c:v>
                </c:pt>
                <c:pt idx="80">
                  <c:v>31.9</c:v>
                </c:pt>
                <c:pt idx="81">
                  <c:v>32</c:v>
                </c:pt>
                <c:pt idx="82">
                  <c:v>32</c:v>
                </c:pt>
                <c:pt idx="83">
                  <c:v>32.1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32.4</c:v>
                </c:pt>
                <c:pt idx="94">
                  <c:v>32.5</c:v>
                </c:pt>
                <c:pt idx="95">
                  <c:v>32.5</c:v>
                </c:pt>
                <c:pt idx="96">
                  <c:v>32.6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33.5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34</c:v>
                </c:pt>
                <c:pt idx="118">
                  <c:v>34</c:v>
                </c:pt>
                <c:pt idx="119">
                  <c:v>34.1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34.6</c:v>
                </c:pt>
                <c:pt idx="126">
                  <c:v>34.700000000000003</c:v>
                </c:pt>
                <c:pt idx="127">
                  <c:v>34.9</c:v>
                </c:pt>
                <c:pt idx="128">
                  <c:v>35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35.4</c:v>
                </c:pt>
                <c:pt idx="132">
                  <c:v>35.5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36</c:v>
                </c:pt>
                <c:pt idx="137">
                  <c:v>36.200000000000003</c:v>
                </c:pt>
                <c:pt idx="138">
                  <c:v>36.4</c:v>
                </c:pt>
                <c:pt idx="139">
                  <c:v>36.5</c:v>
                </c:pt>
                <c:pt idx="140">
                  <c:v>36.700000000000003</c:v>
                </c:pt>
                <c:pt idx="141">
                  <c:v>36.9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37.6</c:v>
                </c:pt>
                <c:pt idx="146">
                  <c:v>37.799999999999997</c:v>
                </c:pt>
                <c:pt idx="147">
                  <c:v>38.1</c:v>
                </c:pt>
                <c:pt idx="148">
                  <c:v>38.1</c:v>
                </c:pt>
                <c:pt idx="149">
                  <c:v>38.299999999999997</c:v>
                </c:pt>
                <c:pt idx="150">
                  <c:v>38.5</c:v>
                </c:pt>
                <c:pt idx="151">
                  <c:v>38.700000000000003</c:v>
                </c:pt>
                <c:pt idx="152">
                  <c:v>38.9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39.6</c:v>
                </c:pt>
                <c:pt idx="157">
                  <c:v>39.799999999999997</c:v>
                </c:pt>
                <c:pt idx="158">
                  <c:v>40.1</c:v>
                </c:pt>
                <c:pt idx="159">
                  <c:v>40.4</c:v>
                </c:pt>
                <c:pt idx="160">
                  <c:v>40.5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41.1</c:v>
                </c:pt>
                <c:pt idx="164">
                  <c:v>41.3</c:v>
                </c:pt>
                <c:pt idx="165">
                  <c:v>41.5</c:v>
                </c:pt>
                <c:pt idx="166">
                  <c:v>41.8</c:v>
                </c:pt>
                <c:pt idx="167">
                  <c:v>42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42.4</c:v>
                </c:pt>
                <c:pt idx="172">
                  <c:v>42.6</c:v>
                </c:pt>
                <c:pt idx="173">
                  <c:v>42.8</c:v>
                </c:pt>
                <c:pt idx="174">
                  <c:v>42.9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43.2</c:v>
                </c:pt>
                <c:pt idx="179">
                  <c:v>43.3</c:v>
                </c:pt>
                <c:pt idx="180">
                  <c:v>43.5</c:v>
                </c:pt>
                <c:pt idx="181">
                  <c:v>43.6</c:v>
                </c:pt>
                <c:pt idx="182">
                  <c:v>43.6</c:v>
                </c:pt>
                <c:pt idx="183">
                  <c:v>43.8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44.6</c:v>
                </c:pt>
                <c:pt idx="192">
                  <c:v>44.6</c:v>
                </c:pt>
                <c:pt idx="193">
                  <c:v>44.8</c:v>
                </c:pt>
                <c:pt idx="194">
                  <c:v>45</c:v>
                </c:pt>
                <c:pt idx="195">
                  <c:v>45.1</c:v>
                </c:pt>
                <c:pt idx="196">
                  <c:v>45.3</c:v>
                </c:pt>
                <c:pt idx="197">
                  <c:v>45.4</c:v>
                </c:pt>
                <c:pt idx="198">
                  <c:v>45.5</c:v>
                </c:pt>
                <c:pt idx="199">
                  <c:v>45.7</c:v>
                </c:pt>
                <c:pt idx="200">
                  <c:v>46</c:v>
                </c:pt>
                <c:pt idx="201">
                  <c:v>46.3</c:v>
                </c:pt>
                <c:pt idx="202">
                  <c:v>46.5</c:v>
                </c:pt>
                <c:pt idx="203">
                  <c:v>46.7</c:v>
                </c:pt>
                <c:pt idx="204">
                  <c:v>46.9</c:v>
                </c:pt>
                <c:pt idx="205">
                  <c:v>47.2</c:v>
                </c:pt>
                <c:pt idx="206">
                  <c:v>47.6</c:v>
                </c:pt>
                <c:pt idx="207">
                  <c:v>47.9</c:v>
                </c:pt>
                <c:pt idx="208">
                  <c:v>48.5</c:v>
                </c:pt>
                <c:pt idx="209">
                  <c:v>49</c:v>
                </c:pt>
                <c:pt idx="210">
                  <c:v>49.5</c:v>
                </c:pt>
                <c:pt idx="211">
                  <c:v>50.2</c:v>
                </c:pt>
                <c:pt idx="212">
                  <c:v>50.7</c:v>
                </c:pt>
                <c:pt idx="213">
                  <c:v>51.2</c:v>
                </c:pt>
                <c:pt idx="214">
                  <c:v>51.6</c:v>
                </c:pt>
                <c:pt idx="215">
                  <c:v>52</c:v>
                </c:pt>
                <c:pt idx="216">
                  <c:v>52.3</c:v>
                </c:pt>
                <c:pt idx="217">
                  <c:v>52.8</c:v>
                </c:pt>
                <c:pt idx="218">
                  <c:v>53</c:v>
                </c:pt>
                <c:pt idx="219">
                  <c:v>53.3</c:v>
                </c:pt>
                <c:pt idx="220">
                  <c:v>53.5</c:v>
                </c:pt>
                <c:pt idx="221">
                  <c:v>53.8</c:v>
                </c:pt>
                <c:pt idx="222">
                  <c:v>54</c:v>
                </c:pt>
                <c:pt idx="223">
                  <c:v>54.2</c:v>
                </c:pt>
                <c:pt idx="224">
                  <c:v>54.5</c:v>
                </c:pt>
                <c:pt idx="225">
                  <c:v>54.8</c:v>
                </c:pt>
                <c:pt idx="226">
                  <c:v>55.2</c:v>
                </c:pt>
                <c:pt idx="227">
                  <c:v>55.5</c:v>
                </c:pt>
                <c:pt idx="228">
                  <c:v>55.9</c:v>
                </c:pt>
                <c:pt idx="229">
                  <c:v>56.2</c:v>
                </c:pt>
                <c:pt idx="230">
                  <c:v>56.5</c:v>
                </c:pt>
                <c:pt idx="231">
                  <c:v>56.7</c:v>
                </c:pt>
                <c:pt idx="232">
                  <c:v>57</c:v>
                </c:pt>
                <c:pt idx="233">
                  <c:v>57.2</c:v>
                </c:pt>
                <c:pt idx="234">
                  <c:v>57.6</c:v>
                </c:pt>
                <c:pt idx="235">
                  <c:v>57.9</c:v>
                </c:pt>
                <c:pt idx="236">
                  <c:v>58.2</c:v>
                </c:pt>
                <c:pt idx="237">
                  <c:v>58.5</c:v>
                </c:pt>
                <c:pt idx="238">
                  <c:v>58.7</c:v>
                </c:pt>
                <c:pt idx="239">
                  <c:v>58.9</c:v>
                </c:pt>
                <c:pt idx="240">
                  <c:v>59.3</c:v>
                </c:pt>
                <c:pt idx="241">
                  <c:v>59.7</c:v>
                </c:pt>
                <c:pt idx="242">
                  <c:v>60</c:v>
                </c:pt>
                <c:pt idx="243">
                  <c:v>60.3</c:v>
                </c:pt>
                <c:pt idx="244">
                  <c:v>60.6</c:v>
                </c:pt>
                <c:pt idx="245">
                  <c:v>61</c:v>
                </c:pt>
                <c:pt idx="246">
                  <c:v>61.2</c:v>
                </c:pt>
                <c:pt idx="247">
                  <c:v>61.5</c:v>
                </c:pt>
                <c:pt idx="248">
                  <c:v>61.8</c:v>
                </c:pt>
                <c:pt idx="249">
                  <c:v>62</c:v>
                </c:pt>
                <c:pt idx="250">
                  <c:v>62.3</c:v>
                </c:pt>
                <c:pt idx="251">
                  <c:v>62.7</c:v>
                </c:pt>
                <c:pt idx="252">
                  <c:v>63.1</c:v>
                </c:pt>
                <c:pt idx="253">
                  <c:v>63.4</c:v>
                </c:pt>
                <c:pt idx="254">
                  <c:v>63.8</c:v>
                </c:pt>
                <c:pt idx="255">
                  <c:v>64.3</c:v>
                </c:pt>
                <c:pt idx="256">
                  <c:v>64.7</c:v>
                </c:pt>
                <c:pt idx="257">
                  <c:v>65.2</c:v>
                </c:pt>
                <c:pt idx="258">
                  <c:v>65.599999999999994</c:v>
                </c:pt>
                <c:pt idx="259">
                  <c:v>66.099999999999994</c:v>
                </c:pt>
                <c:pt idx="260">
                  <c:v>66.7</c:v>
                </c:pt>
                <c:pt idx="261">
                  <c:v>67.2</c:v>
                </c:pt>
                <c:pt idx="262">
                  <c:v>67.599999999999994</c:v>
                </c:pt>
                <c:pt idx="263">
                  <c:v>68</c:v>
                </c:pt>
                <c:pt idx="264">
                  <c:v>68.5</c:v>
                </c:pt>
                <c:pt idx="265">
                  <c:v>69.2</c:v>
                </c:pt>
                <c:pt idx="266">
                  <c:v>69.8</c:v>
                </c:pt>
                <c:pt idx="267">
                  <c:v>70.3</c:v>
                </c:pt>
                <c:pt idx="268">
                  <c:v>70.8</c:v>
                </c:pt>
                <c:pt idx="269">
                  <c:v>71.3</c:v>
                </c:pt>
                <c:pt idx="270">
                  <c:v>71.900000000000006</c:v>
                </c:pt>
                <c:pt idx="271">
                  <c:v>72.7</c:v>
                </c:pt>
                <c:pt idx="272">
                  <c:v>73.3</c:v>
                </c:pt>
                <c:pt idx="273">
                  <c:v>74</c:v>
                </c:pt>
                <c:pt idx="274">
                  <c:v>74.8</c:v>
                </c:pt>
                <c:pt idx="275">
                  <c:v>75.7</c:v>
                </c:pt>
                <c:pt idx="276">
                  <c:v>76.7</c:v>
                </c:pt>
                <c:pt idx="277">
                  <c:v>77.5</c:v>
                </c:pt>
                <c:pt idx="278">
                  <c:v>78.599999999999994</c:v>
                </c:pt>
                <c:pt idx="279">
                  <c:v>79.5</c:v>
                </c:pt>
                <c:pt idx="280">
                  <c:v>80.099999999999994</c:v>
                </c:pt>
                <c:pt idx="281">
                  <c:v>81</c:v>
                </c:pt>
                <c:pt idx="282">
                  <c:v>80.8</c:v>
                </c:pt>
                <c:pt idx="283">
                  <c:v>81.3</c:v>
                </c:pt>
                <c:pt idx="284">
                  <c:v>82.1</c:v>
                </c:pt>
                <c:pt idx="285">
                  <c:v>83</c:v>
                </c:pt>
                <c:pt idx="286">
                  <c:v>83.9</c:v>
                </c:pt>
                <c:pt idx="287">
                  <c:v>84.9</c:v>
                </c:pt>
                <c:pt idx="288">
                  <c:v>85.4</c:v>
                </c:pt>
                <c:pt idx="289">
                  <c:v>85.9</c:v>
                </c:pt>
                <c:pt idx="290">
                  <c:v>86.4</c:v>
                </c:pt>
                <c:pt idx="291">
                  <c:v>87</c:v>
                </c:pt>
                <c:pt idx="292">
                  <c:v>87.8</c:v>
                </c:pt>
                <c:pt idx="293">
                  <c:v>88.6</c:v>
                </c:pt>
                <c:pt idx="294">
                  <c:v>89.8</c:v>
                </c:pt>
                <c:pt idx="295">
                  <c:v>90.7</c:v>
                </c:pt>
                <c:pt idx="296">
                  <c:v>91.8</c:v>
                </c:pt>
                <c:pt idx="297">
                  <c:v>92.1</c:v>
                </c:pt>
                <c:pt idx="298">
                  <c:v>92.5</c:v>
                </c:pt>
                <c:pt idx="299">
                  <c:v>93</c:v>
                </c:pt>
                <c:pt idx="300">
                  <c:v>93.3</c:v>
                </c:pt>
                <c:pt idx="301">
                  <c:v>93.8</c:v>
                </c:pt>
                <c:pt idx="302">
                  <c:v>93.9</c:v>
                </c:pt>
                <c:pt idx="303">
                  <c:v>94.7</c:v>
                </c:pt>
                <c:pt idx="304">
                  <c:v>95.4</c:v>
                </c:pt>
                <c:pt idx="305">
                  <c:v>96.1</c:v>
                </c:pt>
                <c:pt idx="306">
                  <c:v>96.7</c:v>
                </c:pt>
                <c:pt idx="307">
                  <c:v>97.1</c:v>
                </c:pt>
                <c:pt idx="308">
                  <c:v>97.2</c:v>
                </c:pt>
                <c:pt idx="309">
                  <c:v>97.5</c:v>
                </c:pt>
                <c:pt idx="310">
                  <c:v>97.3</c:v>
                </c:pt>
                <c:pt idx="311">
                  <c:v>97.2</c:v>
                </c:pt>
                <c:pt idx="312">
                  <c:v>97.6</c:v>
                </c:pt>
                <c:pt idx="313">
                  <c:v>98</c:v>
                </c:pt>
                <c:pt idx="314">
                  <c:v>98.2</c:v>
                </c:pt>
                <c:pt idx="315">
                  <c:v>98.6</c:v>
                </c:pt>
                <c:pt idx="316">
                  <c:v>98.9</c:v>
                </c:pt>
                <c:pt idx="317">
                  <c:v>99.2</c:v>
                </c:pt>
                <c:pt idx="318">
                  <c:v>99.8</c:v>
                </c:pt>
                <c:pt idx="319">
                  <c:v>100.1</c:v>
                </c:pt>
                <c:pt idx="320">
                  <c:v>100.5</c:v>
                </c:pt>
                <c:pt idx="321">
                  <c:v>101</c:v>
                </c:pt>
                <c:pt idx="322">
                  <c:v>101.5</c:v>
                </c:pt>
                <c:pt idx="323">
                  <c:v>101.8</c:v>
                </c:pt>
                <c:pt idx="324">
                  <c:v>102.5</c:v>
                </c:pt>
                <c:pt idx="325">
                  <c:v>102.8</c:v>
                </c:pt>
                <c:pt idx="326">
                  <c:v>103.2</c:v>
                </c:pt>
                <c:pt idx="327">
                  <c:v>103.7</c:v>
                </c:pt>
                <c:pt idx="328">
                  <c:v>104.1</c:v>
                </c:pt>
                <c:pt idx="329">
                  <c:v>104.5</c:v>
                </c:pt>
                <c:pt idx="330">
                  <c:v>105</c:v>
                </c:pt>
                <c:pt idx="331">
                  <c:v>105.4</c:v>
                </c:pt>
                <c:pt idx="332">
                  <c:v>105.8</c:v>
                </c:pt>
                <c:pt idx="333">
                  <c:v>106.2</c:v>
                </c:pt>
                <c:pt idx="334">
                  <c:v>106.4</c:v>
                </c:pt>
                <c:pt idx="335">
                  <c:v>106.8</c:v>
                </c:pt>
                <c:pt idx="336">
                  <c:v>107.1</c:v>
                </c:pt>
                <c:pt idx="337">
                  <c:v>107.7</c:v>
                </c:pt>
                <c:pt idx="338">
                  <c:v>108.1</c:v>
                </c:pt>
                <c:pt idx="339">
                  <c:v>108.4</c:v>
                </c:pt>
                <c:pt idx="340">
                  <c:v>108.8</c:v>
                </c:pt>
                <c:pt idx="341">
                  <c:v>109.1</c:v>
                </c:pt>
                <c:pt idx="342">
                  <c:v>109.4</c:v>
                </c:pt>
                <c:pt idx="343">
                  <c:v>109.8</c:v>
                </c:pt>
                <c:pt idx="344">
                  <c:v>110</c:v>
                </c:pt>
                <c:pt idx="345">
                  <c:v>110.5</c:v>
                </c:pt>
                <c:pt idx="346">
                  <c:v>111.1</c:v>
                </c:pt>
                <c:pt idx="347">
                  <c:v>111.4</c:v>
                </c:pt>
                <c:pt idx="348">
                  <c:v>111.9</c:v>
                </c:pt>
                <c:pt idx="349">
                  <c:v>112.2</c:v>
                </c:pt>
                <c:pt idx="350">
                  <c:v>112.5</c:v>
                </c:pt>
                <c:pt idx="351">
                  <c:v>112.9</c:v>
                </c:pt>
                <c:pt idx="352">
                  <c:v>113.1</c:v>
                </c:pt>
                <c:pt idx="353">
                  <c:v>113.4</c:v>
                </c:pt>
                <c:pt idx="354">
                  <c:v>113.8</c:v>
                </c:pt>
                <c:pt idx="355">
                  <c:v>114.2</c:v>
                </c:pt>
                <c:pt idx="356">
                  <c:v>114.6</c:v>
                </c:pt>
                <c:pt idx="357">
                  <c:v>115</c:v>
                </c:pt>
                <c:pt idx="358">
                  <c:v>115.3</c:v>
                </c:pt>
                <c:pt idx="359">
                  <c:v>115.6</c:v>
                </c:pt>
                <c:pt idx="360">
                  <c:v>115.9</c:v>
                </c:pt>
                <c:pt idx="361">
                  <c:v>116.2</c:v>
                </c:pt>
                <c:pt idx="362">
                  <c:v>116.6</c:v>
                </c:pt>
                <c:pt idx="363">
                  <c:v>117.3</c:v>
                </c:pt>
                <c:pt idx="364">
                  <c:v>117.7</c:v>
                </c:pt>
                <c:pt idx="365">
                  <c:v>117.9</c:v>
                </c:pt>
                <c:pt idx="366">
                  <c:v>118.3</c:v>
                </c:pt>
                <c:pt idx="367">
                  <c:v>118.7</c:v>
                </c:pt>
                <c:pt idx="368">
                  <c:v>119.2</c:v>
                </c:pt>
                <c:pt idx="369">
                  <c:v>119.8</c:v>
                </c:pt>
                <c:pt idx="370">
                  <c:v>120.1</c:v>
                </c:pt>
                <c:pt idx="371">
                  <c:v>120.4</c:v>
                </c:pt>
                <c:pt idx="372">
                  <c:v>120.9</c:v>
                </c:pt>
                <c:pt idx="373">
                  <c:v>121.2</c:v>
                </c:pt>
                <c:pt idx="374">
                  <c:v>121.7</c:v>
                </c:pt>
                <c:pt idx="375">
                  <c:v>122.3</c:v>
                </c:pt>
                <c:pt idx="376">
                  <c:v>122.7</c:v>
                </c:pt>
                <c:pt idx="377">
                  <c:v>123.2</c:v>
                </c:pt>
                <c:pt idx="378">
                  <c:v>123.6</c:v>
                </c:pt>
                <c:pt idx="379">
                  <c:v>124</c:v>
                </c:pt>
                <c:pt idx="380">
                  <c:v>124.7</c:v>
                </c:pt>
                <c:pt idx="381">
                  <c:v>125.2</c:v>
                </c:pt>
                <c:pt idx="382">
                  <c:v>125.6</c:v>
                </c:pt>
                <c:pt idx="383">
                  <c:v>126</c:v>
                </c:pt>
                <c:pt idx="384">
                  <c:v>126.5</c:v>
                </c:pt>
                <c:pt idx="385">
                  <c:v>126.9</c:v>
                </c:pt>
                <c:pt idx="386">
                  <c:v>127.4</c:v>
                </c:pt>
                <c:pt idx="387">
                  <c:v>127.8</c:v>
                </c:pt>
                <c:pt idx="388">
                  <c:v>128.30000000000001</c:v>
                </c:pt>
                <c:pt idx="389">
                  <c:v>128.80000000000001</c:v>
                </c:pt>
                <c:pt idx="390">
                  <c:v>129.19999999999999</c:v>
                </c:pt>
                <c:pt idx="391">
                  <c:v>129.5</c:v>
                </c:pt>
                <c:pt idx="392">
                  <c:v>129.9</c:v>
                </c:pt>
                <c:pt idx="393">
                  <c:v>130.6</c:v>
                </c:pt>
                <c:pt idx="394">
                  <c:v>131.1</c:v>
                </c:pt>
                <c:pt idx="395">
                  <c:v>131.6</c:v>
                </c:pt>
                <c:pt idx="396">
                  <c:v>132.1</c:v>
                </c:pt>
                <c:pt idx="397">
                  <c:v>132.69999999999999</c:v>
                </c:pt>
                <c:pt idx="398">
                  <c:v>133.5</c:v>
                </c:pt>
                <c:pt idx="399">
                  <c:v>134</c:v>
                </c:pt>
                <c:pt idx="400">
                  <c:v>134.4</c:v>
                </c:pt>
                <c:pt idx="401">
                  <c:v>135.1</c:v>
                </c:pt>
                <c:pt idx="402">
                  <c:v>135.80000000000001</c:v>
                </c:pt>
                <c:pt idx="403">
                  <c:v>136.6</c:v>
                </c:pt>
                <c:pt idx="404">
                  <c:v>137.1</c:v>
                </c:pt>
                <c:pt idx="405">
                  <c:v>137.6</c:v>
                </c:pt>
                <c:pt idx="406">
                  <c:v>138</c:v>
                </c:pt>
                <c:pt idx="407">
                  <c:v>138.6</c:v>
                </c:pt>
                <c:pt idx="408">
                  <c:v>139.5</c:v>
                </c:pt>
                <c:pt idx="409">
                  <c:v>140.19999999999999</c:v>
                </c:pt>
                <c:pt idx="410">
                  <c:v>140.5</c:v>
                </c:pt>
                <c:pt idx="411">
                  <c:v>140.9</c:v>
                </c:pt>
                <c:pt idx="412">
                  <c:v>141.30000000000001</c:v>
                </c:pt>
                <c:pt idx="413">
                  <c:v>141.80000000000001</c:v>
                </c:pt>
                <c:pt idx="414">
                  <c:v>142.30000000000001</c:v>
                </c:pt>
                <c:pt idx="415">
                  <c:v>142.9</c:v>
                </c:pt>
                <c:pt idx="416">
                  <c:v>143.4</c:v>
                </c:pt>
                <c:pt idx="417">
                  <c:v>143.69999999999999</c:v>
                </c:pt>
                <c:pt idx="418">
                  <c:v>144.19999999999999</c:v>
                </c:pt>
                <c:pt idx="419">
                  <c:v>144.69999999999999</c:v>
                </c:pt>
                <c:pt idx="420">
                  <c:v>145.1</c:v>
                </c:pt>
                <c:pt idx="421">
                  <c:v>145.4</c:v>
                </c:pt>
                <c:pt idx="422">
                  <c:v>145.9</c:v>
                </c:pt>
                <c:pt idx="423">
                  <c:v>146.30000000000001</c:v>
                </c:pt>
                <c:pt idx="424">
                  <c:v>146.80000000000001</c:v>
                </c:pt>
                <c:pt idx="425">
                  <c:v>147.1</c:v>
                </c:pt>
                <c:pt idx="426">
                  <c:v>147.6</c:v>
                </c:pt>
                <c:pt idx="427">
                  <c:v>147.9</c:v>
                </c:pt>
                <c:pt idx="428">
                  <c:v>148.1</c:v>
                </c:pt>
                <c:pt idx="429">
                  <c:v>148.80000000000001</c:v>
                </c:pt>
                <c:pt idx="430">
                  <c:v>149.19999999999999</c:v>
                </c:pt>
                <c:pt idx="431">
                  <c:v>149.6</c:v>
                </c:pt>
                <c:pt idx="432">
                  <c:v>150.1</c:v>
                </c:pt>
                <c:pt idx="433">
                  <c:v>150.6</c:v>
                </c:pt>
                <c:pt idx="434">
                  <c:v>150.80000000000001</c:v>
                </c:pt>
                <c:pt idx="435">
                  <c:v>151.4</c:v>
                </c:pt>
                <c:pt idx="436">
                  <c:v>151.80000000000001</c:v>
                </c:pt>
                <c:pt idx="437">
                  <c:v>152.1</c:v>
                </c:pt>
                <c:pt idx="438">
                  <c:v>152.30000000000001</c:v>
                </c:pt>
                <c:pt idx="439">
                  <c:v>152.80000000000001</c:v>
                </c:pt>
                <c:pt idx="440">
                  <c:v>152.9</c:v>
                </c:pt>
                <c:pt idx="441">
                  <c:v>153.4</c:v>
                </c:pt>
                <c:pt idx="442">
                  <c:v>153.9</c:v>
                </c:pt>
                <c:pt idx="443">
                  <c:v>154.30000000000001</c:v>
                </c:pt>
                <c:pt idx="444">
                  <c:v>154.5</c:v>
                </c:pt>
                <c:pt idx="445">
                  <c:v>154.80000000000001</c:v>
                </c:pt>
                <c:pt idx="446">
                  <c:v>155.30000000000001</c:v>
                </c:pt>
                <c:pt idx="447">
                  <c:v>155.5</c:v>
                </c:pt>
                <c:pt idx="448">
                  <c:v>155.9</c:v>
                </c:pt>
                <c:pt idx="449">
                  <c:v>156.4</c:v>
                </c:pt>
                <c:pt idx="450">
                  <c:v>156.69999999999999</c:v>
                </c:pt>
                <c:pt idx="451">
                  <c:v>157.1</c:v>
                </c:pt>
                <c:pt idx="452">
                  <c:v>157.5</c:v>
                </c:pt>
                <c:pt idx="453">
                  <c:v>157.80000000000001</c:v>
                </c:pt>
                <c:pt idx="454">
                  <c:v>158.19999999999999</c:v>
                </c:pt>
                <c:pt idx="455">
                  <c:v>158.30000000000001</c:v>
                </c:pt>
                <c:pt idx="456">
                  <c:v>159</c:v>
                </c:pt>
                <c:pt idx="457">
                  <c:v>159.4</c:v>
                </c:pt>
                <c:pt idx="458">
                  <c:v>159.9</c:v>
                </c:pt>
                <c:pt idx="459">
                  <c:v>160.4</c:v>
                </c:pt>
                <c:pt idx="460">
                  <c:v>160.69999999999999</c:v>
                </c:pt>
                <c:pt idx="461">
                  <c:v>161.1</c:v>
                </c:pt>
                <c:pt idx="462">
                  <c:v>161.4</c:v>
                </c:pt>
                <c:pt idx="463">
                  <c:v>161.80000000000001</c:v>
                </c:pt>
                <c:pt idx="464">
                  <c:v>162.19999999999999</c:v>
                </c:pt>
                <c:pt idx="465">
                  <c:v>162.69999999999999</c:v>
                </c:pt>
                <c:pt idx="466">
                  <c:v>163</c:v>
                </c:pt>
                <c:pt idx="467">
                  <c:v>163.1</c:v>
                </c:pt>
                <c:pt idx="468">
                  <c:v>163.69999999999999</c:v>
                </c:pt>
                <c:pt idx="469">
                  <c:v>164</c:v>
                </c:pt>
                <c:pt idx="470">
                  <c:v>164.4</c:v>
                </c:pt>
                <c:pt idx="471">
                  <c:v>164.6</c:v>
                </c:pt>
                <c:pt idx="472">
                  <c:v>165</c:v>
                </c:pt>
                <c:pt idx="473">
                  <c:v>165.4</c:v>
                </c:pt>
                <c:pt idx="474">
                  <c:v>165.7</c:v>
                </c:pt>
                <c:pt idx="475">
                  <c:v>166</c:v>
                </c:pt>
                <c:pt idx="476">
                  <c:v>166.5</c:v>
                </c:pt>
                <c:pt idx="477">
                  <c:v>166.8</c:v>
                </c:pt>
                <c:pt idx="478">
                  <c:v>167.2</c:v>
                </c:pt>
                <c:pt idx="479">
                  <c:v>167.4</c:v>
                </c:pt>
                <c:pt idx="480">
                  <c:v>167.8</c:v>
                </c:pt>
                <c:pt idx="481">
                  <c:v>168.1</c:v>
                </c:pt>
                <c:pt idx="482">
                  <c:v>168.4</c:v>
                </c:pt>
                <c:pt idx="483">
                  <c:v>168.9</c:v>
                </c:pt>
                <c:pt idx="484">
                  <c:v>169.2</c:v>
                </c:pt>
                <c:pt idx="485">
                  <c:v>169.4</c:v>
                </c:pt>
                <c:pt idx="486">
                  <c:v>169.7</c:v>
                </c:pt>
                <c:pt idx="487">
                  <c:v>169.8</c:v>
                </c:pt>
                <c:pt idx="488">
                  <c:v>170.2</c:v>
                </c:pt>
                <c:pt idx="489">
                  <c:v>170.6</c:v>
                </c:pt>
                <c:pt idx="490">
                  <c:v>170.8</c:v>
                </c:pt>
                <c:pt idx="491">
                  <c:v>171.2</c:v>
                </c:pt>
                <c:pt idx="492">
                  <c:v>171.6</c:v>
                </c:pt>
                <c:pt idx="493">
                  <c:v>171.9</c:v>
                </c:pt>
                <c:pt idx="494">
                  <c:v>172.2</c:v>
                </c:pt>
                <c:pt idx="495">
                  <c:v>172.5</c:v>
                </c:pt>
                <c:pt idx="496">
                  <c:v>172.9</c:v>
                </c:pt>
                <c:pt idx="497">
                  <c:v>173.2</c:v>
                </c:pt>
                <c:pt idx="498">
                  <c:v>173.5</c:v>
                </c:pt>
                <c:pt idx="499">
                  <c:v>174</c:v>
                </c:pt>
                <c:pt idx="500">
                  <c:v>174.2</c:v>
                </c:pt>
                <c:pt idx="501">
                  <c:v>174.4</c:v>
                </c:pt>
                <c:pt idx="502">
                  <c:v>174.8</c:v>
                </c:pt>
                <c:pt idx="503">
                  <c:v>175.4</c:v>
                </c:pt>
                <c:pt idx="504">
                  <c:v>175.6</c:v>
                </c:pt>
                <c:pt idx="505">
                  <c:v>175.6</c:v>
                </c:pt>
                <c:pt idx="506">
                  <c:v>175.7</c:v>
                </c:pt>
                <c:pt idx="507">
                  <c:v>176.3</c:v>
                </c:pt>
                <c:pt idx="508">
                  <c:v>176.5</c:v>
                </c:pt>
                <c:pt idx="509">
                  <c:v>176.6</c:v>
                </c:pt>
                <c:pt idx="510">
                  <c:v>177.1</c:v>
                </c:pt>
                <c:pt idx="511">
                  <c:v>177.3</c:v>
                </c:pt>
                <c:pt idx="512">
                  <c:v>177.8</c:v>
                </c:pt>
                <c:pt idx="513">
                  <c:v>178.1</c:v>
                </c:pt>
                <c:pt idx="514">
                  <c:v>178.4</c:v>
                </c:pt>
                <c:pt idx="515">
                  <c:v>178.7</c:v>
                </c:pt>
                <c:pt idx="516">
                  <c:v>179.3</c:v>
                </c:pt>
                <c:pt idx="517">
                  <c:v>179.4</c:v>
                </c:pt>
                <c:pt idx="518">
                  <c:v>180</c:v>
                </c:pt>
                <c:pt idx="519">
                  <c:v>180.3</c:v>
                </c:pt>
                <c:pt idx="520">
                  <c:v>180.7</c:v>
                </c:pt>
                <c:pt idx="521">
                  <c:v>181.1</c:v>
                </c:pt>
                <c:pt idx="522">
                  <c:v>181.5</c:v>
                </c:pt>
                <c:pt idx="523">
                  <c:v>181.9</c:v>
                </c:pt>
                <c:pt idx="524">
                  <c:v>182.3</c:v>
                </c:pt>
                <c:pt idx="525">
                  <c:v>182.6</c:v>
                </c:pt>
                <c:pt idx="526">
                  <c:v>183.1</c:v>
                </c:pt>
                <c:pt idx="527">
                  <c:v>183.3</c:v>
                </c:pt>
                <c:pt idx="528">
                  <c:v>183.9</c:v>
                </c:pt>
                <c:pt idx="529">
                  <c:v>184.4</c:v>
                </c:pt>
                <c:pt idx="530">
                  <c:v>184.7</c:v>
                </c:pt>
                <c:pt idx="531">
                  <c:v>185.1</c:v>
                </c:pt>
                <c:pt idx="532">
                  <c:v>185.3</c:v>
                </c:pt>
                <c:pt idx="533">
                  <c:v>186</c:v>
                </c:pt>
                <c:pt idx="534">
                  <c:v>186.4</c:v>
                </c:pt>
                <c:pt idx="535">
                  <c:v>186.7</c:v>
                </c:pt>
                <c:pt idx="536">
                  <c:v>187.1</c:v>
                </c:pt>
                <c:pt idx="537">
                  <c:v>187.4</c:v>
                </c:pt>
                <c:pt idx="538">
                  <c:v>188.1</c:v>
                </c:pt>
                <c:pt idx="539">
                  <c:v>188.4</c:v>
                </c:pt>
                <c:pt idx="540">
                  <c:v>188.7</c:v>
                </c:pt>
                <c:pt idx="541">
                  <c:v>189.1</c:v>
                </c:pt>
                <c:pt idx="542">
                  <c:v>189.2</c:v>
                </c:pt>
                <c:pt idx="543">
                  <c:v>189.7</c:v>
                </c:pt>
                <c:pt idx="544">
                  <c:v>190</c:v>
                </c:pt>
                <c:pt idx="545">
                  <c:v>190.2</c:v>
                </c:pt>
                <c:pt idx="546">
                  <c:v>190.5</c:v>
                </c:pt>
                <c:pt idx="547">
                  <c:v>191.1</c:v>
                </c:pt>
                <c:pt idx="548">
                  <c:v>191.3</c:v>
                </c:pt>
                <c:pt idx="549">
                  <c:v>191.5</c:v>
                </c:pt>
                <c:pt idx="550">
                  <c:v>191.9</c:v>
                </c:pt>
                <c:pt idx="551">
                  <c:v>192.1</c:v>
                </c:pt>
                <c:pt idx="552">
                  <c:v>192.4</c:v>
                </c:pt>
                <c:pt idx="553">
                  <c:v>192.5</c:v>
                </c:pt>
                <c:pt idx="554">
                  <c:v>192.5</c:v>
                </c:pt>
                <c:pt idx="555">
                  <c:v>192.5</c:v>
                </c:pt>
                <c:pt idx="556">
                  <c:v>192.9</c:v>
                </c:pt>
                <c:pt idx="557">
                  <c:v>193</c:v>
                </c:pt>
                <c:pt idx="558">
                  <c:v>193.4</c:v>
                </c:pt>
                <c:pt idx="559">
                  <c:v>193.6</c:v>
                </c:pt>
                <c:pt idx="560">
                  <c:v>193.7</c:v>
                </c:pt>
                <c:pt idx="561">
                  <c:v>194</c:v>
                </c:pt>
                <c:pt idx="562">
                  <c:v>194</c:v>
                </c:pt>
                <c:pt idx="563">
                  <c:v>194.2</c:v>
                </c:pt>
                <c:pt idx="564">
                  <c:v>194.6</c:v>
                </c:pt>
                <c:pt idx="565">
                  <c:v>194.9</c:v>
                </c:pt>
                <c:pt idx="566">
                  <c:v>195.5</c:v>
                </c:pt>
                <c:pt idx="567">
                  <c:v>195.9</c:v>
                </c:pt>
                <c:pt idx="568">
                  <c:v>196.2</c:v>
                </c:pt>
                <c:pt idx="569">
                  <c:v>196.6</c:v>
                </c:pt>
                <c:pt idx="570">
                  <c:v>196.8</c:v>
                </c:pt>
                <c:pt idx="571">
                  <c:v>196.9</c:v>
                </c:pt>
                <c:pt idx="572">
                  <c:v>197.5</c:v>
                </c:pt>
                <c:pt idx="573">
                  <c:v>197.9</c:v>
                </c:pt>
                <c:pt idx="574">
                  <c:v>198.3</c:v>
                </c:pt>
                <c:pt idx="575">
                  <c:v>198.6</c:v>
                </c:pt>
                <c:pt idx="576">
                  <c:v>199</c:v>
                </c:pt>
                <c:pt idx="577">
                  <c:v>199.4</c:v>
                </c:pt>
                <c:pt idx="578">
                  <c:v>200.1</c:v>
                </c:pt>
                <c:pt idx="579">
                  <c:v>200.2</c:v>
                </c:pt>
                <c:pt idx="580">
                  <c:v>200.5</c:v>
                </c:pt>
                <c:pt idx="581">
                  <c:v>200.6</c:v>
                </c:pt>
                <c:pt idx="582">
                  <c:v>200.9</c:v>
                </c:pt>
                <c:pt idx="583">
                  <c:v>201.1</c:v>
                </c:pt>
                <c:pt idx="584">
                  <c:v>201.3</c:v>
                </c:pt>
                <c:pt idx="585">
                  <c:v>202</c:v>
                </c:pt>
                <c:pt idx="586">
                  <c:v>202.5</c:v>
                </c:pt>
                <c:pt idx="587">
                  <c:v>202.8</c:v>
                </c:pt>
                <c:pt idx="588">
                  <c:v>203.2</c:v>
                </c:pt>
                <c:pt idx="589">
                  <c:v>203.6</c:v>
                </c:pt>
                <c:pt idx="590">
                  <c:v>204.3</c:v>
                </c:pt>
                <c:pt idx="591">
                  <c:v>204.8</c:v>
                </c:pt>
                <c:pt idx="592">
                  <c:v>205.4</c:v>
                </c:pt>
                <c:pt idx="593">
                  <c:v>205.9</c:v>
                </c:pt>
                <c:pt idx="594">
                  <c:v>206.3</c:v>
                </c:pt>
                <c:pt idx="595">
                  <c:v>206.8</c:v>
                </c:pt>
                <c:pt idx="596">
                  <c:v>207.2</c:v>
                </c:pt>
                <c:pt idx="597">
                  <c:v>207.6</c:v>
                </c:pt>
                <c:pt idx="598">
                  <c:v>207.8</c:v>
                </c:pt>
                <c:pt idx="599">
                  <c:v>208.1</c:v>
                </c:pt>
                <c:pt idx="600">
                  <c:v>208.6</c:v>
                </c:pt>
                <c:pt idx="601">
                  <c:v>209.13499999999999</c:v>
                </c:pt>
                <c:pt idx="602">
                  <c:v>209.41800000000001</c:v>
                </c:pt>
                <c:pt idx="603">
                  <c:v>209.74700000000001</c:v>
                </c:pt>
                <c:pt idx="604">
                  <c:v>210.05799999999999</c:v>
                </c:pt>
                <c:pt idx="605">
                  <c:v>210.392</c:v>
                </c:pt>
                <c:pt idx="606">
                  <c:v>210.773</c:v>
                </c:pt>
                <c:pt idx="607">
                  <c:v>211.119</c:v>
                </c:pt>
                <c:pt idx="608">
                  <c:v>211.554</c:v>
                </c:pt>
                <c:pt idx="609">
                  <c:v>212.077</c:v>
                </c:pt>
                <c:pt idx="610">
                  <c:v>212.66</c:v>
                </c:pt>
                <c:pt idx="611">
                  <c:v>213.16800000000001</c:v>
                </c:pt>
                <c:pt idx="612">
                  <c:v>213.77099999999999</c:v>
                </c:pt>
                <c:pt idx="613">
                  <c:v>213.93899999999999</c:v>
                </c:pt>
                <c:pt idx="614">
                  <c:v>214.42</c:v>
                </c:pt>
                <c:pt idx="615">
                  <c:v>214.56</c:v>
                </c:pt>
                <c:pt idx="616">
                  <c:v>214.93600000000001</c:v>
                </c:pt>
                <c:pt idx="617">
                  <c:v>215.42400000000001</c:v>
                </c:pt>
                <c:pt idx="618">
                  <c:v>215.965</c:v>
                </c:pt>
                <c:pt idx="619">
                  <c:v>216.393</c:v>
                </c:pt>
                <c:pt idx="620">
                  <c:v>216.71299999999999</c:v>
                </c:pt>
                <c:pt idx="621">
                  <c:v>216.78800000000001</c:v>
                </c:pt>
                <c:pt idx="622">
                  <c:v>216.947</c:v>
                </c:pt>
                <c:pt idx="623">
                  <c:v>216.92500000000001</c:v>
                </c:pt>
                <c:pt idx="624">
                  <c:v>217.346</c:v>
                </c:pt>
                <c:pt idx="625">
                  <c:v>217.792</c:v>
                </c:pt>
                <c:pt idx="626">
                  <c:v>218.25299999999999</c:v>
                </c:pt>
                <c:pt idx="627">
                  <c:v>218.70599999999999</c:v>
                </c:pt>
                <c:pt idx="628">
                  <c:v>218.904</c:v>
                </c:pt>
                <c:pt idx="629">
                  <c:v>219.11199999999999</c:v>
                </c:pt>
                <c:pt idx="630">
                  <c:v>219.26300000000001</c:v>
                </c:pt>
                <c:pt idx="631">
                  <c:v>219.49600000000001</c:v>
                </c:pt>
                <c:pt idx="632">
                  <c:v>219.92</c:v>
                </c:pt>
                <c:pt idx="633">
                  <c:v>220.501</c:v>
                </c:pt>
                <c:pt idx="634">
                  <c:v>220.666</c:v>
                </c:pt>
                <c:pt idx="635">
                  <c:v>220.881</c:v>
                </c:pt>
                <c:pt idx="636">
                  <c:v>220.63300000000001</c:v>
                </c:pt>
                <c:pt idx="637">
                  <c:v>220.73099999999999</c:v>
                </c:pt>
                <c:pt idx="638">
                  <c:v>220.78299999999999</c:v>
                </c:pt>
                <c:pt idx="639">
                  <c:v>220.822</c:v>
                </c:pt>
                <c:pt idx="640">
                  <c:v>220.96199999999999</c:v>
                </c:pt>
                <c:pt idx="641">
                  <c:v>221.19399999999999</c:v>
                </c:pt>
                <c:pt idx="642">
                  <c:v>221.363</c:v>
                </c:pt>
                <c:pt idx="643">
                  <c:v>221.50899999999999</c:v>
                </c:pt>
                <c:pt idx="644">
                  <c:v>221.71100000000001</c:v>
                </c:pt>
                <c:pt idx="645">
                  <c:v>221.83</c:v>
                </c:pt>
                <c:pt idx="646">
                  <c:v>222.149</c:v>
                </c:pt>
                <c:pt idx="647">
                  <c:v>222.34299999999999</c:v>
                </c:pt>
                <c:pt idx="648">
                  <c:v>222.803</c:v>
                </c:pt>
                <c:pt idx="649">
                  <c:v>223.21299999999999</c:v>
                </c:pt>
                <c:pt idx="650">
                  <c:v>223.45400000000001</c:v>
                </c:pt>
                <c:pt idx="651">
                  <c:v>223.727</c:v>
                </c:pt>
                <c:pt idx="652">
                  <c:v>224.17500000000001</c:v>
                </c:pt>
                <c:pt idx="653">
                  <c:v>224.697</c:v>
                </c:pt>
                <c:pt idx="654">
                  <c:v>225.21799999999999</c:v>
                </c:pt>
                <c:pt idx="655">
                  <c:v>225.86199999999999</c:v>
                </c:pt>
                <c:pt idx="656">
                  <c:v>226.11799999999999</c:v>
                </c:pt>
                <c:pt idx="657">
                  <c:v>226.506</c:v>
                </c:pt>
                <c:pt idx="658">
                  <c:v>226.899</c:v>
                </c:pt>
                <c:pt idx="659">
                  <c:v>227.405</c:v>
                </c:pt>
                <c:pt idx="660">
                  <c:v>227.87700000000001</c:v>
                </c:pt>
                <c:pt idx="661">
                  <c:v>228.03399999999999</c:v>
                </c:pt>
                <c:pt idx="662">
                  <c:v>228.47800000000001</c:v>
                </c:pt>
                <c:pt idx="663">
                  <c:v>228.905</c:v>
                </c:pt>
                <c:pt idx="664">
                  <c:v>229.22399999999999</c:v>
                </c:pt>
                <c:pt idx="665">
                  <c:v>229.62299999999999</c:v>
                </c:pt>
                <c:pt idx="666">
                  <c:v>229.97</c:v>
                </c:pt>
                <c:pt idx="667">
                  <c:v>230.233</c:v>
                </c:pt>
                <c:pt idx="668">
                  <c:v>230.65899999999999</c:v>
                </c:pt>
                <c:pt idx="669">
                  <c:v>231.024</c:v>
                </c:pt>
                <c:pt idx="670">
                  <c:v>231.33</c:v>
                </c:pt>
                <c:pt idx="671">
                  <c:v>231.72499999999999</c:v>
                </c:pt>
                <c:pt idx="672">
                  <c:v>232.22900000000001</c:v>
                </c:pt>
                <c:pt idx="673">
                  <c:v>232.56899999999999</c:v>
                </c:pt>
                <c:pt idx="674">
                  <c:v>232.79400000000001</c:v>
                </c:pt>
                <c:pt idx="675">
                  <c:v>232.83199999999999</c:v>
                </c:pt>
                <c:pt idx="676">
                  <c:v>232.99600000000001</c:v>
                </c:pt>
                <c:pt idx="677">
                  <c:v>233.35</c:v>
                </c:pt>
                <c:pt idx="678">
                  <c:v>233.88</c:v>
                </c:pt>
                <c:pt idx="679">
                  <c:v>234.33600000000001</c:v>
                </c:pt>
                <c:pt idx="680">
                  <c:v>234.7</c:v>
                </c:pt>
                <c:pt idx="681">
                  <c:v>234.92099999999999</c:v>
                </c:pt>
                <c:pt idx="682">
                  <c:v>235.35900000000001</c:v>
                </c:pt>
                <c:pt idx="683">
                  <c:v>235.75899999999999</c:v>
                </c:pt>
                <c:pt idx="684">
                  <c:v>235.96100000000001</c:v>
                </c:pt>
                <c:pt idx="685">
                  <c:v>236.185</c:v>
                </c:pt>
                <c:pt idx="686">
                  <c:v>236.625</c:v>
                </c:pt>
                <c:pt idx="687">
                  <c:v>237.072</c:v>
                </c:pt>
                <c:pt idx="688">
                  <c:v>237.529</c:v>
                </c:pt>
                <c:pt idx="689">
                  <c:v>237.83699999999999</c:v>
                </c:pt>
                <c:pt idx="690">
                  <c:v>238.19499999999999</c:v>
                </c:pt>
                <c:pt idx="691">
                  <c:v>238.405</c:v>
                </c:pt>
                <c:pt idx="692">
                  <c:v>238.786</c:v>
                </c:pt>
                <c:pt idx="693">
                  <c:v>239.191</c:v>
                </c:pt>
                <c:pt idx="694">
                  <c:v>239.458</c:v>
                </c:pt>
                <c:pt idx="695">
                  <c:v>239.584</c:v>
                </c:pt>
                <c:pt idx="696">
                  <c:v>239.81100000000001</c:v>
                </c:pt>
                <c:pt idx="697">
                  <c:v>240.172</c:v>
                </c:pt>
                <c:pt idx="698">
                  <c:v>240.755</c:v>
                </c:pt>
                <c:pt idx="699">
                  <c:v>241.346</c:v>
                </c:pt>
                <c:pt idx="700">
                  <c:v>241.68799999999999</c:v>
                </c:pt>
                <c:pt idx="701">
                  <c:v>242.06399999999999</c:v>
                </c:pt>
                <c:pt idx="702">
                  <c:v>242.565</c:v>
                </c:pt>
                <c:pt idx="703">
                  <c:v>242.81700000000001</c:v>
                </c:pt>
                <c:pt idx="704">
                  <c:v>243.316</c:v>
                </c:pt>
                <c:pt idx="705">
                  <c:v>243.768</c:v>
                </c:pt>
                <c:pt idx="706">
                  <c:v>244.24100000000001</c:v>
                </c:pt>
                <c:pt idx="707">
                  <c:v>244.547</c:v>
                </c:pt>
                <c:pt idx="708">
                  <c:v>244.95500000000001</c:v>
                </c:pt>
                <c:pt idx="709">
                  <c:v>245.51</c:v>
                </c:pt>
                <c:pt idx="710">
                  <c:v>245.91300000000001</c:v>
                </c:pt>
                <c:pt idx="711">
                  <c:v>246.55099999999999</c:v>
                </c:pt>
                <c:pt idx="712">
                  <c:v>247.137</c:v>
                </c:pt>
                <c:pt idx="713">
                  <c:v>247.54</c:v>
                </c:pt>
                <c:pt idx="714">
                  <c:v>247.82900000000001</c:v>
                </c:pt>
                <c:pt idx="715">
                  <c:v>248.423</c:v>
                </c:pt>
                <c:pt idx="716">
                  <c:v>248.84200000000001</c:v>
                </c:pt>
                <c:pt idx="717">
                  <c:v>249.142</c:v>
                </c:pt>
                <c:pt idx="718">
                  <c:v>249.48099999999999</c:v>
                </c:pt>
                <c:pt idx="719">
                  <c:v>249.92</c:v>
                </c:pt>
                <c:pt idx="720">
                  <c:v>250.46700000000001</c:v>
                </c:pt>
                <c:pt idx="721">
                  <c:v>250.99799999999999</c:v>
                </c:pt>
                <c:pt idx="722">
                  <c:v>250.94399999999999</c:v>
                </c:pt>
                <c:pt idx="723">
                  <c:v>251.227</c:v>
                </c:pt>
                <c:pt idx="724">
                  <c:v>251.43</c:v>
                </c:pt>
                <c:pt idx="725">
                  <c:v>251.74600000000001</c:v>
                </c:pt>
                <c:pt idx="726">
                  <c:v>251.98500000000001</c:v>
                </c:pt>
                <c:pt idx="727">
                  <c:v>252.535</c:v>
                </c:pt>
                <c:pt idx="728">
                  <c:v>252.81200000000001</c:v>
                </c:pt>
                <c:pt idx="729">
                  <c:v>253.52600000000001</c:v>
                </c:pt>
                <c:pt idx="730">
                  <c:v>253.816</c:v>
                </c:pt>
                <c:pt idx="731">
                  <c:v>254.34399999999999</c:v>
                </c:pt>
                <c:pt idx="732">
                  <c:v>255.20400000000001</c:v>
                </c:pt>
                <c:pt idx="733">
                  <c:v>255.71100000000001</c:v>
                </c:pt>
                <c:pt idx="734">
                  <c:v>256.27100000000002</c:v>
                </c:pt>
                <c:pt idx="735">
                  <c:v>256.63</c:v>
                </c:pt>
                <c:pt idx="736">
                  <c:v>257.14499999999998</c:v>
                </c:pt>
                <c:pt idx="737">
                  <c:v>257.399</c:v>
                </c:pt>
                <c:pt idx="738">
                  <c:v>257.69900000000001</c:v>
                </c:pt>
                <c:pt idx="739">
                  <c:v>257.89100000000002</c:v>
                </c:pt>
                <c:pt idx="740">
                  <c:v>258.36799999999999</c:v>
                </c:pt>
                <c:pt idx="741">
                  <c:v>258.91699999999997</c:v>
                </c:pt>
                <c:pt idx="742">
                  <c:v>259.43900000000002</c:v>
                </c:pt>
                <c:pt idx="743">
                  <c:v>260.06299999999999</c:v>
                </c:pt>
                <c:pt idx="744">
                  <c:v>260.76600000000002</c:v>
                </c:pt>
                <c:pt idx="745">
                  <c:v>261.18599999999998</c:v>
                </c:pt>
                <c:pt idx="746">
                  <c:v>261.56700000000001</c:v>
                </c:pt>
                <c:pt idx="747">
                  <c:v>261.99700000000001</c:v>
                </c:pt>
                <c:pt idx="748">
                  <c:v>262.21699999999998</c:v>
                </c:pt>
                <c:pt idx="749">
                  <c:v>262.73899999999998</c:v>
                </c:pt>
                <c:pt idx="750">
                  <c:v>263.27999999999997</c:v>
                </c:pt>
                <c:pt idx="751">
                  <c:v>263.87700000000001</c:v>
                </c:pt>
                <c:pt idx="752">
                  <c:v>264.38799999999998</c:v>
                </c:pt>
                <c:pt idx="753">
                  <c:v>264.97000000000003</c:v>
                </c:pt>
                <c:pt idx="754">
                  <c:v>265.548</c:v>
                </c:pt>
                <c:pt idx="755">
                  <c:v>266.02</c:v>
                </c:pt>
                <c:pt idx="756">
                  <c:v>266.69799999999998</c:v>
                </c:pt>
                <c:pt idx="757">
                  <c:v>267.40199999999999</c:v>
                </c:pt>
                <c:pt idx="758">
                  <c:v>267.06799999999998</c:v>
                </c:pt>
                <c:pt idx="759">
                  <c:v>265.79599999999999</c:v>
                </c:pt>
                <c:pt idx="760">
                  <c:v>265.46100000000001</c:v>
                </c:pt>
                <c:pt idx="761">
                  <c:v>265.839</c:v>
                </c:pt>
                <c:pt idx="762">
                  <c:v>267.37299999999999</c:v>
                </c:pt>
                <c:pt idx="763">
                  <c:v>268.39</c:v>
                </c:pt>
                <c:pt idx="764">
                  <c:v>268.89999999999998</c:v>
                </c:pt>
                <c:pt idx="765">
                  <c:v>269.27999999999997</c:v>
                </c:pt>
                <c:pt idx="766">
                  <c:v>269.96699999999998</c:v>
                </c:pt>
                <c:pt idx="767">
                  <c:v>270.33999999999997</c:v>
                </c:pt>
                <c:pt idx="768">
                  <c:v>270.42200000000003</c:v>
                </c:pt>
                <c:pt idx="769">
                  <c:v>270.81299999999999</c:v>
                </c:pt>
                <c:pt idx="770">
                  <c:v>271.46100000000001</c:v>
                </c:pt>
                <c:pt idx="771">
                  <c:v>273.66500000000002</c:v>
                </c:pt>
                <c:pt idx="772">
                  <c:v>275.49400000000003</c:v>
                </c:pt>
                <c:pt idx="773">
                  <c:v>277.58499999999998</c:v>
                </c:pt>
                <c:pt idx="774">
                  <c:v>278.61200000000002</c:v>
                </c:pt>
                <c:pt idx="775">
                  <c:v>278.99299999999999</c:v>
                </c:pt>
                <c:pt idx="776">
                  <c:v>279.70999999999998</c:v>
                </c:pt>
                <c:pt idx="777">
                  <c:v>281.62299999999999</c:v>
                </c:pt>
                <c:pt idx="778">
                  <c:v>283.39299999999997</c:v>
                </c:pt>
                <c:pt idx="779">
                  <c:v>285.221</c:v>
                </c:pt>
                <c:pt idx="780">
                  <c:v>286.81099999999998</c:v>
                </c:pt>
                <c:pt idx="781">
                  <c:v>288.28699999999998</c:v>
                </c:pt>
                <c:pt idx="782">
                  <c:v>289.041</c:v>
                </c:pt>
                <c:pt idx="783">
                  <c:v>290.51499999999999</c:v>
                </c:pt>
                <c:pt idx="784">
                  <c:v>292.072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47C4-80D7-AEE7B76A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CPI Core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Core'!$M$16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'CPI Core'!$L$17:$L$36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'CPI Core'!$M$17:$M$36</c:f>
              <c:numCache>
                <c:formatCode>0.00%</c:formatCode>
                <c:ptCount val="20"/>
                <c:pt idx="0">
                  <c:v>0</c:v>
                </c:pt>
                <c:pt idx="1">
                  <c:v>1.2360939431396785E-3</c:v>
                </c:pt>
                <c:pt idx="2">
                  <c:v>3.708281829419036E-3</c:v>
                </c:pt>
                <c:pt idx="3">
                  <c:v>2.472187886279357E-3</c:v>
                </c:pt>
                <c:pt idx="4">
                  <c:v>4.944375772558714E-3</c:v>
                </c:pt>
                <c:pt idx="5">
                  <c:v>9.1470951792336219E-2</c:v>
                </c:pt>
                <c:pt idx="6">
                  <c:v>6.3040791100123603E-2</c:v>
                </c:pt>
                <c:pt idx="7">
                  <c:v>0.19283065512978986</c:v>
                </c:pt>
                <c:pt idx="8">
                  <c:v>0.22249690976514216</c:v>
                </c:pt>
                <c:pt idx="9">
                  <c:v>0.18665018541409148</c:v>
                </c:pt>
                <c:pt idx="10">
                  <c:v>6.0568603213844253E-2</c:v>
                </c:pt>
                <c:pt idx="11">
                  <c:v>6.6749072929542644E-2</c:v>
                </c:pt>
                <c:pt idx="12">
                  <c:v>3.4610630407911E-2</c:v>
                </c:pt>
                <c:pt idx="13">
                  <c:v>2.595797280593325E-2</c:v>
                </c:pt>
                <c:pt idx="14">
                  <c:v>8.65265760197775E-3</c:v>
                </c:pt>
                <c:pt idx="15">
                  <c:v>9.8887515451174281E-3</c:v>
                </c:pt>
                <c:pt idx="16">
                  <c:v>9.8887515451174281E-3</c:v>
                </c:pt>
                <c:pt idx="17">
                  <c:v>4.944375772558714E-3</c:v>
                </c:pt>
                <c:pt idx="18">
                  <c:v>3.708281829419036E-3</c:v>
                </c:pt>
                <c:pt idx="19">
                  <c:v>4.944375772558714E-3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65B-99F6-FE0055DF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CPI Core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Core'!$M$16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'CPI Core'!$S$17:$S$36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'CPI Core'!$T$17:$T$36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2.7568922305764409E-2</c:v>
                </c:pt>
                <c:pt idx="4">
                  <c:v>0.22180451127819548</c:v>
                </c:pt>
                <c:pt idx="5">
                  <c:v>0.28947368421052633</c:v>
                </c:pt>
                <c:pt idx="6">
                  <c:v>0.11528822055137844</c:v>
                </c:pt>
                <c:pt idx="7">
                  <c:v>0.12406015037593984</c:v>
                </c:pt>
                <c:pt idx="8">
                  <c:v>6.6416040100250623E-2</c:v>
                </c:pt>
                <c:pt idx="9">
                  <c:v>6.8922305764411024E-2</c:v>
                </c:pt>
                <c:pt idx="10">
                  <c:v>1.2531328320802004E-2</c:v>
                </c:pt>
                <c:pt idx="11">
                  <c:v>1.1278195488721804E-2</c:v>
                </c:pt>
                <c:pt idx="12">
                  <c:v>2.2556390977443608E-2</c:v>
                </c:pt>
                <c:pt idx="13">
                  <c:v>1.1278195488721804E-2</c:v>
                </c:pt>
                <c:pt idx="14">
                  <c:v>1.6290726817042606E-2</c:v>
                </c:pt>
                <c:pt idx="15">
                  <c:v>7.5187969924812026E-3</c:v>
                </c:pt>
                <c:pt idx="16">
                  <c:v>3.7593984962406013E-3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098-B20E-DA1A3511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 w="19050">
              <a:noFill/>
            </a:ln>
            <a:effectLst/>
          </c:spPr>
          <c:invertIfNegative val="1"/>
          <c:cat>
            <c:numRef>
              <c:f>'CPI Core'!$A$2:$A$810</c:f>
              <c:numCache>
                <c:formatCode>m/d/yyyy</c:formatCode>
                <c:ptCount val="809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  <c:pt idx="769">
                  <c:v>44228</c:v>
                </c:pt>
                <c:pt idx="770">
                  <c:v>44256</c:v>
                </c:pt>
                <c:pt idx="771">
                  <c:v>44287</c:v>
                </c:pt>
                <c:pt idx="772">
                  <c:v>44317</c:v>
                </c:pt>
                <c:pt idx="773">
                  <c:v>44348</c:v>
                </c:pt>
                <c:pt idx="774">
                  <c:v>44378</c:v>
                </c:pt>
                <c:pt idx="775">
                  <c:v>44409</c:v>
                </c:pt>
                <c:pt idx="776">
                  <c:v>44440</c:v>
                </c:pt>
                <c:pt idx="777">
                  <c:v>44470</c:v>
                </c:pt>
                <c:pt idx="778">
                  <c:v>44501</c:v>
                </c:pt>
                <c:pt idx="779">
                  <c:v>44531</c:v>
                </c:pt>
                <c:pt idx="780">
                  <c:v>44562</c:v>
                </c:pt>
                <c:pt idx="781">
                  <c:v>44593</c:v>
                </c:pt>
                <c:pt idx="782">
                  <c:v>44621</c:v>
                </c:pt>
                <c:pt idx="783">
                  <c:v>44652</c:v>
                </c:pt>
                <c:pt idx="784">
                  <c:v>44682</c:v>
                </c:pt>
                <c:pt idx="785">
                  <c:v>44713</c:v>
                </c:pt>
                <c:pt idx="786">
                  <c:v>44743</c:v>
                </c:pt>
                <c:pt idx="787">
                  <c:v>44774</c:v>
                </c:pt>
                <c:pt idx="788">
                  <c:v>44805</c:v>
                </c:pt>
                <c:pt idx="789">
                  <c:v>44835</c:v>
                </c:pt>
                <c:pt idx="790">
                  <c:v>44866</c:v>
                </c:pt>
                <c:pt idx="791">
                  <c:v>44896</c:v>
                </c:pt>
                <c:pt idx="792">
                  <c:v>44927</c:v>
                </c:pt>
                <c:pt idx="793">
                  <c:v>44958</c:v>
                </c:pt>
                <c:pt idx="794">
                  <c:v>44986</c:v>
                </c:pt>
                <c:pt idx="795">
                  <c:v>45017</c:v>
                </c:pt>
                <c:pt idx="796">
                  <c:v>45047</c:v>
                </c:pt>
                <c:pt idx="797">
                  <c:v>45078</c:v>
                </c:pt>
                <c:pt idx="798">
                  <c:v>45108</c:v>
                </c:pt>
                <c:pt idx="799">
                  <c:v>45139</c:v>
                </c:pt>
                <c:pt idx="800">
                  <c:v>45170</c:v>
                </c:pt>
                <c:pt idx="801">
                  <c:v>45200</c:v>
                </c:pt>
                <c:pt idx="802">
                  <c:v>45231</c:v>
                </c:pt>
                <c:pt idx="803">
                  <c:v>45261</c:v>
                </c:pt>
                <c:pt idx="804">
                  <c:v>45292</c:v>
                </c:pt>
                <c:pt idx="805">
                  <c:v>45323</c:v>
                </c:pt>
                <c:pt idx="806">
                  <c:v>45352</c:v>
                </c:pt>
                <c:pt idx="807">
                  <c:v>45383</c:v>
                </c:pt>
                <c:pt idx="808">
                  <c:v>45413</c:v>
                </c:pt>
              </c:numCache>
            </c:numRef>
          </c:cat>
          <c:val>
            <c:numRef>
              <c:f>'CPI Core'!$C$3:$C$810</c:f>
              <c:numCache>
                <c:formatCode>0.0%</c:formatCode>
                <c:ptCount val="808"/>
                <c:pt idx="0">
                  <c:v>3.5087719298245723E-3</c:v>
                </c:pt>
                <c:pt idx="1">
                  <c:v>3.4965034965033226E-3</c:v>
                </c:pt>
                <c:pt idx="2">
                  <c:v>3.4843205574912606E-3</c:v>
                </c:pt>
                <c:pt idx="3">
                  <c:v>0</c:v>
                </c:pt>
                <c:pt idx="4">
                  <c:v>3.4722222222220989E-3</c:v>
                </c:pt>
                <c:pt idx="5">
                  <c:v>3.4602076124568004E-3</c:v>
                </c:pt>
                <c:pt idx="6">
                  <c:v>0</c:v>
                </c:pt>
                <c:pt idx="7">
                  <c:v>3.4482758620690834E-3</c:v>
                </c:pt>
                <c:pt idx="8">
                  <c:v>3.4364261168384758E-3</c:v>
                </c:pt>
                <c:pt idx="9">
                  <c:v>3.4246575342467001E-3</c:v>
                </c:pt>
                <c:pt idx="10">
                  <c:v>0</c:v>
                </c:pt>
                <c:pt idx="11">
                  <c:v>0</c:v>
                </c:pt>
                <c:pt idx="12">
                  <c:v>3.4129692832762792E-3</c:v>
                </c:pt>
                <c:pt idx="13">
                  <c:v>3.4013605442178019E-3</c:v>
                </c:pt>
                <c:pt idx="14">
                  <c:v>0</c:v>
                </c:pt>
                <c:pt idx="15">
                  <c:v>0</c:v>
                </c:pt>
                <c:pt idx="16">
                  <c:v>3.3898305084745228E-3</c:v>
                </c:pt>
                <c:pt idx="17">
                  <c:v>0</c:v>
                </c:pt>
                <c:pt idx="18">
                  <c:v>0</c:v>
                </c:pt>
                <c:pt idx="19">
                  <c:v>3.3783783783782884E-3</c:v>
                </c:pt>
                <c:pt idx="20">
                  <c:v>0</c:v>
                </c:pt>
                <c:pt idx="21">
                  <c:v>3.3670033670034627E-3</c:v>
                </c:pt>
                <c:pt idx="22">
                  <c:v>3.3557046979864058E-3</c:v>
                </c:pt>
                <c:pt idx="23">
                  <c:v>0</c:v>
                </c:pt>
                <c:pt idx="24">
                  <c:v>0</c:v>
                </c:pt>
                <c:pt idx="25">
                  <c:v>3.3444816053511683E-3</c:v>
                </c:pt>
                <c:pt idx="26">
                  <c:v>0</c:v>
                </c:pt>
                <c:pt idx="27">
                  <c:v>3.3333333333334103E-3</c:v>
                </c:pt>
                <c:pt idx="28">
                  <c:v>3.3222591362125353E-3</c:v>
                </c:pt>
                <c:pt idx="29">
                  <c:v>0</c:v>
                </c:pt>
                <c:pt idx="30">
                  <c:v>0</c:v>
                </c:pt>
                <c:pt idx="31">
                  <c:v>3.3112582781458233E-3</c:v>
                </c:pt>
                <c:pt idx="32">
                  <c:v>3.3003300330032292E-3</c:v>
                </c:pt>
                <c:pt idx="33">
                  <c:v>0</c:v>
                </c:pt>
                <c:pt idx="34">
                  <c:v>3.2894736842106198E-3</c:v>
                </c:pt>
                <c:pt idx="35">
                  <c:v>0</c:v>
                </c:pt>
                <c:pt idx="36">
                  <c:v>3.2786885245901232E-3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3.2679738562091387E-3</c:v>
                </c:pt>
                <c:pt idx="41">
                  <c:v>-3.2573289902279035E-3</c:v>
                </c:pt>
                <c:pt idx="42">
                  <c:v>0</c:v>
                </c:pt>
                <c:pt idx="43">
                  <c:v>0</c:v>
                </c:pt>
                <c:pt idx="44">
                  <c:v>6.5359477124182774E-3</c:v>
                </c:pt>
                <c:pt idx="45">
                  <c:v>0</c:v>
                </c:pt>
                <c:pt idx="46">
                  <c:v>-3.2467532467532756E-3</c:v>
                </c:pt>
                <c:pt idx="47">
                  <c:v>3.2573289902280145E-3</c:v>
                </c:pt>
                <c:pt idx="48">
                  <c:v>0</c:v>
                </c:pt>
                <c:pt idx="49">
                  <c:v>3.2467532467532756E-3</c:v>
                </c:pt>
                <c:pt idx="50">
                  <c:v>0</c:v>
                </c:pt>
                <c:pt idx="51">
                  <c:v>0</c:v>
                </c:pt>
                <c:pt idx="52">
                  <c:v>3.2362459546926292E-3</c:v>
                </c:pt>
                <c:pt idx="53">
                  <c:v>0</c:v>
                </c:pt>
                <c:pt idx="54">
                  <c:v>3.225806451612856E-3</c:v>
                </c:pt>
                <c:pt idx="55">
                  <c:v>0</c:v>
                </c:pt>
                <c:pt idx="56">
                  <c:v>0</c:v>
                </c:pt>
                <c:pt idx="57">
                  <c:v>3.215434083601254E-3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3.2051282051281937E-3</c:v>
                </c:pt>
                <c:pt idx="62">
                  <c:v>0</c:v>
                </c:pt>
                <c:pt idx="63">
                  <c:v>3.1948881789136685E-3</c:v>
                </c:pt>
                <c:pt idx="64">
                  <c:v>0</c:v>
                </c:pt>
                <c:pt idx="65">
                  <c:v>0</c:v>
                </c:pt>
                <c:pt idx="66">
                  <c:v>3.1847133757962887E-3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3.1746031746031633E-3</c:v>
                </c:pt>
                <c:pt idx="71">
                  <c:v>-3.1645569620253333E-3</c:v>
                </c:pt>
                <c:pt idx="72">
                  <c:v>3.1746031746031633E-3</c:v>
                </c:pt>
                <c:pt idx="73">
                  <c:v>3.1645569620253333E-3</c:v>
                </c:pt>
                <c:pt idx="74">
                  <c:v>0</c:v>
                </c:pt>
                <c:pt idx="75">
                  <c:v>0</c:v>
                </c:pt>
                <c:pt idx="76">
                  <c:v>3.154574132492094E-3</c:v>
                </c:pt>
                <c:pt idx="77">
                  <c:v>0</c:v>
                </c:pt>
                <c:pt idx="78">
                  <c:v>3.1446540880502027E-3</c:v>
                </c:pt>
                <c:pt idx="79">
                  <c:v>0</c:v>
                </c:pt>
                <c:pt idx="80">
                  <c:v>3.1347962382446415E-3</c:v>
                </c:pt>
                <c:pt idx="81">
                  <c:v>0</c:v>
                </c:pt>
                <c:pt idx="82">
                  <c:v>3.1250000000000444E-3</c:v>
                </c:pt>
                <c:pt idx="83">
                  <c:v>3.1152647975078995E-3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3.1055900621115295E-3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3.0959752321981782E-3</c:v>
                </c:pt>
                <c:pt idx="93">
                  <c:v>3.0864197530864335E-3</c:v>
                </c:pt>
                <c:pt idx="94">
                  <c:v>0</c:v>
                </c:pt>
                <c:pt idx="95">
                  <c:v>3.0769230769231992E-3</c:v>
                </c:pt>
                <c:pt idx="96">
                  <c:v>0</c:v>
                </c:pt>
                <c:pt idx="97">
                  <c:v>0</c:v>
                </c:pt>
                <c:pt idx="98">
                  <c:v>3.0674846625766694E-3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3.0581039755350758E-3</c:v>
                </c:pt>
                <c:pt idx="104">
                  <c:v>0</c:v>
                </c:pt>
                <c:pt idx="105">
                  <c:v>3.0487804878049918E-3</c:v>
                </c:pt>
                <c:pt idx="106">
                  <c:v>3.0395136778116338E-3</c:v>
                </c:pt>
                <c:pt idx="107">
                  <c:v>0</c:v>
                </c:pt>
                <c:pt idx="108">
                  <c:v>3.0303030303031608E-3</c:v>
                </c:pt>
                <c:pt idx="109">
                  <c:v>0</c:v>
                </c:pt>
                <c:pt idx="110">
                  <c:v>6.0422960725075026E-3</c:v>
                </c:pt>
                <c:pt idx="111">
                  <c:v>3.0030030030030463E-3</c:v>
                </c:pt>
                <c:pt idx="112">
                  <c:v>2.9940119760478723E-3</c:v>
                </c:pt>
                <c:pt idx="113">
                  <c:v>2.9850746268658135E-3</c:v>
                </c:pt>
                <c:pt idx="114">
                  <c:v>2.9761904761904656E-3</c:v>
                </c:pt>
                <c:pt idx="115">
                  <c:v>2.9673590504448732E-3</c:v>
                </c:pt>
                <c:pt idx="116">
                  <c:v>5.9171597633136397E-3</c:v>
                </c:pt>
                <c:pt idx="117">
                  <c:v>0</c:v>
                </c:pt>
                <c:pt idx="118">
                  <c:v>2.9411764705882248E-3</c:v>
                </c:pt>
                <c:pt idx="119">
                  <c:v>2.9325513196480912E-3</c:v>
                </c:pt>
                <c:pt idx="120">
                  <c:v>0</c:v>
                </c:pt>
                <c:pt idx="121">
                  <c:v>2.9239766081869956E-3</c:v>
                </c:pt>
                <c:pt idx="122">
                  <c:v>2.9154518950438302E-3</c:v>
                </c:pt>
                <c:pt idx="123">
                  <c:v>2.9069767441860517E-3</c:v>
                </c:pt>
                <c:pt idx="124">
                  <c:v>2.8985507246377384E-3</c:v>
                </c:pt>
                <c:pt idx="125">
                  <c:v>2.8901734104047616E-3</c:v>
                </c:pt>
                <c:pt idx="126">
                  <c:v>5.7636887608067955E-3</c:v>
                </c:pt>
                <c:pt idx="127">
                  <c:v>2.8653295128939771E-3</c:v>
                </c:pt>
                <c:pt idx="128">
                  <c:v>2.8571428571428914E-3</c:v>
                </c:pt>
                <c:pt idx="129">
                  <c:v>2.8490028490029129E-3</c:v>
                </c:pt>
                <c:pt idx="130">
                  <c:v>5.6818181818181213E-3</c:v>
                </c:pt>
                <c:pt idx="131">
                  <c:v>2.8248587570622874E-3</c:v>
                </c:pt>
                <c:pt idx="132">
                  <c:v>5.6338028169014009E-3</c:v>
                </c:pt>
                <c:pt idx="133">
                  <c:v>2.8011204481790397E-3</c:v>
                </c:pt>
                <c:pt idx="134">
                  <c:v>2.7932960893854997E-3</c:v>
                </c:pt>
                <c:pt idx="135">
                  <c:v>2.7855153203342198E-3</c:v>
                </c:pt>
                <c:pt idx="136">
                  <c:v>5.5555555555555358E-3</c:v>
                </c:pt>
                <c:pt idx="137">
                  <c:v>5.5248618784529135E-3</c:v>
                </c:pt>
                <c:pt idx="138">
                  <c:v>2.7472527472527375E-3</c:v>
                </c:pt>
                <c:pt idx="139">
                  <c:v>5.479452054794498E-3</c:v>
                </c:pt>
                <c:pt idx="140">
                  <c:v>5.4495912806538094E-3</c:v>
                </c:pt>
                <c:pt idx="141">
                  <c:v>5.4200542005420349E-3</c:v>
                </c:pt>
                <c:pt idx="142">
                  <c:v>2.6954177897573484E-3</c:v>
                </c:pt>
                <c:pt idx="143">
                  <c:v>2.6881720430105283E-3</c:v>
                </c:pt>
                <c:pt idx="144">
                  <c:v>8.0428954423592547E-3</c:v>
                </c:pt>
                <c:pt idx="145">
                  <c:v>5.3191489361701372E-3</c:v>
                </c:pt>
                <c:pt idx="146">
                  <c:v>7.9365079365081304E-3</c:v>
                </c:pt>
                <c:pt idx="147">
                  <c:v>0</c:v>
                </c:pt>
                <c:pt idx="148">
                  <c:v>5.249343832020914E-3</c:v>
                </c:pt>
                <c:pt idx="149">
                  <c:v>5.2219321148825326E-3</c:v>
                </c:pt>
                <c:pt idx="150">
                  <c:v>5.1948051948051965E-3</c:v>
                </c:pt>
                <c:pt idx="151">
                  <c:v>5.1679586563306845E-3</c:v>
                </c:pt>
                <c:pt idx="152">
                  <c:v>5.1413881748072487E-3</c:v>
                </c:pt>
                <c:pt idx="153">
                  <c:v>2.5575447570331811E-3</c:v>
                </c:pt>
                <c:pt idx="154">
                  <c:v>5.1020408163264808E-3</c:v>
                </c:pt>
                <c:pt idx="155">
                  <c:v>5.0761421319798217E-3</c:v>
                </c:pt>
                <c:pt idx="156">
                  <c:v>5.050505050504972E-3</c:v>
                </c:pt>
                <c:pt idx="157">
                  <c:v>7.5376884422111434E-3</c:v>
                </c:pt>
                <c:pt idx="158">
                  <c:v>7.4812967581046053E-3</c:v>
                </c:pt>
                <c:pt idx="159">
                  <c:v>2.4752475247524774E-3</c:v>
                </c:pt>
                <c:pt idx="160">
                  <c:v>7.4074074074073071E-3</c:v>
                </c:pt>
                <c:pt idx="161">
                  <c:v>2.450980392156854E-3</c:v>
                </c:pt>
                <c:pt idx="162">
                  <c:v>4.8899755501223829E-3</c:v>
                </c:pt>
                <c:pt idx="163">
                  <c:v>4.8661800486617945E-3</c:v>
                </c:pt>
                <c:pt idx="164">
                  <c:v>4.8426150121065881E-3</c:v>
                </c:pt>
                <c:pt idx="165">
                  <c:v>7.2289156626506035E-3</c:v>
                </c:pt>
                <c:pt idx="166">
                  <c:v>4.784688995215447E-3</c:v>
                </c:pt>
                <c:pt idx="167">
                  <c:v>2.3809523809523725E-3</c:v>
                </c:pt>
                <c:pt idx="168">
                  <c:v>2.3752969121140222E-3</c:v>
                </c:pt>
                <c:pt idx="169">
                  <c:v>0</c:v>
                </c:pt>
                <c:pt idx="170">
                  <c:v>4.7393364928909332E-3</c:v>
                </c:pt>
                <c:pt idx="171">
                  <c:v>4.7169811320755262E-3</c:v>
                </c:pt>
                <c:pt idx="172">
                  <c:v>4.6948356807510194E-3</c:v>
                </c:pt>
                <c:pt idx="173">
                  <c:v>2.3364485981309802E-3</c:v>
                </c:pt>
                <c:pt idx="174">
                  <c:v>2.3310023310023631E-3</c:v>
                </c:pt>
                <c:pt idx="175">
                  <c:v>0</c:v>
                </c:pt>
                <c:pt idx="176">
                  <c:v>2.3255813953488857E-3</c:v>
                </c:pt>
                <c:pt idx="177">
                  <c:v>2.3201856148491462E-3</c:v>
                </c:pt>
                <c:pt idx="178">
                  <c:v>2.3148148148146586E-3</c:v>
                </c:pt>
                <c:pt idx="179">
                  <c:v>4.6189376443419583E-3</c:v>
                </c:pt>
                <c:pt idx="180">
                  <c:v>2.2988505747125743E-3</c:v>
                </c:pt>
                <c:pt idx="181">
                  <c:v>0</c:v>
                </c:pt>
                <c:pt idx="182">
                  <c:v>4.5871559633026138E-3</c:v>
                </c:pt>
                <c:pt idx="183">
                  <c:v>2.2831050228311334E-3</c:v>
                </c:pt>
                <c:pt idx="184">
                  <c:v>2.277904328018332E-3</c:v>
                </c:pt>
                <c:pt idx="185">
                  <c:v>2.2727272727272041E-3</c:v>
                </c:pt>
                <c:pt idx="186">
                  <c:v>4.5351473922901064E-3</c:v>
                </c:pt>
                <c:pt idx="187">
                  <c:v>0</c:v>
                </c:pt>
                <c:pt idx="188">
                  <c:v>2.2573363431150906E-3</c:v>
                </c:pt>
                <c:pt idx="189">
                  <c:v>0</c:v>
                </c:pt>
                <c:pt idx="190">
                  <c:v>4.5045045045044585E-3</c:v>
                </c:pt>
                <c:pt idx="191">
                  <c:v>0</c:v>
                </c:pt>
                <c:pt idx="192">
                  <c:v>4.484304932735439E-3</c:v>
                </c:pt>
                <c:pt idx="193">
                  <c:v>4.4642857142858094E-3</c:v>
                </c:pt>
                <c:pt idx="194">
                  <c:v>2.2222222222223476E-3</c:v>
                </c:pt>
                <c:pt idx="195">
                  <c:v>4.4345898004434225E-3</c:v>
                </c:pt>
                <c:pt idx="196">
                  <c:v>2.2075055187638082E-3</c:v>
                </c:pt>
                <c:pt idx="197">
                  <c:v>2.2026431718062955E-3</c:v>
                </c:pt>
                <c:pt idx="198">
                  <c:v>4.39560439560438E-3</c:v>
                </c:pt>
                <c:pt idx="199">
                  <c:v>6.5645514223193757E-3</c:v>
                </c:pt>
                <c:pt idx="200">
                  <c:v>6.5217391304346339E-3</c:v>
                </c:pt>
                <c:pt idx="201">
                  <c:v>4.3196544276458138E-3</c:v>
                </c:pt>
                <c:pt idx="202">
                  <c:v>4.3010752688172893E-3</c:v>
                </c:pt>
                <c:pt idx="203">
                  <c:v>4.2826552462524869E-3</c:v>
                </c:pt>
                <c:pt idx="204">
                  <c:v>6.3965884861407751E-3</c:v>
                </c:pt>
                <c:pt idx="205">
                  <c:v>8.4745762711864181E-3</c:v>
                </c:pt>
                <c:pt idx="206">
                  <c:v>6.302521008403339E-3</c:v>
                </c:pt>
                <c:pt idx="207">
                  <c:v>1.2526096033403045E-2</c:v>
                </c:pt>
                <c:pt idx="208">
                  <c:v>1.0309278350515427E-2</c:v>
                </c:pt>
                <c:pt idx="209">
                  <c:v>1.0204081632652962E-2</c:v>
                </c:pt>
                <c:pt idx="210">
                  <c:v>1.4141414141414232E-2</c:v>
                </c:pt>
                <c:pt idx="211">
                  <c:v>9.960159362549792E-3</c:v>
                </c:pt>
                <c:pt idx="212">
                  <c:v>9.8619329388560661E-3</c:v>
                </c:pt>
                <c:pt idx="213">
                  <c:v>7.8125E-3</c:v>
                </c:pt>
                <c:pt idx="214">
                  <c:v>7.7519379844961378E-3</c:v>
                </c:pt>
                <c:pt idx="215">
                  <c:v>5.7692307692307487E-3</c:v>
                </c:pt>
                <c:pt idx="216">
                  <c:v>9.5602294455066072E-3</c:v>
                </c:pt>
                <c:pt idx="217">
                  <c:v>3.7878787878788955E-3</c:v>
                </c:pt>
                <c:pt idx="218">
                  <c:v>5.6603773584904538E-3</c:v>
                </c:pt>
                <c:pt idx="219">
                  <c:v>3.7523452157599557E-3</c:v>
                </c:pt>
                <c:pt idx="220">
                  <c:v>5.6074766355138639E-3</c:v>
                </c:pt>
                <c:pt idx="221">
                  <c:v>3.7174721189592308E-3</c:v>
                </c:pt>
                <c:pt idx="222">
                  <c:v>3.7037037037037646E-3</c:v>
                </c:pt>
                <c:pt idx="223">
                  <c:v>5.5350553505535416E-3</c:v>
                </c:pt>
                <c:pt idx="224">
                  <c:v>5.5045871559633586E-3</c:v>
                </c:pt>
                <c:pt idx="225">
                  <c:v>7.2992700729928028E-3</c:v>
                </c:pt>
                <c:pt idx="226">
                  <c:v>5.4347826086955653E-3</c:v>
                </c:pt>
                <c:pt idx="227">
                  <c:v>7.2072072072071336E-3</c:v>
                </c:pt>
                <c:pt idx="228">
                  <c:v>5.3667262969590013E-3</c:v>
                </c:pt>
                <c:pt idx="229">
                  <c:v>5.3380782918148739E-3</c:v>
                </c:pt>
                <c:pt idx="230">
                  <c:v>3.5398230088496963E-3</c:v>
                </c:pt>
                <c:pt idx="231">
                  <c:v>5.2910052910053462E-3</c:v>
                </c:pt>
                <c:pt idx="232">
                  <c:v>3.5087719298245723E-3</c:v>
                </c:pt>
                <c:pt idx="233">
                  <c:v>6.9930069930068672E-3</c:v>
                </c:pt>
                <c:pt idx="234">
                  <c:v>5.2083333333332593E-3</c:v>
                </c:pt>
                <c:pt idx="235">
                  <c:v>5.1813471502590858E-3</c:v>
                </c:pt>
                <c:pt idx="236">
                  <c:v>5.1546391752577136E-3</c:v>
                </c:pt>
                <c:pt idx="237">
                  <c:v>3.4188034188034067E-3</c:v>
                </c:pt>
                <c:pt idx="238">
                  <c:v>3.4071550255536653E-3</c:v>
                </c:pt>
                <c:pt idx="239">
                  <c:v>6.7911714770798604E-3</c:v>
                </c:pt>
                <c:pt idx="240">
                  <c:v>6.7453625632378778E-3</c:v>
                </c:pt>
                <c:pt idx="241">
                  <c:v>5.0251256281406143E-3</c:v>
                </c:pt>
                <c:pt idx="242">
                  <c:v>4.9999999999998934E-3</c:v>
                </c:pt>
                <c:pt idx="243">
                  <c:v>4.9751243781095411E-3</c:v>
                </c:pt>
                <c:pt idx="244">
                  <c:v>6.6006600660066805E-3</c:v>
                </c:pt>
                <c:pt idx="245">
                  <c:v>3.2786885245901232E-3</c:v>
                </c:pt>
                <c:pt idx="246">
                  <c:v>4.9019607843137081E-3</c:v>
                </c:pt>
                <c:pt idx="247">
                  <c:v>4.8780487804878092E-3</c:v>
                </c:pt>
                <c:pt idx="248">
                  <c:v>3.2362459546926292E-3</c:v>
                </c:pt>
                <c:pt idx="249">
                  <c:v>4.8387096774193949E-3</c:v>
                </c:pt>
                <c:pt idx="250">
                  <c:v>6.4205457463886173E-3</c:v>
                </c:pt>
                <c:pt idx="251">
                  <c:v>6.3795853269537073E-3</c:v>
                </c:pt>
                <c:pt idx="252">
                  <c:v>4.7543581616480424E-3</c:v>
                </c:pt>
                <c:pt idx="253">
                  <c:v>6.3091482649841879E-3</c:v>
                </c:pt>
                <c:pt idx="254">
                  <c:v>7.8369905956112706E-3</c:v>
                </c:pt>
                <c:pt idx="255">
                  <c:v>6.2208398133749565E-3</c:v>
                </c:pt>
                <c:pt idx="256">
                  <c:v>7.7279752704790816E-3</c:v>
                </c:pt>
                <c:pt idx="257">
                  <c:v>6.1349693251533388E-3</c:v>
                </c:pt>
                <c:pt idx="258">
                  <c:v>7.6219512195121464E-3</c:v>
                </c:pt>
                <c:pt idx="259">
                  <c:v>9.0771558245084094E-3</c:v>
                </c:pt>
                <c:pt idx="260">
                  <c:v>7.496251874062887E-3</c:v>
                </c:pt>
                <c:pt idx="261">
                  <c:v>5.9523809523809312E-3</c:v>
                </c:pt>
                <c:pt idx="262">
                  <c:v>5.9171597633136397E-3</c:v>
                </c:pt>
                <c:pt idx="263">
                  <c:v>7.3529411764705621E-3</c:v>
                </c:pt>
                <c:pt idx="264">
                  <c:v>1.0218978102189746E-2</c:v>
                </c:pt>
                <c:pt idx="265">
                  <c:v>8.6705202312138407E-3</c:v>
                </c:pt>
                <c:pt idx="266">
                  <c:v>7.1633237822350537E-3</c:v>
                </c:pt>
                <c:pt idx="267">
                  <c:v>7.1123755334281391E-3</c:v>
                </c:pt>
                <c:pt idx="268">
                  <c:v>7.0621468926552744E-3</c:v>
                </c:pt>
                <c:pt idx="269">
                  <c:v>8.4151472650773051E-3</c:v>
                </c:pt>
                <c:pt idx="270">
                  <c:v>1.1126564673157091E-2</c:v>
                </c:pt>
                <c:pt idx="271">
                  <c:v>8.2530949105914519E-3</c:v>
                </c:pt>
                <c:pt idx="272">
                  <c:v>9.5497953615280018E-3</c:v>
                </c:pt>
                <c:pt idx="273">
                  <c:v>1.08108108108107E-2</c:v>
                </c:pt>
                <c:pt idx="274">
                  <c:v>1.2032085561497485E-2</c:v>
                </c:pt>
                <c:pt idx="275">
                  <c:v>1.3210039630118908E-2</c:v>
                </c:pt>
                <c:pt idx="276">
                  <c:v>1.0430247718383301E-2</c:v>
                </c:pt>
                <c:pt idx="277">
                  <c:v>1.4193548387096744E-2</c:v>
                </c:pt>
                <c:pt idx="278">
                  <c:v>1.1450381679389388E-2</c:v>
                </c:pt>
                <c:pt idx="279">
                  <c:v>7.547169811320753E-3</c:v>
                </c:pt>
                <c:pt idx="280">
                  <c:v>1.1235955056179803E-2</c:v>
                </c:pt>
                <c:pt idx="281">
                  <c:v>-2.4691358024692134E-3</c:v>
                </c:pt>
                <c:pt idx="282">
                  <c:v>6.1881188118810826E-3</c:v>
                </c:pt>
                <c:pt idx="283">
                  <c:v>9.8400984009838766E-3</c:v>
                </c:pt>
                <c:pt idx="284">
                  <c:v>1.0962241169305775E-2</c:v>
                </c:pt>
                <c:pt idx="285">
                  <c:v>1.0843373493975905E-2</c:v>
                </c:pt>
                <c:pt idx="286">
                  <c:v>1.1918951132300348E-2</c:v>
                </c:pt>
                <c:pt idx="287">
                  <c:v>5.8892815076561078E-3</c:v>
                </c:pt>
                <c:pt idx="288">
                  <c:v>5.8548009367680454E-3</c:v>
                </c:pt>
                <c:pt idx="289">
                  <c:v>5.8207217694994373E-3</c:v>
                </c:pt>
                <c:pt idx="290">
                  <c:v>6.9444444444444198E-3</c:v>
                </c:pt>
                <c:pt idx="291">
                  <c:v>9.1954022988505191E-3</c:v>
                </c:pt>
                <c:pt idx="292">
                  <c:v>9.1116173120728838E-3</c:v>
                </c:pt>
                <c:pt idx="293">
                  <c:v>1.3544018058690765E-2</c:v>
                </c:pt>
                <c:pt idx="294">
                  <c:v>1.0022271714922093E-2</c:v>
                </c:pt>
                <c:pt idx="295">
                  <c:v>1.2127894156560126E-2</c:v>
                </c:pt>
                <c:pt idx="296">
                  <c:v>3.2679738562091387E-3</c:v>
                </c:pt>
                <c:pt idx="297">
                  <c:v>4.3431053203040193E-3</c:v>
                </c:pt>
                <c:pt idx="298">
                  <c:v>5.4054054054053502E-3</c:v>
                </c:pt>
                <c:pt idx="299">
                  <c:v>3.225806451612856E-3</c:v>
                </c:pt>
                <c:pt idx="300">
                  <c:v>5.3590568060022381E-3</c:v>
                </c:pt>
                <c:pt idx="301">
                  <c:v>1.0660980810235365E-3</c:v>
                </c:pt>
                <c:pt idx="302">
                  <c:v>8.5197018104365974E-3</c:v>
                </c:pt>
                <c:pt idx="303">
                  <c:v>7.3917634635691787E-3</c:v>
                </c:pt>
                <c:pt idx="304">
                  <c:v>7.3375262054506951E-3</c:v>
                </c:pt>
                <c:pt idx="305">
                  <c:v>6.2434963579605096E-3</c:v>
                </c:pt>
                <c:pt idx="306">
                  <c:v>4.1365046535677408E-3</c:v>
                </c:pt>
                <c:pt idx="307">
                  <c:v>1.029866117404854E-3</c:v>
                </c:pt>
                <c:pt idx="308">
                  <c:v>3.0864197530864335E-3</c:v>
                </c:pt>
                <c:pt idx="309">
                  <c:v>-2.0512820512821328E-3</c:v>
                </c:pt>
                <c:pt idx="310">
                  <c:v>-1.0277492291880241E-3</c:v>
                </c:pt>
                <c:pt idx="311">
                  <c:v>4.1152263374484299E-3</c:v>
                </c:pt>
                <c:pt idx="312">
                  <c:v>4.098360655737654E-3</c:v>
                </c:pt>
                <c:pt idx="313">
                  <c:v>2.0408163265306367E-3</c:v>
                </c:pt>
                <c:pt idx="314">
                  <c:v>4.0733197556006573E-3</c:v>
                </c:pt>
                <c:pt idx="315">
                  <c:v>3.0425963488844854E-3</c:v>
                </c:pt>
                <c:pt idx="316">
                  <c:v>3.0333670374114163E-3</c:v>
                </c:pt>
                <c:pt idx="317">
                  <c:v>6.0483870967742437E-3</c:v>
                </c:pt>
                <c:pt idx="318">
                  <c:v>3.0060120240480437E-3</c:v>
                </c:pt>
                <c:pt idx="319">
                  <c:v>3.9960039960040827E-3</c:v>
                </c:pt>
                <c:pt idx="320">
                  <c:v>4.9751243781095411E-3</c:v>
                </c:pt>
                <c:pt idx="321">
                  <c:v>4.9504950495049549E-3</c:v>
                </c:pt>
                <c:pt idx="322">
                  <c:v>2.9556650246305161E-3</c:v>
                </c:pt>
                <c:pt idx="323">
                  <c:v>6.8762278978389269E-3</c:v>
                </c:pt>
                <c:pt idx="324">
                  <c:v>2.9268292682926855E-3</c:v>
                </c:pt>
                <c:pt idx="325">
                  <c:v>3.8910505836575737E-3</c:v>
                </c:pt>
                <c:pt idx="326">
                  <c:v>4.8449612403100861E-3</c:v>
                </c:pt>
                <c:pt idx="327">
                  <c:v>3.8572806171648377E-3</c:v>
                </c:pt>
                <c:pt idx="328">
                  <c:v>3.842459173871271E-3</c:v>
                </c:pt>
                <c:pt idx="329">
                  <c:v>4.7846889952152249E-3</c:v>
                </c:pt>
                <c:pt idx="330">
                  <c:v>3.8095238095239292E-3</c:v>
                </c:pt>
                <c:pt idx="331">
                  <c:v>3.7950664136621182E-3</c:v>
                </c:pt>
                <c:pt idx="332">
                  <c:v>3.780718336483968E-3</c:v>
                </c:pt>
                <c:pt idx="333">
                  <c:v>1.8832391713747842E-3</c:v>
                </c:pt>
                <c:pt idx="334">
                  <c:v>3.759398496240518E-3</c:v>
                </c:pt>
                <c:pt idx="335">
                  <c:v>2.8089887640450062E-3</c:v>
                </c:pt>
                <c:pt idx="336">
                  <c:v>5.6022408963585235E-3</c:v>
                </c:pt>
                <c:pt idx="337">
                  <c:v>3.714020427112219E-3</c:v>
                </c:pt>
                <c:pt idx="338">
                  <c:v>2.7752081406107187E-3</c:v>
                </c:pt>
                <c:pt idx="339">
                  <c:v>3.6900369003689537E-3</c:v>
                </c:pt>
                <c:pt idx="340">
                  <c:v>2.7573529411764053E-3</c:v>
                </c:pt>
                <c:pt idx="341">
                  <c:v>2.749770852429112E-3</c:v>
                </c:pt>
                <c:pt idx="342">
                  <c:v>3.6563071297988081E-3</c:v>
                </c:pt>
                <c:pt idx="343">
                  <c:v>1.8214936247722413E-3</c:v>
                </c:pt>
                <c:pt idx="344">
                  <c:v>4.5454545454546302E-3</c:v>
                </c:pt>
                <c:pt idx="345">
                  <c:v>5.4298642533936459E-3</c:v>
                </c:pt>
                <c:pt idx="346">
                  <c:v>2.7002700270029045E-3</c:v>
                </c:pt>
                <c:pt idx="347">
                  <c:v>4.4883303411131781E-3</c:v>
                </c:pt>
                <c:pt idx="348">
                  <c:v>2.6809651474530849E-3</c:v>
                </c:pt>
                <c:pt idx="349">
                  <c:v>2.673796791443861E-3</c:v>
                </c:pt>
                <c:pt idx="350">
                  <c:v>3.555555555555534E-3</c:v>
                </c:pt>
                <c:pt idx="351">
                  <c:v>1.771479185119551E-3</c:v>
                </c:pt>
                <c:pt idx="352">
                  <c:v>2.6525198938993633E-3</c:v>
                </c:pt>
                <c:pt idx="353">
                  <c:v>3.5273368606700828E-3</c:v>
                </c:pt>
                <c:pt idx="354">
                  <c:v>3.5149384885764245E-3</c:v>
                </c:pt>
                <c:pt idx="355">
                  <c:v>3.5026269702276291E-3</c:v>
                </c:pt>
                <c:pt idx="356">
                  <c:v>3.4904013961605251E-3</c:v>
                </c:pt>
                <c:pt idx="357">
                  <c:v>2.6086956521738092E-3</c:v>
                </c:pt>
                <c:pt idx="358">
                  <c:v>2.6019080659149818E-3</c:v>
                </c:pt>
                <c:pt idx="359">
                  <c:v>2.5951557093426558E-3</c:v>
                </c:pt>
                <c:pt idx="360">
                  <c:v>2.5884383088869978E-3</c:v>
                </c:pt>
                <c:pt idx="361">
                  <c:v>3.4423407917383297E-3</c:v>
                </c:pt>
                <c:pt idx="362">
                  <c:v>6.0034305317324677E-3</c:v>
                </c:pt>
                <c:pt idx="363">
                  <c:v>3.4100596760444635E-3</c:v>
                </c:pt>
                <c:pt idx="364">
                  <c:v>1.6992353440952179E-3</c:v>
                </c:pt>
                <c:pt idx="365">
                  <c:v>3.392705682782049E-3</c:v>
                </c:pt>
                <c:pt idx="366">
                  <c:v>3.3812341504648735E-3</c:v>
                </c:pt>
                <c:pt idx="367">
                  <c:v>4.2122999157538921E-3</c:v>
                </c:pt>
                <c:pt idx="368">
                  <c:v>5.0335570469797197E-3</c:v>
                </c:pt>
                <c:pt idx="369">
                  <c:v>2.5041736227044975E-3</c:v>
                </c:pt>
                <c:pt idx="370">
                  <c:v>2.4979184013322886E-3</c:v>
                </c:pt>
                <c:pt idx="371">
                  <c:v>4.1528239202657247E-3</c:v>
                </c:pt>
                <c:pt idx="372">
                  <c:v>2.4813895781636841E-3</c:v>
                </c:pt>
                <c:pt idx="373">
                  <c:v>4.1254125412542031E-3</c:v>
                </c:pt>
                <c:pt idx="374">
                  <c:v>4.9301561216104073E-3</c:v>
                </c:pt>
                <c:pt idx="375">
                  <c:v>3.270645952575757E-3</c:v>
                </c:pt>
                <c:pt idx="376">
                  <c:v>4.0749796251018378E-3</c:v>
                </c:pt>
                <c:pt idx="377">
                  <c:v>3.2467532467532756E-3</c:v>
                </c:pt>
                <c:pt idx="378">
                  <c:v>3.2362459546926292E-3</c:v>
                </c:pt>
                <c:pt idx="379">
                  <c:v>5.6451612903225534E-3</c:v>
                </c:pt>
                <c:pt idx="380">
                  <c:v>4.0096230954289602E-3</c:v>
                </c:pt>
                <c:pt idx="381">
                  <c:v>3.1948881789136685E-3</c:v>
                </c:pt>
                <c:pt idx="382">
                  <c:v>3.1847133757962887E-3</c:v>
                </c:pt>
                <c:pt idx="383">
                  <c:v>3.9682539682539542E-3</c:v>
                </c:pt>
                <c:pt idx="384">
                  <c:v>3.1620553359683612E-3</c:v>
                </c:pt>
                <c:pt idx="385">
                  <c:v>3.9401103230889412E-3</c:v>
                </c:pt>
                <c:pt idx="386">
                  <c:v>3.1397174254317317E-3</c:v>
                </c:pt>
                <c:pt idx="387">
                  <c:v>3.9123630672928122E-3</c:v>
                </c:pt>
                <c:pt idx="388">
                  <c:v>3.8971161340608518E-3</c:v>
                </c:pt>
                <c:pt idx="389">
                  <c:v>3.1055900621115295E-3</c:v>
                </c:pt>
                <c:pt idx="390">
                  <c:v>2.3219814241486336E-3</c:v>
                </c:pt>
                <c:pt idx="391">
                  <c:v>3.0888030888032159E-3</c:v>
                </c:pt>
                <c:pt idx="392">
                  <c:v>5.388760585065322E-3</c:v>
                </c:pt>
                <c:pt idx="393">
                  <c:v>3.8284839203674981E-3</c:v>
                </c:pt>
                <c:pt idx="394">
                  <c:v>3.8138825324181003E-3</c:v>
                </c:pt>
                <c:pt idx="395">
                  <c:v>3.7993920972645423E-3</c:v>
                </c:pt>
                <c:pt idx="396">
                  <c:v>4.5420136260407862E-3</c:v>
                </c:pt>
                <c:pt idx="397">
                  <c:v>6.0286360211003753E-3</c:v>
                </c:pt>
                <c:pt idx="398">
                  <c:v>3.7453183520599342E-3</c:v>
                </c:pt>
                <c:pt idx="399">
                  <c:v>2.9850746268658135E-3</c:v>
                </c:pt>
                <c:pt idx="400">
                  <c:v>5.2083333333332593E-3</c:v>
                </c:pt>
                <c:pt idx="401">
                  <c:v>5.1813471502590858E-3</c:v>
                </c:pt>
                <c:pt idx="402">
                  <c:v>5.8910162002945299E-3</c:v>
                </c:pt>
                <c:pt idx="403">
                  <c:v>3.6603221083455484E-3</c:v>
                </c:pt>
                <c:pt idx="404">
                  <c:v>3.6469730123998012E-3</c:v>
                </c:pt>
                <c:pt idx="405">
                  <c:v>2.9069767441860517E-3</c:v>
                </c:pt>
                <c:pt idx="406">
                  <c:v>4.3478260869564966E-3</c:v>
                </c:pt>
                <c:pt idx="407">
                  <c:v>6.4935064935065512E-3</c:v>
                </c:pt>
                <c:pt idx="408">
                  <c:v>5.0179211469534302E-3</c:v>
                </c:pt>
                <c:pt idx="409">
                  <c:v>2.1398002853068032E-3</c:v>
                </c:pt>
                <c:pt idx="410">
                  <c:v>2.846975088967918E-3</c:v>
                </c:pt>
                <c:pt idx="411">
                  <c:v>2.8388928317957252E-3</c:v>
                </c:pt>
                <c:pt idx="412">
                  <c:v>3.5385704175512345E-3</c:v>
                </c:pt>
                <c:pt idx="413">
                  <c:v>3.5260930888576514E-3</c:v>
                </c:pt>
                <c:pt idx="414">
                  <c:v>4.2164441321153046E-3</c:v>
                </c:pt>
                <c:pt idx="415">
                  <c:v>3.4989503149054357E-3</c:v>
                </c:pt>
                <c:pt idx="416">
                  <c:v>2.0920502092049986E-3</c:v>
                </c:pt>
                <c:pt idx="417">
                  <c:v>3.4794711203895989E-3</c:v>
                </c:pt>
                <c:pt idx="418">
                  <c:v>3.4674063800277377E-3</c:v>
                </c:pt>
                <c:pt idx="419">
                  <c:v>2.7643400138217533E-3</c:v>
                </c:pt>
                <c:pt idx="420">
                  <c:v>2.0675396278428959E-3</c:v>
                </c:pt>
                <c:pt idx="421">
                  <c:v>3.4387895460796791E-3</c:v>
                </c:pt>
                <c:pt idx="422">
                  <c:v>2.7416038382455099E-3</c:v>
                </c:pt>
                <c:pt idx="423">
                  <c:v>3.4176349965824304E-3</c:v>
                </c:pt>
                <c:pt idx="424">
                  <c:v>2.043596730245012E-3</c:v>
                </c:pt>
                <c:pt idx="425">
                  <c:v>3.3990482664854049E-3</c:v>
                </c:pt>
                <c:pt idx="426">
                  <c:v>2.0325203252034019E-3</c:v>
                </c:pt>
                <c:pt idx="427">
                  <c:v>1.3522650439485862E-3</c:v>
                </c:pt>
                <c:pt idx="428">
                  <c:v>4.7265361242405657E-3</c:v>
                </c:pt>
                <c:pt idx="429">
                  <c:v>2.6881720430105283E-3</c:v>
                </c:pt>
                <c:pt idx="430">
                  <c:v>2.6809651474530849E-3</c:v>
                </c:pt>
                <c:pt idx="431">
                  <c:v>3.3422459893048817E-3</c:v>
                </c:pt>
                <c:pt idx="432">
                  <c:v>3.3311125916055673E-3</c:v>
                </c:pt>
                <c:pt idx="433">
                  <c:v>1.3280212483401943E-3</c:v>
                </c:pt>
                <c:pt idx="434">
                  <c:v>3.9787798408488229E-3</c:v>
                </c:pt>
                <c:pt idx="435">
                  <c:v>2.6420079260238705E-3</c:v>
                </c:pt>
                <c:pt idx="436">
                  <c:v>1.9762845849802257E-3</c:v>
                </c:pt>
                <c:pt idx="437">
                  <c:v>1.3149243918475495E-3</c:v>
                </c:pt>
                <c:pt idx="438">
                  <c:v>3.2829940906107247E-3</c:v>
                </c:pt>
                <c:pt idx="439">
                  <c:v>6.544502617800152E-4</c:v>
                </c:pt>
                <c:pt idx="440">
                  <c:v>3.2701111837802888E-3</c:v>
                </c:pt>
                <c:pt idx="441">
                  <c:v>3.2594524119948787E-3</c:v>
                </c:pt>
                <c:pt idx="442">
                  <c:v>2.5990903183885639E-3</c:v>
                </c:pt>
                <c:pt idx="443">
                  <c:v>1.2961762799739152E-3</c:v>
                </c:pt>
                <c:pt idx="444">
                  <c:v>1.9417475728156219E-3</c:v>
                </c:pt>
                <c:pt idx="445">
                  <c:v>3.2299741602066501E-3</c:v>
                </c:pt>
                <c:pt idx="446">
                  <c:v>1.2878300064391723E-3</c:v>
                </c:pt>
                <c:pt idx="447">
                  <c:v>2.5723472668810476E-3</c:v>
                </c:pt>
                <c:pt idx="448">
                  <c:v>3.207184092366866E-3</c:v>
                </c:pt>
                <c:pt idx="449">
                  <c:v>1.9181585677747748E-3</c:v>
                </c:pt>
                <c:pt idx="450">
                  <c:v>2.552648372686761E-3</c:v>
                </c:pt>
                <c:pt idx="451">
                  <c:v>2.5461489497136114E-3</c:v>
                </c:pt>
                <c:pt idx="452">
                  <c:v>1.9047619047620756E-3</c:v>
                </c:pt>
                <c:pt idx="453">
                  <c:v>2.5348542458807355E-3</c:v>
                </c:pt>
                <c:pt idx="454">
                  <c:v>6.3211125158035841E-4</c:v>
                </c:pt>
                <c:pt idx="455">
                  <c:v>4.4219835754895076E-3</c:v>
                </c:pt>
                <c:pt idx="456">
                  <c:v>2.515723270440251E-3</c:v>
                </c:pt>
                <c:pt idx="457">
                  <c:v>3.1367628607277265E-3</c:v>
                </c:pt>
                <c:pt idx="458">
                  <c:v>3.1269543464664817E-3</c:v>
                </c:pt>
                <c:pt idx="459">
                  <c:v>1.8703241895261513E-3</c:v>
                </c:pt>
                <c:pt idx="460">
                  <c:v>2.4891101431239182E-3</c:v>
                </c:pt>
                <c:pt idx="461">
                  <c:v>1.8621973929238145E-3</c:v>
                </c:pt>
                <c:pt idx="462">
                  <c:v>2.4783147459728205E-3</c:v>
                </c:pt>
                <c:pt idx="463">
                  <c:v>2.4721878862792313E-3</c:v>
                </c:pt>
                <c:pt idx="464">
                  <c:v>3.0826140567201676E-3</c:v>
                </c:pt>
                <c:pt idx="465">
                  <c:v>1.8438844499077955E-3</c:v>
                </c:pt>
                <c:pt idx="466">
                  <c:v>6.1349693251533388E-4</c:v>
                </c:pt>
                <c:pt idx="467">
                  <c:v>3.6787247087675112E-3</c:v>
                </c:pt>
                <c:pt idx="468">
                  <c:v>1.8326206475260953E-3</c:v>
                </c:pt>
                <c:pt idx="469">
                  <c:v>2.4390243902439046E-3</c:v>
                </c:pt>
                <c:pt idx="470">
                  <c:v>1.2165450121652821E-3</c:v>
                </c:pt>
                <c:pt idx="471">
                  <c:v>2.430133657351119E-3</c:v>
                </c:pt>
                <c:pt idx="472">
                  <c:v>2.4242424242424399E-3</c:v>
                </c:pt>
                <c:pt idx="473">
                  <c:v>1.8137847642079041E-3</c:v>
                </c:pt>
                <c:pt idx="474">
                  <c:v>1.8105009052504784E-3</c:v>
                </c:pt>
                <c:pt idx="475">
                  <c:v>3.0120481927711218E-3</c:v>
                </c:pt>
                <c:pt idx="476">
                  <c:v>1.8018018018017834E-3</c:v>
                </c:pt>
                <c:pt idx="477">
                  <c:v>2.3980815347719453E-3</c:v>
                </c:pt>
                <c:pt idx="478">
                  <c:v>1.1961722488038617E-3</c:v>
                </c:pt>
                <c:pt idx="479">
                  <c:v>2.389486260454099E-3</c:v>
                </c:pt>
                <c:pt idx="480">
                  <c:v>1.7878426698449967E-3</c:v>
                </c:pt>
                <c:pt idx="481">
                  <c:v>1.7846519928614857E-3</c:v>
                </c:pt>
                <c:pt idx="482">
                  <c:v>2.9691211401425832E-3</c:v>
                </c:pt>
                <c:pt idx="483">
                  <c:v>1.7761989342806039E-3</c:v>
                </c:pt>
                <c:pt idx="484">
                  <c:v>1.1820330969267712E-3</c:v>
                </c:pt>
                <c:pt idx="485">
                  <c:v>1.7709563164107767E-3</c:v>
                </c:pt>
                <c:pt idx="486">
                  <c:v>5.892751915146377E-4</c:v>
                </c:pt>
                <c:pt idx="487">
                  <c:v>2.3557126030622211E-3</c:v>
                </c:pt>
                <c:pt idx="488">
                  <c:v>2.3501762632198719E-3</c:v>
                </c:pt>
                <c:pt idx="489">
                  <c:v>1.1723329425556983E-3</c:v>
                </c:pt>
                <c:pt idx="490">
                  <c:v>2.3419203747070405E-3</c:v>
                </c:pt>
                <c:pt idx="491">
                  <c:v>2.3364485981309802E-3</c:v>
                </c:pt>
                <c:pt idx="492">
                  <c:v>1.7482517482518833E-3</c:v>
                </c:pt>
                <c:pt idx="493">
                  <c:v>1.7452006980802626E-3</c:v>
                </c:pt>
                <c:pt idx="494">
                  <c:v>1.7421602787457413E-3</c:v>
                </c:pt>
                <c:pt idx="495">
                  <c:v>2.3188405797101019E-3</c:v>
                </c:pt>
                <c:pt idx="496">
                  <c:v>1.7351069982647349E-3</c:v>
                </c:pt>
                <c:pt idx="497">
                  <c:v>1.7321016166282899E-3</c:v>
                </c:pt>
                <c:pt idx="498">
                  <c:v>2.8818443804035088E-3</c:v>
                </c:pt>
                <c:pt idx="499">
                  <c:v>1.1494252873562871E-3</c:v>
                </c:pt>
                <c:pt idx="500">
                  <c:v>1.1481056257176547E-3</c:v>
                </c:pt>
                <c:pt idx="501">
                  <c:v>2.2935779816513069E-3</c:v>
                </c:pt>
                <c:pt idx="502">
                  <c:v>3.4324942791761348E-3</c:v>
                </c:pt>
                <c:pt idx="503">
                  <c:v>1.1402508551880963E-3</c:v>
                </c:pt>
                <c:pt idx="504">
                  <c:v>0</c:v>
                </c:pt>
                <c:pt idx="505">
                  <c:v>5.6947608200452748E-4</c:v>
                </c:pt>
                <c:pt idx="506">
                  <c:v>3.4149117814457064E-3</c:v>
                </c:pt>
                <c:pt idx="507">
                  <c:v>1.1344299489506326E-3</c:v>
                </c:pt>
                <c:pt idx="508">
                  <c:v>5.6657223796041656E-4</c:v>
                </c:pt>
                <c:pt idx="509">
                  <c:v>2.8312570781428015E-3</c:v>
                </c:pt>
                <c:pt idx="510">
                  <c:v>1.1293054771317479E-3</c:v>
                </c:pt>
                <c:pt idx="511">
                  <c:v>2.8200789622110367E-3</c:v>
                </c:pt>
                <c:pt idx="512">
                  <c:v>1.6872890888637304E-3</c:v>
                </c:pt>
                <c:pt idx="513">
                  <c:v>1.6844469399215356E-3</c:v>
                </c:pt>
                <c:pt idx="514">
                  <c:v>1.6816143497757619E-3</c:v>
                </c:pt>
                <c:pt idx="515">
                  <c:v>3.357582540570947E-3</c:v>
                </c:pt>
                <c:pt idx="516">
                  <c:v>5.5772448410484898E-4</c:v>
                </c:pt>
                <c:pt idx="517">
                  <c:v>3.3444816053511683E-3</c:v>
                </c:pt>
                <c:pt idx="518">
                  <c:v>1.6666666666667052E-3</c:v>
                </c:pt>
                <c:pt idx="519">
                  <c:v>2.2185246810868531E-3</c:v>
                </c:pt>
                <c:pt idx="520">
                  <c:v>2.2136137244050946E-3</c:v>
                </c:pt>
                <c:pt idx="521">
                  <c:v>2.2087244616233459E-3</c:v>
                </c:pt>
                <c:pt idx="522">
                  <c:v>2.2038567493112282E-3</c:v>
                </c:pt>
                <c:pt idx="523">
                  <c:v>2.1990104452995762E-3</c:v>
                </c:pt>
                <c:pt idx="524">
                  <c:v>1.645639056500281E-3</c:v>
                </c:pt>
                <c:pt idx="525">
                  <c:v>2.7382256297918683E-3</c:v>
                </c:pt>
                <c:pt idx="526">
                  <c:v>1.0922992900055384E-3</c:v>
                </c:pt>
                <c:pt idx="527">
                  <c:v>3.2733224222585289E-3</c:v>
                </c:pt>
                <c:pt idx="528">
                  <c:v>2.7188689505166508E-3</c:v>
                </c:pt>
                <c:pt idx="529">
                  <c:v>1.6268980477223138E-3</c:v>
                </c:pt>
                <c:pt idx="530">
                  <c:v>2.1656740660531693E-3</c:v>
                </c:pt>
                <c:pt idx="531">
                  <c:v>1.0804970286333315E-3</c:v>
                </c:pt>
                <c:pt idx="532">
                  <c:v>3.7776578521315773E-3</c:v>
                </c:pt>
                <c:pt idx="533">
                  <c:v>2.1505376344086446E-3</c:v>
                </c:pt>
                <c:pt idx="534">
                  <c:v>1.6094420600858417E-3</c:v>
                </c:pt>
                <c:pt idx="535">
                  <c:v>2.1424745581146709E-3</c:v>
                </c:pt>
                <c:pt idx="536">
                  <c:v>1.6034206306787535E-3</c:v>
                </c:pt>
                <c:pt idx="537">
                  <c:v>3.7353255069370039E-3</c:v>
                </c:pt>
                <c:pt idx="538">
                  <c:v>1.5948963317384823E-3</c:v>
                </c:pt>
                <c:pt idx="539">
                  <c:v>1.5923566878979223E-3</c:v>
                </c:pt>
                <c:pt idx="540">
                  <c:v>2.1197668256491831E-3</c:v>
                </c:pt>
                <c:pt idx="541">
                  <c:v>5.2882072977267214E-4</c:v>
                </c:pt>
                <c:pt idx="542">
                  <c:v>2.6427061310783095E-3</c:v>
                </c:pt>
                <c:pt idx="543">
                  <c:v>1.5814443858725991E-3</c:v>
                </c:pt>
                <c:pt idx="544">
                  <c:v>1.0526315789474161E-3</c:v>
                </c:pt>
                <c:pt idx="545">
                  <c:v>1.577287066246047E-3</c:v>
                </c:pt>
                <c:pt idx="546">
                  <c:v>3.1496062992124596E-3</c:v>
                </c:pt>
                <c:pt idx="547">
                  <c:v>1.0465724751440586E-3</c:v>
                </c:pt>
                <c:pt idx="548">
                  <c:v>1.045478306325176E-3</c:v>
                </c:pt>
                <c:pt idx="549">
                  <c:v>2.0887728459531019E-3</c:v>
                </c:pt>
                <c:pt idx="550">
                  <c:v>1.0422094841062712E-3</c:v>
                </c:pt>
                <c:pt idx="551">
                  <c:v>1.561686621551317E-3</c:v>
                </c:pt>
                <c:pt idx="552">
                  <c:v>5.197505197505059E-4</c:v>
                </c:pt>
                <c:pt idx="553">
                  <c:v>0</c:v>
                </c:pt>
                <c:pt idx="554">
                  <c:v>0</c:v>
                </c:pt>
                <c:pt idx="555">
                  <c:v>2.077922077922123E-3</c:v>
                </c:pt>
                <c:pt idx="556">
                  <c:v>5.1840331778119086E-4</c:v>
                </c:pt>
                <c:pt idx="557">
                  <c:v>2.0725388601037231E-3</c:v>
                </c:pt>
                <c:pt idx="558">
                  <c:v>1.0341261633919352E-3</c:v>
                </c:pt>
                <c:pt idx="559">
                  <c:v>5.1652892561970809E-4</c:v>
                </c:pt>
                <c:pt idx="560">
                  <c:v>1.5487867836860847E-3</c:v>
                </c:pt>
                <c:pt idx="561">
                  <c:v>0</c:v>
                </c:pt>
                <c:pt idx="562">
                  <c:v>1.0309278350515427E-3</c:v>
                </c:pt>
                <c:pt idx="563">
                  <c:v>2.059732234809486E-3</c:v>
                </c:pt>
                <c:pt idx="564">
                  <c:v>1.5416238437822027E-3</c:v>
                </c:pt>
                <c:pt idx="565">
                  <c:v>3.0785017957926097E-3</c:v>
                </c:pt>
                <c:pt idx="566">
                  <c:v>2.0460358056266781E-3</c:v>
                </c:pt>
                <c:pt idx="567">
                  <c:v>1.5313935681469104E-3</c:v>
                </c:pt>
                <c:pt idx="568">
                  <c:v>2.0387359836901986E-3</c:v>
                </c:pt>
                <c:pt idx="569">
                  <c:v>1.0172939979655737E-3</c:v>
                </c:pt>
                <c:pt idx="570">
                  <c:v>5.0813008130079496E-4</c:v>
                </c:pt>
                <c:pt idx="571">
                  <c:v>3.0472320975114542E-3</c:v>
                </c:pt>
                <c:pt idx="572">
                  <c:v>2.0253164556962577E-3</c:v>
                </c:pt>
                <c:pt idx="573">
                  <c:v>2.0212228398182042E-3</c:v>
                </c:pt>
                <c:pt idx="574">
                  <c:v>1.5128593040847349E-3</c:v>
                </c:pt>
                <c:pt idx="575">
                  <c:v>2.0140986908359082E-3</c:v>
                </c:pt>
                <c:pt idx="576">
                  <c:v>2.0100502512563345E-3</c:v>
                </c:pt>
                <c:pt idx="577">
                  <c:v>3.5105315947843163E-3</c:v>
                </c:pt>
                <c:pt idx="578">
                  <c:v>4.997501249375258E-4</c:v>
                </c:pt>
                <c:pt idx="579">
                  <c:v>1.4985014985016143E-3</c:v>
                </c:pt>
                <c:pt idx="580">
                  <c:v>4.9875311720692928E-4</c:v>
                </c:pt>
                <c:pt idx="581">
                  <c:v>1.4955134596212893E-3</c:v>
                </c:pt>
                <c:pt idx="582">
                  <c:v>9.955201592830587E-4</c:v>
                </c:pt>
                <c:pt idx="583">
                  <c:v>9.9453008453509462E-4</c:v>
                </c:pt>
                <c:pt idx="584">
                  <c:v>3.4773969200199151E-3</c:v>
                </c:pt>
                <c:pt idx="585">
                  <c:v>2.4752475247524774E-3</c:v>
                </c:pt>
                <c:pt idx="586">
                  <c:v>1.4814814814816391E-3</c:v>
                </c:pt>
                <c:pt idx="587">
                  <c:v>1.9723865877709912E-3</c:v>
                </c:pt>
                <c:pt idx="588">
                  <c:v>1.9685039370078705E-3</c:v>
                </c:pt>
                <c:pt idx="589">
                  <c:v>3.4381139489194634E-3</c:v>
                </c:pt>
                <c:pt idx="590">
                  <c:v>2.4473813020069457E-3</c:v>
                </c:pt>
                <c:pt idx="591">
                  <c:v>2.9296875E-3</c:v>
                </c:pt>
                <c:pt idx="592">
                  <c:v>2.4342745861734016E-3</c:v>
                </c:pt>
                <c:pt idx="593">
                  <c:v>1.9426906265178623E-3</c:v>
                </c:pt>
                <c:pt idx="594">
                  <c:v>2.4236548715463879E-3</c:v>
                </c:pt>
                <c:pt idx="595">
                  <c:v>1.9342359767891004E-3</c:v>
                </c:pt>
                <c:pt idx="596">
                  <c:v>1.9305019305020377E-3</c:v>
                </c:pt>
                <c:pt idx="597">
                  <c:v>9.6339113680166122E-4</c:v>
                </c:pt>
                <c:pt idx="598">
                  <c:v>1.4436958614050255E-3</c:v>
                </c:pt>
                <c:pt idx="599">
                  <c:v>2.4026910139356428E-3</c:v>
                </c:pt>
                <c:pt idx="600">
                  <c:v>2.5647171620326592E-3</c:v>
                </c:pt>
                <c:pt idx="601">
                  <c:v>1.3531929136683107E-3</c:v>
                </c:pt>
                <c:pt idx="602">
                  <c:v>1.5710206381496228E-3</c:v>
                </c:pt>
                <c:pt idx="603">
                  <c:v>1.4827387280866855E-3</c:v>
                </c:pt>
                <c:pt idx="604">
                  <c:v>1.59003703738958E-3</c:v>
                </c:pt>
                <c:pt idx="605">
                  <c:v>1.8109053576180756E-3</c:v>
                </c:pt>
                <c:pt idx="606">
                  <c:v>1.6415764827564239E-3</c:v>
                </c:pt>
                <c:pt idx="607">
                  <c:v>2.0604493200517826E-3</c:v>
                </c:pt>
                <c:pt idx="608">
                  <c:v>2.4721820433553088E-3</c:v>
                </c:pt>
                <c:pt idx="609">
                  <c:v>2.7490015418927261E-3</c:v>
                </c:pt>
                <c:pt idx="610">
                  <c:v>2.3887896172294365E-3</c:v>
                </c:pt>
                <c:pt idx="611">
                  <c:v>2.8287547849581429E-3</c:v>
                </c:pt>
                <c:pt idx="612">
                  <c:v>7.858877022608457E-4</c:v>
                </c:pt>
                <c:pt idx="613">
                  <c:v>2.248304423223324E-3</c:v>
                </c:pt>
                <c:pt idx="614">
                  <c:v>6.5292416752171789E-4</c:v>
                </c:pt>
                <c:pt idx="615">
                  <c:v>1.7524235645041131E-3</c:v>
                </c:pt>
                <c:pt idx="616">
                  <c:v>2.2704432947482367E-3</c:v>
                </c:pt>
                <c:pt idx="617">
                  <c:v>2.511326500297173E-3</c:v>
                </c:pt>
                <c:pt idx="618">
                  <c:v>1.9818026069038375E-3</c:v>
                </c:pt>
                <c:pt idx="619">
                  <c:v>1.4787909035873792E-3</c:v>
                </c:pt>
                <c:pt idx="620">
                  <c:v>3.4607983831147493E-4</c:v>
                </c:pt>
                <c:pt idx="621">
                  <c:v>7.3343543000525813E-4</c:v>
                </c:pt>
                <c:pt idx="622">
                  <c:v>-1.0140725615004342E-4</c:v>
                </c:pt>
                <c:pt idx="623">
                  <c:v>1.9407629364986967E-3</c:v>
                </c:pt>
                <c:pt idx="624">
                  <c:v>2.0520276425606276E-3</c:v>
                </c:pt>
                <c:pt idx="625">
                  <c:v>2.1166985013223449E-3</c:v>
                </c:pt>
                <c:pt idx="626">
                  <c:v>2.0755728443595522E-3</c:v>
                </c:pt>
                <c:pt idx="627">
                  <c:v>9.0532495679140901E-4</c:v>
                </c:pt>
                <c:pt idx="628">
                  <c:v>9.5018821035708356E-4</c:v>
                </c:pt>
                <c:pt idx="629">
                  <c:v>6.8914527730123964E-4</c:v>
                </c:pt>
                <c:pt idx="630">
                  <c:v>1.0626507892348425E-3</c:v>
                </c:pt>
                <c:pt idx="631">
                  <c:v>1.931698071946597E-3</c:v>
                </c:pt>
                <c:pt idx="632">
                  <c:v>2.641869770825922E-3</c:v>
                </c:pt>
                <c:pt idx="633">
                  <c:v>7.4829592609559903E-4</c:v>
                </c:pt>
                <c:pt idx="634">
                  <c:v>9.7432318526635697E-4</c:v>
                </c:pt>
                <c:pt idx="635">
                  <c:v>-1.1227765176723414E-3</c:v>
                </c:pt>
                <c:pt idx="636">
                  <c:v>4.4417652844308542E-4</c:v>
                </c:pt>
                <c:pt idx="637">
                  <c:v>2.3558086539732237E-4</c:v>
                </c:pt>
                <c:pt idx="638">
                  <c:v>1.7664403509343174E-4</c:v>
                </c:pt>
                <c:pt idx="639">
                  <c:v>6.3399480124259888E-4</c:v>
                </c:pt>
                <c:pt idx="640">
                  <c:v>1.0499542907829174E-3</c:v>
                </c:pt>
                <c:pt idx="641">
                  <c:v>7.640351908280163E-4</c:v>
                </c:pt>
                <c:pt idx="642">
                  <c:v>6.5955015065743972E-4</c:v>
                </c:pt>
                <c:pt idx="643">
                  <c:v>9.119268291581939E-4</c:v>
                </c:pt>
                <c:pt idx="644">
                  <c:v>5.3673475831139683E-4</c:v>
                </c:pt>
                <c:pt idx="645">
                  <c:v>1.4380381373122475E-3</c:v>
                </c:pt>
                <c:pt idx="646">
                  <c:v>8.7328774831307854E-4</c:v>
                </c:pt>
                <c:pt idx="647">
                  <c:v>2.0688755661297797E-3</c:v>
                </c:pt>
                <c:pt idx="648">
                  <c:v>1.8401906617055985E-3</c:v>
                </c:pt>
                <c:pt idx="649">
                  <c:v>1.0796862189927925E-3</c:v>
                </c:pt>
                <c:pt idx="650">
                  <c:v>1.2217279619071153E-3</c:v>
                </c:pt>
                <c:pt idx="651">
                  <c:v>2.0024404743281821E-3</c:v>
                </c:pt>
                <c:pt idx="652">
                  <c:v>2.3285379725659361E-3</c:v>
                </c:pt>
                <c:pt idx="653">
                  <c:v>2.3186780419852671E-3</c:v>
                </c:pt>
                <c:pt idx="654">
                  <c:v>2.8594517312114931E-3</c:v>
                </c:pt>
                <c:pt idx="655">
                  <c:v>1.1334354605909702E-3</c:v>
                </c:pt>
                <c:pt idx="656">
                  <c:v>1.7159182373804871E-3</c:v>
                </c:pt>
                <c:pt idx="657">
                  <c:v>1.7350533760696063E-3</c:v>
                </c:pt>
                <c:pt idx="658">
                  <c:v>2.230067122376056E-3</c:v>
                </c:pt>
                <c:pt idx="659">
                  <c:v>2.0755920054529309E-3</c:v>
                </c:pt>
                <c:pt idx="660">
                  <c:v>6.8896817142571898E-4</c:v>
                </c:pt>
                <c:pt idx="661">
                  <c:v>1.9470780673058741E-3</c:v>
                </c:pt>
                <c:pt idx="662">
                  <c:v>1.8688889083413596E-3</c:v>
                </c:pt>
                <c:pt idx="663">
                  <c:v>1.3935912278018048E-3</c:v>
                </c:pt>
                <c:pt idx="664">
                  <c:v>1.7406554287509035E-3</c:v>
                </c:pt>
                <c:pt idx="665">
                  <c:v>1.5111726612753174E-3</c:v>
                </c:pt>
                <c:pt idx="666">
                  <c:v>1.1436274296647841E-3</c:v>
                </c:pt>
                <c:pt idx="667">
                  <c:v>1.8502994792231053E-3</c:v>
                </c:pt>
                <c:pt idx="668">
                  <c:v>1.582422537165229E-3</c:v>
                </c:pt>
                <c:pt idx="669">
                  <c:v>1.3245377103678901E-3</c:v>
                </c:pt>
                <c:pt idx="670">
                  <c:v>1.707517399386127E-3</c:v>
                </c:pt>
                <c:pt idx="671">
                  <c:v>2.1749919085123359E-3</c:v>
                </c:pt>
                <c:pt idx="672">
                  <c:v>1.4640721012448843E-3</c:v>
                </c:pt>
                <c:pt idx="673">
                  <c:v>9.6745481985993642E-4</c:v>
                </c:pt>
                <c:pt idx="674">
                  <c:v>1.6323444762322836E-4</c:v>
                </c:pt>
                <c:pt idx="675">
                  <c:v>7.0437053326011245E-4</c:v>
                </c:pt>
                <c:pt idx="676">
                  <c:v>1.5193393878005779E-3</c:v>
                </c:pt>
                <c:pt idx="677">
                  <c:v>2.2712663381188047E-3</c:v>
                </c:pt>
                <c:pt idx="678">
                  <c:v>1.9497178040022156E-3</c:v>
                </c:pt>
                <c:pt idx="679">
                  <c:v>1.5533251399697523E-3</c:v>
                </c:pt>
                <c:pt idx="680">
                  <c:v>9.4162760971450155E-4</c:v>
                </c:pt>
                <c:pt idx="681">
                  <c:v>1.8644565619931885E-3</c:v>
                </c:pt>
                <c:pt idx="682">
                  <c:v>1.6995313542289558E-3</c:v>
                </c:pt>
                <c:pt idx="683">
                  <c:v>8.5680716324731954E-4</c:v>
                </c:pt>
                <c:pt idx="684">
                  <c:v>9.4930941977700023E-4</c:v>
                </c:pt>
                <c:pt idx="685">
                  <c:v>1.8629464191206591E-3</c:v>
                </c:pt>
                <c:pt idx="686">
                  <c:v>1.8890649762282052E-3</c:v>
                </c:pt>
                <c:pt idx="687">
                  <c:v>1.9276844165485585E-3</c:v>
                </c:pt>
                <c:pt idx="688">
                  <c:v>1.2966837733496828E-3</c:v>
                </c:pt>
                <c:pt idx="689">
                  <c:v>1.5052325752511475E-3</c:v>
                </c:pt>
                <c:pt idx="690">
                  <c:v>8.8163059678003641E-4</c:v>
                </c:pt>
                <c:pt idx="691">
                  <c:v>1.598120844780837E-3</c:v>
                </c:pt>
                <c:pt idx="692">
                  <c:v>1.6960793346343372E-3</c:v>
                </c:pt>
                <c:pt idx="693">
                  <c:v>1.1162627356380295E-3</c:v>
                </c:pt>
                <c:pt idx="694">
                  <c:v>5.261883085969643E-4</c:v>
                </c:pt>
                <c:pt idx="695">
                  <c:v>9.4747562441566124E-4</c:v>
                </c:pt>
                <c:pt idx="696">
                  <c:v>1.5053521314700724E-3</c:v>
                </c:pt>
                <c:pt idx="697">
                  <c:v>2.4274270106423579E-3</c:v>
                </c:pt>
                <c:pt idx="698">
                  <c:v>2.4547776785528441E-3</c:v>
                </c:pt>
                <c:pt idx="699">
                  <c:v>1.4170526961292396E-3</c:v>
                </c:pt>
                <c:pt idx="700">
                  <c:v>1.5557247360233895E-3</c:v>
                </c:pt>
                <c:pt idx="701">
                  <c:v>2.0697005750545117E-3</c:v>
                </c:pt>
                <c:pt idx="702">
                  <c:v>1.0388967905510249E-3</c:v>
                </c:pt>
                <c:pt idx="703">
                  <c:v>2.0550455692969205E-3</c:v>
                </c:pt>
                <c:pt idx="704">
                  <c:v>1.8576665735092757E-3</c:v>
                </c:pt>
                <c:pt idx="705">
                  <c:v>1.9403695316859704E-3</c:v>
                </c:pt>
                <c:pt idx="706">
                  <c:v>1.252860903779407E-3</c:v>
                </c:pt>
                <c:pt idx="707">
                  <c:v>1.6683909432542166E-3</c:v>
                </c:pt>
                <c:pt idx="708">
                  <c:v>2.2657222755197992E-3</c:v>
                </c:pt>
                <c:pt idx="709">
                  <c:v>1.6414809987375101E-3</c:v>
                </c:pt>
                <c:pt idx="710">
                  <c:v>2.5944134714308564E-3</c:v>
                </c:pt>
                <c:pt idx="711">
                  <c:v>2.376790197565759E-3</c:v>
                </c:pt>
                <c:pt idx="712">
                  <c:v>1.6306744841929621E-3</c:v>
                </c:pt>
                <c:pt idx="713">
                  <c:v>1.1674880827341472E-3</c:v>
                </c:pt>
                <c:pt idx="714">
                  <c:v>2.3968139321870474E-3</c:v>
                </c:pt>
                <c:pt idx="715">
                  <c:v>1.6866393208359032E-3</c:v>
                </c:pt>
                <c:pt idx="716">
                  <c:v>1.2055842663214467E-3</c:v>
                </c:pt>
                <c:pt idx="717">
                  <c:v>1.3606698188182165E-3</c:v>
                </c:pt>
                <c:pt idx="718">
                  <c:v>1.7596530397103738E-3</c:v>
                </c:pt>
                <c:pt idx="719">
                  <c:v>2.1887003841229991E-3</c:v>
                </c:pt>
                <c:pt idx="720">
                  <c:v>2.1200397657175074E-3</c:v>
                </c:pt>
                <c:pt idx="721">
                  <c:v>-2.1514115650322907E-4</c:v>
                </c:pt>
                <c:pt idx="722">
                  <c:v>1.1277416475390378E-3</c:v>
                </c:pt>
                <c:pt idx="723">
                  <c:v>8.0803416830188546E-4</c:v>
                </c:pt>
                <c:pt idx="724">
                  <c:v>1.2568110408464062E-3</c:v>
                </c:pt>
                <c:pt idx="725">
                  <c:v>9.4936960269476067E-4</c:v>
                </c:pt>
                <c:pt idx="726">
                  <c:v>2.1826696033493409E-3</c:v>
                </c:pt>
                <c:pt idx="727">
                  <c:v>1.0968776605224662E-3</c:v>
                </c:pt>
                <c:pt idx="728">
                  <c:v>2.8242330269132587E-3</c:v>
                </c:pt>
                <c:pt idx="729">
                  <c:v>1.1438669012251435E-3</c:v>
                </c:pt>
                <c:pt idx="730">
                  <c:v>2.0802471081413643E-3</c:v>
                </c:pt>
                <c:pt idx="731">
                  <c:v>3.3812474444061547E-3</c:v>
                </c:pt>
                <c:pt idx="732">
                  <c:v>1.986645977335888E-3</c:v>
                </c:pt>
                <c:pt idx="733">
                  <c:v>2.1899722733866867E-3</c:v>
                </c:pt>
                <c:pt idx="734">
                  <c:v>1.400860807504456E-3</c:v>
                </c:pt>
                <c:pt idx="735">
                  <c:v>2.0067801893777215E-3</c:v>
                </c:pt>
                <c:pt idx="736">
                  <c:v>9.8776954636492498E-4</c:v>
                </c:pt>
                <c:pt idx="737">
                  <c:v>1.1655056934953834E-3</c:v>
                </c:pt>
                <c:pt idx="738">
                  <c:v>7.4505527766888235E-4</c:v>
                </c:pt>
                <c:pt idx="739">
                  <c:v>1.8496186373311296E-3</c:v>
                </c:pt>
                <c:pt idx="740">
                  <c:v>2.1248761456527099E-3</c:v>
                </c:pt>
                <c:pt idx="741">
                  <c:v>2.016090098371448E-3</c:v>
                </c:pt>
                <c:pt idx="742">
                  <c:v>2.4051896592260924E-3</c:v>
                </c:pt>
                <c:pt idx="743">
                  <c:v>2.7031911498369698E-3</c:v>
                </c:pt>
                <c:pt idx="744">
                  <c:v>1.6106394238510902E-3</c:v>
                </c:pt>
                <c:pt idx="745">
                  <c:v>1.4587305598310341E-3</c:v>
                </c:pt>
                <c:pt idx="746">
                  <c:v>1.643938264383582E-3</c:v>
                </c:pt>
                <c:pt idx="747">
                  <c:v>8.3970427142276982E-4</c:v>
                </c:pt>
                <c:pt idx="748">
                  <c:v>1.990717611749071E-3</c:v>
                </c:pt>
                <c:pt idx="749">
                  <c:v>2.0590776397870769E-3</c:v>
                </c:pt>
                <c:pt idx="750">
                  <c:v>2.2675478577940389E-3</c:v>
                </c:pt>
                <c:pt idx="751">
                  <c:v>1.9365082974263093E-3</c:v>
                </c:pt>
                <c:pt idx="752">
                  <c:v>2.2013101956217529E-3</c:v>
                </c:pt>
                <c:pt idx="753">
                  <c:v>2.1813790240403641E-3</c:v>
                </c:pt>
                <c:pt idx="754">
                  <c:v>1.7774564297226014E-3</c:v>
                </c:pt>
                <c:pt idx="755">
                  <c:v>2.5486805503345256E-3</c:v>
                </c:pt>
                <c:pt idx="756">
                  <c:v>2.6396898364442478E-3</c:v>
                </c:pt>
                <c:pt idx="757">
                  <c:v>-1.2490557288277193E-3</c:v>
                </c:pt>
                <c:pt idx="758">
                  <c:v>-4.762831937933365E-3</c:v>
                </c:pt>
                <c:pt idx="759">
                  <c:v>-1.2603650920254283E-3</c:v>
                </c:pt>
                <c:pt idx="760">
                  <c:v>1.423937979590173E-3</c:v>
                </c:pt>
                <c:pt idx="761">
                  <c:v>5.7704099097573014E-3</c:v>
                </c:pt>
                <c:pt idx="762">
                  <c:v>3.8036750158019217E-3</c:v>
                </c:pt>
                <c:pt idx="763">
                  <c:v>1.9002198293527339E-3</c:v>
                </c:pt>
                <c:pt idx="764">
                  <c:v>1.4131647452584328E-3</c:v>
                </c:pt>
                <c:pt idx="765">
                  <c:v>2.5512477718361293E-3</c:v>
                </c:pt>
                <c:pt idx="766">
                  <c:v>1.3816503498575994E-3</c:v>
                </c:pt>
                <c:pt idx="767">
                  <c:v>3.0332174299041448E-4</c:v>
                </c:pt>
                <c:pt idx="768">
                  <c:v>1.445888278320373E-3</c:v>
                </c:pt>
                <c:pt idx="769">
                  <c:v>2.3927950283038069E-3</c:v>
                </c:pt>
                <c:pt idx="770">
                  <c:v>8.1190299895750329E-3</c:v>
                </c:pt>
                <c:pt idx="771">
                  <c:v>6.6833537354065164E-3</c:v>
                </c:pt>
                <c:pt idx="772">
                  <c:v>7.5900019601151669E-3</c:v>
                </c:pt>
                <c:pt idx="773">
                  <c:v>3.6997676387413581E-3</c:v>
                </c:pt>
                <c:pt idx="774">
                  <c:v>1.3674931445881722E-3</c:v>
                </c:pt>
                <c:pt idx="775">
                  <c:v>2.569956952324981E-3</c:v>
                </c:pt>
                <c:pt idx="776">
                  <c:v>6.8392263415681942E-3</c:v>
                </c:pt>
                <c:pt idx="777">
                  <c:v>6.2849980292802865E-3</c:v>
                </c:pt>
                <c:pt idx="778">
                  <c:v>6.4504063261972E-3</c:v>
                </c:pt>
                <c:pt idx="779">
                  <c:v>5.5746245893535384E-3</c:v>
                </c:pt>
                <c:pt idx="780">
                  <c:v>5.1462461342137722E-3</c:v>
                </c:pt>
                <c:pt idx="781">
                  <c:v>2.6154491877885544E-3</c:v>
                </c:pt>
                <c:pt idx="782">
                  <c:v>5.0996225448984855E-3</c:v>
                </c:pt>
                <c:pt idx="783">
                  <c:v>5.3594478770460086E-3</c:v>
                </c:pt>
                <c:pt idx="784">
                  <c:v>6.5052452819851503E-3</c:v>
                </c:pt>
                <c:pt idx="785">
                  <c:v>3.6840243288478458E-3</c:v>
                </c:pt>
                <c:pt idx="786">
                  <c:v>5.1312467167139442E-3</c:v>
                </c:pt>
                <c:pt idx="787">
                  <c:v>5.7828026530082344E-3</c:v>
                </c:pt>
                <c:pt idx="788">
                  <c:v>3.5771278378995408E-3</c:v>
                </c:pt>
                <c:pt idx="789">
                  <c:v>3.1434670336827342E-3</c:v>
                </c:pt>
                <c:pt idx="790">
                  <c:v>3.7663341014746443E-3</c:v>
                </c:pt>
                <c:pt idx="791">
                  <c:v>4.2664295690773013E-3</c:v>
                </c:pt>
                <c:pt idx="792">
                  <c:v>4.6744563260425753E-3</c:v>
                </c:pt>
                <c:pt idx="793">
                  <c:v>3.2486748826137113E-3</c:v>
                </c:pt>
                <c:pt idx="794">
                  <c:v>4.6769710794722918E-3</c:v>
                </c:pt>
                <c:pt idx="795">
                  <c:v>3.6112860027599503E-3</c:v>
                </c:pt>
                <c:pt idx="796">
                  <c:v>1.9470430299759478E-3</c:v>
                </c:pt>
                <c:pt idx="797">
                  <c:v>2.2709208584079654E-3</c:v>
                </c:pt>
                <c:pt idx="798">
                  <c:v>2.3013805046205871E-3</c:v>
                </c:pt>
                <c:pt idx="799">
                  <c:v>3.1906373524168696E-3</c:v>
                </c:pt>
                <c:pt idx="800">
                  <c:v>2.4014627676696154E-3</c:v>
                </c:pt>
                <c:pt idx="801">
                  <c:v>3.0797392337582608E-3</c:v>
                </c:pt>
                <c:pt idx="802">
                  <c:v>2.7533304092537403E-3</c:v>
                </c:pt>
                <c:pt idx="803">
                  <c:v>3.9238974614395072E-3</c:v>
                </c:pt>
                <c:pt idx="804">
                  <c:v>3.5841723964660233E-3</c:v>
                </c:pt>
                <c:pt idx="805">
                  <c:v>3.5903854990255724E-3</c:v>
                </c:pt>
                <c:pt idx="806">
                  <c:v>2.9176060474016552E-3</c:v>
                </c:pt>
                <c:pt idx="807">
                  <c:v>1.6308693982154399E-3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C18-4996-8F31-59EAB7F6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Core'!$D$1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cat>
            <c:numRef>
              <c:f>'CPI Core'!$A$14:$A$810</c:f>
              <c:numCache>
                <c:formatCode>m/d/yyyy</c:formatCode>
                <c:ptCount val="797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  <c:pt idx="720">
                  <c:v>43101</c:v>
                </c:pt>
                <c:pt idx="721">
                  <c:v>43132</c:v>
                </c:pt>
                <c:pt idx="722">
                  <c:v>43160</c:v>
                </c:pt>
                <c:pt idx="723">
                  <c:v>43191</c:v>
                </c:pt>
                <c:pt idx="724">
                  <c:v>43221</c:v>
                </c:pt>
                <c:pt idx="725">
                  <c:v>43252</c:v>
                </c:pt>
                <c:pt idx="726">
                  <c:v>43282</c:v>
                </c:pt>
                <c:pt idx="727">
                  <c:v>43313</c:v>
                </c:pt>
                <c:pt idx="728">
                  <c:v>43344</c:v>
                </c:pt>
                <c:pt idx="729">
                  <c:v>43374</c:v>
                </c:pt>
                <c:pt idx="730">
                  <c:v>43405</c:v>
                </c:pt>
                <c:pt idx="731">
                  <c:v>43435</c:v>
                </c:pt>
                <c:pt idx="732">
                  <c:v>43466</c:v>
                </c:pt>
                <c:pt idx="733">
                  <c:v>43497</c:v>
                </c:pt>
                <c:pt idx="734">
                  <c:v>43525</c:v>
                </c:pt>
                <c:pt idx="735">
                  <c:v>43556</c:v>
                </c:pt>
                <c:pt idx="736">
                  <c:v>43586</c:v>
                </c:pt>
                <c:pt idx="737">
                  <c:v>43617</c:v>
                </c:pt>
                <c:pt idx="738">
                  <c:v>43647</c:v>
                </c:pt>
                <c:pt idx="739">
                  <c:v>43678</c:v>
                </c:pt>
                <c:pt idx="740">
                  <c:v>43709</c:v>
                </c:pt>
                <c:pt idx="741">
                  <c:v>43739</c:v>
                </c:pt>
                <c:pt idx="742">
                  <c:v>43770</c:v>
                </c:pt>
                <c:pt idx="743">
                  <c:v>43800</c:v>
                </c:pt>
                <c:pt idx="744">
                  <c:v>43831</c:v>
                </c:pt>
                <c:pt idx="745">
                  <c:v>43862</c:v>
                </c:pt>
                <c:pt idx="746">
                  <c:v>43891</c:v>
                </c:pt>
                <c:pt idx="747">
                  <c:v>43922</c:v>
                </c:pt>
                <c:pt idx="748">
                  <c:v>43952</c:v>
                </c:pt>
                <c:pt idx="749">
                  <c:v>43983</c:v>
                </c:pt>
                <c:pt idx="750">
                  <c:v>44013</c:v>
                </c:pt>
                <c:pt idx="751">
                  <c:v>44044</c:v>
                </c:pt>
                <c:pt idx="752">
                  <c:v>44075</c:v>
                </c:pt>
                <c:pt idx="753">
                  <c:v>44105</c:v>
                </c:pt>
                <c:pt idx="754">
                  <c:v>44136</c:v>
                </c:pt>
                <c:pt idx="755">
                  <c:v>44166</c:v>
                </c:pt>
                <c:pt idx="756">
                  <c:v>44197</c:v>
                </c:pt>
                <c:pt idx="757">
                  <c:v>44228</c:v>
                </c:pt>
                <c:pt idx="758">
                  <c:v>44256</c:v>
                </c:pt>
                <c:pt idx="759">
                  <c:v>44287</c:v>
                </c:pt>
                <c:pt idx="760">
                  <c:v>44317</c:v>
                </c:pt>
                <c:pt idx="761">
                  <c:v>44348</c:v>
                </c:pt>
                <c:pt idx="762">
                  <c:v>44378</c:v>
                </c:pt>
                <c:pt idx="763">
                  <c:v>44409</c:v>
                </c:pt>
                <c:pt idx="764">
                  <c:v>44440</c:v>
                </c:pt>
                <c:pt idx="765">
                  <c:v>44470</c:v>
                </c:pt>
                <c:pt idx="766">
                  <c:v>44501</c:v>
                </c:pt>
                <c:pt idx="767">
                  <c:v>44531</c:v>
                </c:pt>
                <c:pt idx="768">
                  <c:v>44562</c:v>
                </c:pt>
                <c:pt idx="769">
                  <c:v>44593</c:v>
                </c:pt>
                <c:pt idx="770">
                  <c:v>44621</c:v>
                </c:pt>
                <c:pt idx="771">
                  <c:v>44652</c:v>
                </c:pt>
                <c:pt idx="772">
                  <c:v>44682</c:v>
                </c:pt>
                <c:pt idx="773">
                  <c:v>44713</c:v>
                </c:pt>
                <c:pt idx="774">
                  <c:v>44743</c:v>
                </c:pt>
                <c:pt idx="775">
                  <c:v>44774</c:v>
                </c:pt>
                <c:pt idx="776">
                  <c:v>44805</c:v>
                </c:pt>
                <c:pt idx="777">
                  <c:v>44835</c:v>
                </c:pt>
                <c:pt idx="778">
                  <c:v>44866</c:v>
                </c:pt>
                <c:pt idx="779">
                  <c:v>44896</c:v>
                </c:pt>
                <c:pt idx="780">
                  <c:v>44927</c:v>
                </c:pt>
                <c:pt idx="781">
                  <c:v>44958</c:v>
                </c:pt>
                <c:pt idx="782">
                  <c:v>44986</c:v>
                </c:pt>
                <c:pt idx="783">
                  <c:v>45017</c:v>
                </c:pt>
                <c:pt idx="784">
                  <c:v>45047</c:v>
                </c:pt>
                <c:pt idx="785">
                  <c:v>45078</c:v>
                </c:pt>
                <c:pt idx="786">
                  <c:v>45108</c:v>
                </c:pt>
                <c:pt idx="787">
                  <c:v>45139</c:v>
                </c:pt>
                <c:pt idx="788">
                  <c:v>45170</c:v>
                </c:pt>
                <c:pt idx="789">
                  <c:v>45200</c:v>
                </c:pt>
                <c:pt idx="790">
                  <c:v>45231</c:v>
                </c:pt>
                <c:pt idx="791">
                  <c:v>45261</c:v>
                </c:pt>
                <c:pt idx="792">
                  <c:v>45292</c:v>
                </c:pt>
                <c:pt idx="793">
                  <c:v>45323</c:v>
                </c:pt>
                <c:pt idx="794">
                  <c:v>45352</c:v>
                </c:pt>
                <c:pt idx="795">
                  <c:v>45383</c:v>
                </c:pt>
                <c:pt idx="796">
                  <c:v>45413</c:v>
                </c:pt>
              </c:numCache>
            </c:numRef>
          </c:cat>
          <c:val>
            <c:numRef>
              <c:f>'CPI Core'!$D$2:$D$810</c:f>
              <c:numCache>
                <c:formatCode>General</c:formatCode>
                <c:ptCount val="809"/>
                <c:pt idx="12" formatCode="0.0%">
                  <c:v>2.8070175438596578E-2</c:v>
                </c:pt>
                <c:pt idx="13" formatCode="0.0%">
                  <c:v>2.7972027972027913E-2</c:v>
                </c:pt>
                <c:pt idx="14" formatCode="0.0%">
                  <c:v>2.7874564459930307E-2</c:v>
                </c:pt>
                <c:pt idx="15" formatCode="0.0%">
                  <c:v>2.430555555555558E-2</c:v>
                </c:pt>
                <c:pt idx="16" formatCode="0.0%">
                  <c:v>2.430555555555558E-2</c:v>
                </c:pt>
                <c:pt idx="17" formatCode="0.0%">
                  <c:v>2.4221453287197381E-2</c:v>
                </c:pt>
                <c:pt idx="18" formatCode="0.0%">
                  <c:v>2.0689655172413834E-2</c:v>
                </c:pt>
                <c:pt idx="19" formatCode="0.0%">
                  <c:v>2.0689655172413834E-2</c:v>
                </c:pt>
                <c:pt idx="20" formatCode="0.0%">
                  <c:v>2.0618556701030855E-2</c:v>
                </c:pt>
                <c:pt idx="21" formatCode="0.0%">
                  <c:v>1.7123287671232834E-2</c:v>
                </c:pt>
                <c:pt idx="22" formatCode="0.0%">
                  <c:v>1.7064846416382284E-2</c:v>
                </c:pt>
                <c:pt idx="23" formatCode="0.0%">
                  <c:v>2.0477815699658564E-2</c:v>
                </c:pt>
                <c:pt idx="24" formatCode="0.0%">
                  <c:v>2.0477815699658564E-2</c:v>
                </c:pt>
                <c:pt idx="25" formatCode="0.0%">
                  <c:v>1.7006802721088343E-2</c:v>
                </c:pt>
                <c:pt idx="26" formatCode="0.0%">
                  <c:v>1.6949152542372836E-2</c:v>
                </c:pt>
                <c:pt idx="27" formatCode="0.0%">
                  <c:v>1.6949152542372836E-2</c:v>
                </c:pt>
                <c:pt idx="28" formatCode="0.0%">
                  <c:v>2.0338983050847581E-2</c:v>
                </c:pt>
                <c:pt idx="29" formatCode="0.0%">
                  <c:v>2.0270270270270174E-2</c:v>
                </c:pt>
                <c:pt idx="30" formatCode="0.0%">
                  <c:v>2.0270270270270174E-2</c:v>
                </c:pt>
                <c:pt idx="31" formatCode="0.0%">
                  <c:v>2.0270270270270174E-2</c:v>
                </c:pt>
                <c:pt idx="32" formatCode="0.0%">
                  <c:v>2.0202020202020332E-2</c:v>
                </c:pt>
                <c:pt idx="33" formatCode="0.0%">
                  <c:v>2.3569023569023573E-2</c:v>
                </c:pt>
                <c:pt idx="34" formatCode="0.0%">
                  <c:v>2.0134228187919323E-2</c:v>
                </c:pt>
                <c:pt idx="35" formatCode="0.0%">
                  <c:v>2.006688963210701E-2</c:v>
                </c:pt>
                <c:pt idx="36" formatCode="0.0%">
                  <c:v>2.006688963210701E-2</c:v>
                </c:pt>
                <c:pt idx="37" formatCode="0.0%">
                  <c:v>2.34113712374584E-2</c:v>
                </c:pt>
                <c:pt idx="38" formatCode="0.0%">
                  <c:v>2.0000000000000018E-2</c:v>
                </c:pt>
                <c:pt idx="39" formatCode="0.0%">
                  <c:v>2.0000000000000018E-2</c:v>
                </c:pt>
                <c:pt idx="40" formatCode="0.0%">
                  <c:v>1.6611295681063121E-2</c:v>
                </c:pt>
                <c:pt idx="41" formatCode="0.0%">
                  <c:v>1.655629139072845E-2</c:v>
                </c:pt>
                <c:pt idx="42" formatCode="0.0%">
                  <c:v>1.3245033112582849E-2</c:v>
                </c:pt>
                <c:pt idx="43" formatCode="0.0%">
                  <c:v>1.3245033112582849E-2</c:v>
                </c:pt>
                <c:pt idx="44" formatCode="0.0%">
                  <c:v>9.9009900990099098E-3</c:v>
                </c:pt>
                <c:pt idx="45" formatCode="0.0%">
                  <c:v>1.3157894736842257E-2</c:v>
                </c:pt>
                <c:pt idx="46" formatCode="0.0%">
                  <c:v>1.3157894736842257E-2</c:v>
                </c:pt>
                <c:pt idx="47" formatCode="0.0%">
                  <c:v>6.5573770491802463E-3</c:v>
                </c:pt>
                <c:pt idx="48" formatCode="0.0%">
                  <c:v>9.8360655737705915E-3</c:v>
                </c:pt>
                <c:pt idx="49" formatCode="0.0%">
                  <c:v>6.5359477124182774E-3</c:v>
                </c:pt>
                <c:pt idx="50" formatCode="0.0%">
                  <c:v>9.8039215686274161E-3</c:v>
                </c:pt>
                <c:pt idx="51" formatCode="0.0%">
                  <c:v>9.8039215686274161E-3</c:v>
                </c:pt>
                <c:pt idx="52" formatCode="0.0%">
                  <c:v>9.8039215686274161E-3</c:v>
                </c:pt>
                <c:pt idx="53" formatCode="0.0%">
                  <c:v>9.7719869706840434E-3</c:v>
                </c:pt>
                <c:pt idx="54" formatCode="0.0%">
                  <c:v>1.3071895424836555E-2</c:v>
                </c:pt>
                <c:pt idx="55" formatCode="0.0%">
                  <c:v>1.6339869281045694E-2</c:v>
                </c:pt>
                <c:pt idx="56" formatCode="0.0%">
                  <c:v>1.6339869281045694E-2</c:v>
                </c:pt>
                <c:pt idx="57" formatCode="0.0%">
                  <c:v>9.7402597402598268E-3</c:v>
                </c:pt>
                <c:pt idx="58" formatCode="0.0%">
                  <c:v>1.298701298701288E-2</c:v>
                </c:pt>
                <c:pt idx="59" formatCode="0.0%">
                  <c:v>1.6286644951140072E-2</c:v>
                </c:pt>
                <c:pt idx="60" formatCode="0.0%">
                  <c:v>1.298701298701288E-2</c:v>
                </c:pt>
                <c:pt idx="61" formatCode="0.0%">
                  <c:v>1.298701298701288E-2</c:v>
                </c:pt>
                <c:pt idx="62" formatCode="0.0%">
                  <c:v>1.2944983818770295E-2</c:v>
                </c:pt>
                <c:pt idx="63" formatCode="0.0%">
                  <c:v>1.2944983818770295E-2</c:v>
                </c:pt>
                <c:pt idx="64" formatCode="0.0%">
                  <c:v>1.6181229773462702E-2</c:v>
                </c:pt>
                <c:pt idx="65" formatCode="0.0%">
                  <c:v>1.2903225806451646E-2</c:v>
                </c:pt>
                <c:pt idx="66" formatCode="0.0%">
                  <c:v>1.2903225806451646E-2</c:v>
                </c:pt>
                <c:pt idx="67" formatCode="0.0%">
                  <c:v>1.2861736334405016E-2</c:v>
                </c:pt>
                <c:pt idx="68" formatCode="0.0%">
                  <c:v>1.2861736334405016E-2</c:v>
                </c:pt>
                <c:pt idx="69" formatCode="0.0%">
                  <c:v>1.2861736334405016E-2</c:v>
                </c:pt>
                <c:pt idx="70" formatCode="0.0%">
                  <c:v>9.6153846153845812E-3</c:v>
                </c:pt>
                <c:pt idx="71" formatCode="0.0%">
                  <c:v>1.2820512820512997E-2</c:v>
                </c:pt>
                <c:pt idx="72" formatCode="0.0%">
                  <c:v>9.6153846153845812E-3</c:v>
                </c:pt>
                <c:pt idx="73" formatCode="0.0%">
                  <c:v>1.2820512820512997E-2</c:v>
                </c:pt>
                <c:pt idx="74" formatCode="0.0%">
                  <c:v>1.2779552715654896E-2</c:v>
                </c:pt>
                <c:pt idx="75" formatCode="0.0%">
                  <c:v>1.2779552715654896E-2</c:v>
                </c:pt>
                <c:pt idx="76" formatCode="0.0%">
                  <c:v>9.5541401273886439E-3</c:v>
                </c:pt>
                <c:pt idx="77" formatCode="0.0%">
                  <c:v>1.2738853503184711E-2</c:v>
                </c:pt>
                <c:pt idx="78" formatCode="0.0%">
                  <c:v>1.2738853503184711E-2</c:v>
                </c:pt>
                <c:pt idx="79" formatCode="0.0%">
                  <c:v>1.2698412698412653E-2</c:v>
                </c:pt>
                <c:pt idx="80" formatCode="0.0%">
                  <c:v>1.2698412698412653E-2</c:v>
                </c:pt>
                <c:pt idx="81" formatCode="0.0%">
                  <c:v>1.5873015873015817E-2</c:v>
                </c:pt>
                <c:pt idx="82" formatCode="0.0%">
                  <c:v>1.5873015873015817E-2</c:v>
                </c:pt>
                <c:pt idx="83" formatCode="0.0%">
                  <c:v>1.5822784810126667E-2</c:v>
                </c:pt>
                <c:pt idx="84" formatCode="0.0%">
                  <c:v>2.2222222222222365E-2</c:v>
                </c:pt>
                <c:pt idx="85" formatCode="0.0%">
                  <c:v>1.8987341772152E-2</c:v>
                </c:pt>
                <c:pt idx="86" formatCode="0.0%">
                  <c:v>1.5772870662460692E-2</c:v>
                </c:pt>
                <c:pt idx="87" formatCode="0.0%">
                  <c:v>1.5772870662460692E-2</c:v>
                </c:pt>
                <c:pt idx="88" formatCode="0.0%">
                  <c:v>1.5772870662460692E-2</c:v>
                </c:pt>
                <c:pt idx="89" formatCode="0.0%">
                  <c:v>1.5723270440251458E-2</c:v>
                </c:pt>
                <c:pt idx="90" formatCode="0.0%">
                  <c:v>1.5723270440251458E-2</c:v>
                </c:pt>
                <c:pt idx="91" formatCode="0.0%">
                  <c:v>1.2539184952978122E-2</c:v>
                </c:pt>
                <c:pt idx="92" formatCode="0.0%">
                  <c:v>1.2539184952978122E-2</c:v>
                </c:pt>
                <c:pt idx="93" formatCode="0.0%">
                  <c:v>1.2499999999999956E-2</c:v>
                </c:pt>
                <c:pt idx="94" formatCode="0.0%">
                  <c:v>1.5625E-2</c:v>
                </c:pt>
                <c:pt idx="95" formatCode="0.0%">
                  <c:v>1.2461059190031154E-2</c:v>
                </c:pt>
                <c:pt idx="96" formatCode="0.0%">
                  <c:v>1.2422360248447228E-2</c:v>
                </c:pt>
                <c:pt idx="97" formatCode="0.0%">
                  <c:v>1.2422360248447228E-2</c:v>
                </c:pt>
                <c:pt idx="98" formatCode="0.0%">
                  <c:v>1.2422360248447228E-2</c:v>
                </c:pt>
                <c:pt idx="99" formatCode="0.0%">
                  <c:v>1.552795031055898E-2</c:v>
                </c:pt>
                <c:pt idx="100" formatCode="0.0%">
                  <c:v>1.552795031055898E-2</c:v>
                </c:pt>
                <c:pt idx="101" formatCode="0.0%">
                  <c:v>1.2383900928792713E-2</c:v>
                </c:pt>
                <c:pt idx="102" formatCode="0.0%">
                  <c:v>1.2383900928792713E-2</c:v>
                </c:pt>
                <c:pt idx="103" formatCode="0.0%">
                  <c:v>1.2383900928792713E-2</c:v>
                </c:pt>
                <c:pt idx="104" formatCode="0.0%">
                  <c:v>1.5479876160990669E-2</c:v>
                </c:pt>
                <c:pt idx="105" formatCode="0.0%">
                  <c:v>1.2345679012345734E-2</c:v>
                </c:pt>
                <c:pt idx="106" formatCode="0.0%">
                  <c:v>1.2307692307692353E-2</c:v>
                </c:pt>
                <c:pt idx="107" formatCode="0.0%">
                  <c:v>1.538461538461533E-2</c:v>
                </c:pt>
                <c:pt idx="108" formatCode="0.0%">
                  <c:v>1.2269938650306678E-2</c:v>
                </c:pt>
                <c:pt idx="109" formatCode="0.0%">
                  <c:v>1.5337423312883347E-2</c:v>
                </c:pt>
                <c:pt idx="110" formatCode="0.0%">
                  <c:v>1.5337423312883347E-2</c:v>
                </c:pt>
                <c:pt idx="111" formatCode="0.0%">
                  <c:v>1.8348623853210899E-2</c:v>
                </c:pt>
                <c:pt idx="112" formatCode="0.0%">
                  <c:v>2.1406727828745975E-2</c:v>
                </c:pt>
                <c:pt idx="113" formatCode="0.0%">
                  <c:v>2.4464831804281273E-2</c:v>
                </c:pt>
                <c:pt idx="114" formatCode="0.0%">
                  <c:v>2.7522935779816571E-2</c:v>
                </c:pt>
                <c:pt idx="115" formatCode="0.0%">
                  <c:v>3.0581039755351647E-2</c:v>
                </c:pt>
                <c:pt idx="116" formatCode="0.0%">
                  <c:v>3.0487804878048808E-2</c:v>
                </c:pt>
                <c:pt idx="117" formatCode="0.0%">
                  <c:v>3.6585365853658569E-2</c:v>
                </c:pt>
                <c:pt idx="118" formatCode="0.0%">
                  <c:v>3.3434650455927084E-2</c:v>
                </c:pt>
                <c:pt idx="119" formatCode="0.0%">
                  <c:v>3.3333333333333437E-2</c:v>
                </c:pt>
                <c:pt idx="120" formatCode="0.0%">
                  <c:v>3.6363636363636376E-2</c:v>
                </c:pt>
                <c:pt idx="121" formatCode="0.0%">
                  <c:v>3.3232628398791597E-2</c:v>
                </c:pt>
                <c:pt idx="122" formatCode="0.0%">
                  <c:v>3.6253776435045237E-2</c:v>
                </c:pt>
                <c:pt idx="123" formatCode="0.0%">
                  <c:v>3.3033033033033066E-2</c:v>
                </c:pt>
                <c:pt idx="124" formatCode="0.0%">
                  <c:v>3.2934131736527039E-2</c:v>
                </c:pt>
                <c:pt idx="125" formatCode="0.0%">
                  <c:v>3.2835820895522394E-2</c:v>
                </c:pt>
                <c:pt idx="126" formatCode="0.0%">
                  <c:v>3.2738095238095344E-2</c:v>
                </c:pt>
                <c:pt idx="127" formatCode="0.0%">
                  <c:v>3.5608308605341144E-2</c:v>
                </c:pt>
                <c:pt idx="128" formatCode="0.0%">
                  <c:v>3.5502958579881838E-2</c:v>
                </c:pt>
                <c:pt idx="129" formatCode="0.0%">
                  <c:v>3.2352941176470695E-2</c:v>
                </c:pt>
                <c:pt idx="130" formatCode="0.0%">
                  <c:v>3.529411764705892E-2</c:v>
                </c:pt>
                <c:pt idx="131" formatCode="0.0%">
                  <c:v>3.8123167155425186E-2</c:v>
                </c:pt>
                <c:pt idx="132" formatCode="0.0%">
                  <c:v>3.8011695906432719E-2</c:v>
                </c:pt>
                <c:pt idx="133" formatCode="0.0%">
                  <c:v>4.3859649122806932E-2</c:v>
                </c:pt>
                <c:pt idx="134" formatCode="0.0%">
                  <c:v>4.3731778425655898E-2</c:v>
                </c:pt>
                <c:pt idx="135" formatCode="0.0%">
                  <c:v>4.3604651162790775E-2</c:v>
                </c:pt>
                <c:pt idx="136" formatCode="0.0%">
                  <c:v>4.3478260869565188E-2</c:v>
                </c:pt>
                <c:pt idx="137" formatCode="0.0%">
                  <c:v>4.6242774566473965E-2</c:v>
                </c:pt>
                <c:pt idx="138" formatCode="0.0%">
                  <c:v>4.8991354466858761E-2</c:v>
                </c:pt>
                <c:pt idx="139" formatCode="0.0%">
                  <c:v>4.5845272206303855E-2</c:v>
                </c:pt>
                <c:pt idx="140" formatCode="0.0%">
                  <c:v>4.857142857142871E-2</c:v>
                </c:pt>
                <c:pt idx="141" formatCode="0.0%">
                  <c:v>5.12820512820511E-2</c:v>
                </c:pt>
                <c:pt idx="142" formatCode="0.0%">
                  <c:v>5.3977272727272707E-2</c:v>
                </c:pt>
                <c:pt idx="143" formatCode="0.0%">
                  <c:v>5.0847457627118731E-2</c:v>
                </c:pt>
                <c:pt idx="144" formatCode="0.0%">
                  <c:v>5.0704225352112609E-2</c:v>
                </c:pt>
                <c:pt idx="145" formatCode="0.0%">
                  <c:v>5.3221288515406195E-2</c:v>
                </c:pt>
                <c:pt idx="146" formatCode="0.0%">
                  <c:v>5.5865921787709549E-2</c:v>
                </c:pt>
                <c:pt idx="147" formatCode="0.0%">
                  <c:v>6.1281337047353945E-2</c:v>
                </c:pt>
                <c:pt idx="148" formatCode="0.0%">
                  <c:v>5.8333333333333348E-2</c:v>
                </c:pt>
                <c:pt idx="149" formatCode="0.0%">
                  <c:v>5.8011049723756702E-2</c:v>
                </c:pt>
                <c:pt idx="150" formatCode="0.0%">
                  <c:v>5.7692307692307709E-2</c:v>
                </c:pt>
                <c:pt idx="151" formatCode="0.0%">
                  <c:v>6.02739726027397E-2</c:v>
                </c:pt>
                <c:pt idx="152" formatCode="0.0%">
                  <c:v>5.9945504087193235E-2</c:v>
                </c:pt>
                <c:pt idx="153" formatCode="0.0%">
                  <c:v>5.9620596205962162E-2</c:v>
                </c:pt>
                <c:pt idx="154" formatCode="0.0%">
                  <c:v>5.6603773584905648E-2</c:v>
                </c:pt>
                <c:pt idx="155" formatCode="0.0%">
                  <c:v>5.9139784946236507E-2</c:v>
                </c:pt>
                <c:pt idx="156" formatCode="0.0%">
                  <c:v>6.1662198391420953E-2</c:v>
                </c:pt>
                <c:pt idx="157" formatCode="0.0%">
                  <c:v>5.8510638297872175E-2</c:v>
                </c:pt>
                <c:pt idx="158" formatCode="0.0%">
                  <c:v>6.0846560846560926E-2</c:v>
                </c:pt>
                <c:pt idx="159" formatCode="0.0%">
                  <c:v>6.0367454068241289E-2</c:v>
                </c:pt>
                <c:pt idx="160" formatCode="0.0%">
                  <c:v>6.2992125984251857E-2</c:v>
                </c:pt>
                <c:pt idx="161" formatCode="0.0%">
                  <c:v>6.5274151436031325E-2</c:v>
                </c:pt>
                <c:pt idx="162" formatCode="0.0%">
                  <c:v>6.2337662337662358E-2</c:v>
                </c:pt>
                <c:pt idx="163" formatCode="0.0%">
                  <c:v>6.201550387596888E-2</c:v>
                </c:pt>
                <c:pt idx="164" formatCode="0.0%">
                  <c:v>6.1696658097686319E-2</c:v>
                </c:pt>
                <c:pt idx="165" formatCode="0.0%">
                  <c:v>6.13810741687979E-2</c:v>
                </c:pt>
                <c:pt idx="166" formatCode="0.0%">
                  <c:v>6.6326530612244694E-2</c:v>
                </c:pt>
                <c:pt idx="167" formatCode="0.0%">
                  <c:v>6.5989847715736127E-2</c:v>
                </c:pt>
                <c:pt idx="168" formatCode="0.0%">
                  <c:v>6.3131313131313149E-2</c:v>
                </c:pt>
                <c:pt idx="169" formatCode="0.0%">
                  <c:v>6.0301507537688481E-2</c:v>
                </c:pt>
                <c:pt idx="170" formatCode="0.0%">
                  <c:v>5.2369077306733125E-2</c:v>
                </c:pt>
                <c:pt idx="171" formatCode="0.0%">
                  <c:v>4.9504950495049549E-2</c:v>
                </c:pt>
                <c:pt idx="172" formatCode="0.0%">
                  <c:v>5.1851851851851816E-2</c:v>
                </c:pt>
                <c:pt idx="173" formatCode="0.0%">
                  <c:v>4.9019607843137303E-2</c:v>
                </c:pt>
                <c:pt idx="174" formatCode="0.0%">
                  <c:v>4.8899755501222497E-2</c:v>
                </c:pt>
                <c:pt idx="175" formatCode="0.0%">
                  <c:v>4.6228710462287159E-2</c:v>
                </c:pt>
                <c:pt idx="176" formatCode="0.0%">
                  <c:v>4.1162227602905554E-2</c:v>
                </c:pt>
                <c:pt idx="177" formatCode="0.0%">
                  <c:v>3.8554216867469959E-2</c:v>
                </c:pt>
                <c:pt idx="178" formatCode="0.0%">
                  <c:v>3.3492822966507241E-2</c:v>
                </c:pt>
                <c:pt idx="179" formatCode="0.0%">
                  <c:v>3.0952380952380842E-2</c:v>
                </c:pt>
                <c:pt idx="180" formatCode="0.0%">
                  <c:v>3.3254156769596088E-2</c:v>
                </c:pt>
                <c:pt idx="181" formatCode="0.0%">
                  <c:v>3.3175355450236976E-2</c:v>
                </c:pt>
                <c:pt idx="182" formatCode="0.0%">
                  <c:v>3.3175355450236976E-2</c:v>
                </c:pt>
                <c:pt idx="183" formatCode="0.0%">
                  <c:v>3.3018867924528239E-2</c:v>
                </c:pt>
                <c:pt idx="184" formatCode="0.0%">
                  <c:v>3.0516431924882514E-2</c:v>
                </c:pt>
                <c:pt idx="185" formatCode="0.0%">
                  <c:v>2.8037383177570208E-2</c:v>
                </c:pt>
                <c:pt idx="186" formatCode="0.0%">
                  <c:v>2.7972027972028135E-2</c:v>
                </c:pt>
                <c:pt idx="187" formatCode="0.0%">
                  <c:v>3.0232558139534849E-2</c:v>
                </c:pt>
                <c:pt idx="188" formatCode="0.0%">
                  <c:v>3.0232558139534849E-2</c:v>
                </c:pt>
                <c:pt idx="189" formatCode="0.0%">
                  <c:v>3.0162412993039345E-2</c:v>
                </c:pt>
                <c:pt idx="190" formatCode="0.0%">
                  <c:v>2.7777777777777679E-2</c:v>
                </c:pt>
                <c:pt idx="191" formatCode="0.0%">
                  <c:v>3.0023094688221841E-2</c:v>
                </c:pt>
                <c:pt idx="192" formatCode="0.0%">
                  <c:v>2.5287356321839205E-2</c:v>
                </c:pt>
                <c:pt idx="193" formatCode="0.0%">
                  <c:v>2.7522935779816349E-2</c:v>
                </c:pt>
                <c:pt idx="194" formatCode="0.0%">
                  <c:v>3.2110091743119185E-2</c:v>
                </c:pt>
                <c:pt idx="195" formatCode="0.0%">
                  <c:v>2.9680365296803846E-2</c:v>
                </c:pt>
                <c:pt idx="196" formatCode="0.0%">
                  <c:v>3.1890660592255093E-2</c:v>
                </c:pt>
                <c:pt idx="197" formatCode="0.0%">
                  <c:v>3.1818181818181746E-2</c:v>
                </c:pt>
                <c:pt idx="198" formatCode="0.0%">
                  <c:v>3.1746031746031633E-2</c:v>
                </c:pt>
                <c:pt idx="199" formatCode="0.0%">
                  <c:v>3.1602708803611934E-2</c:v>
                </c:pt>
                <c:pt idx="200" formatCode="0.0%">
                  <c:v>3.8374717832957206E-2</c:v>
                </c:pt>
                <c:pt idx="201" formatCode="0.0%">
                  <c:v>4.2792792792792689E-2</c:v>
                </c:pt>
                <c:pt idx="202" formatCode="0.0%">
                  <c:v>4.7297297297297369E-2</c:v>
                </c:pt>
                <c:pt idx="203" formatCode="0.0%">
                  <c:v>4.7085201793721998E-2</c:v>
                </c:pt>
                <c:pt idx="204" formatCode="0.0%">
                  <c:v>5.1569506726457437E-2</c:v>
                </c:pt>
                <c:pt idx="205" formatCode="0.0%">
                  <c:v>5.3571428571428603E-2</c:v>
                </c:pt>
                <c:pt idx="206" formatCode="0.0%">
                  <c:v>5.7777777777777706E-2</c:v>
                </c:pt>
                <c:pt idx="207" formatCode="0.0%">
                  <c:v>6.208425720620836E-2</c:v>
                </c:pt>
                <c:pt idx="208" formatCode="0.0%">
                  <c:v>7.064017660044164E-2</c:v>
                </c:pt>
                <c:pt idx="209" formatCode="0.0%">
                  <c:v>7.9295154185021977E-2</c:v>
                </c:pt>
                <c:pt idx="210" formatCode="0.0%">
                  <c:v>8.7912087912087822E-2</c:v>
                </c:pt>
                <c:pt idx="211" formatCode="0.0%">
                  <c:v>9.846827133479219E-2</c:v>
                </c:pt>
                <c:pt idx="212" formatCode="0.0%">
                  <c:v>0.10217391304347823</c:v>
                </c:pt>
                <c:pt idx="213" formatCode="0.0%">
                  <c:v>0.10583153347732188</c:v>
                </c:pt>
                <c:pt idx="214" formatCode="0.0%">
                  <c:v>0.10967741935483866</c:v>
                </c:pt>
                <c:pt idx="215" formatCode="0.0%">
                  <c:v>0.1134903640256959</c:v>
                </c:pt>
                <c:pt idx="216" formatCode="0.0%">
                  <c:v>0.11513859275053306</c:v>
                </c:pt>
                <c:pt idx="217" formatCode="0.0%">
                  <c:v>0.11864406779661008</c:v>
                </c:pt>
                <c:pt idx="218" formatCode="0.0%">
                  <c:v>0.11344537815126055</c:v>
                </c:pt>
                <c:pt idx="219" formatCode="0.0%">
                  <c:v>0.11273486430062629</c:v>
                </c:pt>
                <c:pt idx="220" formatCode="0.0%">
                  <c:v>0.10309278350515472</c:v>
                </c:pt>
                <c:pt idx="221" formatCode="0.0%">
                  <c:v>9.795918367346923E-2</c:v>
                </c:pt>
                <c:pt idx="222" formatCode="0.0%">
                  <c:v>9.0909090909090828E-2</c:v>
                </c:pt>
                <c:pt idx="223" formatCode="0.0%">
                  <c:v>7.9681274900398336E-2</c:v>
                </c:pt>
                <c:pt idx="224" formatCode="0.0%">
                  <c:v>7.4950690335305659E-2</c:v>
                </c:pt>
                <c:pt idx="225" formatCode="0.0%">
                  <c:v>7.0312499999999778E-2</c:v>
                </c:pt>
                <c:pt idx="226" formatCode="0.0%">
                  <c:v>6.976744186046524E-2</c:v>
                </c:pt>
                <c:pt idx="227" formatCode="0.0%">
                  <c:v>6.7307692307692291E-2</c:v>
                </c:pt>
                <c:pt idx="228" formatCode="0.0%">
                  <c:v>6.8833652007648238E-2</c:v>
                </c:pt>
                <c:pt idx="229" formatCode="0.0%">
                  <c:v>6.4393939393939448E-2</c:v>
                </c:pt>
                <c:pt idx="230" formatCode="0.0%">
                  <c:v>6.60377358490567E-2</c:v>
                </c:pt>
                <c:pt idx="231" formatCode="0.0%">
                  <c:v>6.3789868667917471E-2</c:v>
                </c:pt>
                <c:pt idx="232" formatCode="0.0%">
                  <c:v>6.5420560747663448E-2</c:v>
                </c:pt>
                <c:pt idx="233" formatCode="0.0%">
                  <c:v>6.3197026022304925E-2</c:v>
                </c:pt>
                <c:pt idx="234" formatCode="0.0%">
                  <c:v>6.6666666666666652E-2</c:v>
                </c:pt>
                <c:pt idx="235" formatCode="0.0%">
                  <c:v>6.8265682656826421E-2</c:v>
                </c:pt>
                <c:pt idx="236" formatCode="0.0%">
                  <c:v>6.7889908256880682E-2</c:v>
                </c:pt>
                <c:pt idx="237" formatCode="0.0%">
                  <c:v>6.7518248175182594E-2</c:v>
                </c:pt>
                <c:pt idx="238" formatCode="0.0%">
                  <c:v>6.3405797101449224E-2</c:v>
                </c:pt>
                <c:pt idx="239" formatCode="0.0%">
                  <c:v>6.1261261261261302E-2</c:v>
                </c:pt>
                <c:pt idx="240" formatCode="0.0%">
                  <c:v>6.0822898032200312E-2</c:v>
                </c:pt>
                <c:pt idx="241" formatCode="0.0%">
                  <c:v>6.2277580071174343E-2</c:v>
                </c:pt>
                <c:pt idx="242" formatCode="0.0%">
                  <c:v>6.1946902654867353E-2</c:v>
                </c:pt>
                <c:pt idx="243" formatCode="0.0%">
                  <c:v>6.3492063492063489E-2</c:v>
                </c:pt>
                <c:pt idx="244" formatCode="0.0%">
                  <c:v>6.315789473684208E-2</c:v>
                </c:pt>
                <c:pt idx="245" formatCode="0.0%">
                  <c:v>6.643356643356646E-2</c:v>
                </c:pt>
                <c:pt idx="246" formatCode="0.0%">
                  <c:v>6.25E-2</c:v>
                </c:pt>
                <c:pt idx="247" formatCode="0.0%">
                  <c:v>6.2176165803108807E-2</c:v>
                </c:pt>
                <c:pt idx="248" formatCode="0.0%">
                  <c:v>6.1855670103092786E-2</c:v>
                </c:pt>
                <c:pt idx="249" formatCode="0.0%">
                  <c:v>5.9829059829059839E-2</c:v>
                </c:pt>
                <c:pt idx="250" formatCode="0.0%">
                  <c:v>6.1328790459965754E-2</c:v>
                </c:pt>
                <c:pt idx="251" formatCode="0.0%">
                  <c:v>6.4516129032258229E-2</c:v>
                </c:pt>
                <c:pt idx="252" formatCode="0.0%">
                  <c:v>6.4080944350758839E-2</c:v>
                </c:pt>
                <c:pt idx="253" formatCode="0.0%">
                  <c:v>6.1976549413735205E-2</c:v>
                </c:pt>
                <c:pt idx="254" formatCode="0.0%">
                  <c:v>6.3333333333333242E-2</c:v>
                </c:pt>
                <c:pt idx="255" formatCode="0.0%">
                  <c:v>6.6334991708125957E-2</c:v>
                </c:pt>
                <c:pt idx="256" formatCode="0.0%">
                  <c:v>6.7656765676567643E-2</c:v>
                </c:pt>
                <c:pt idx="257" formatCode="0.0%">
                  <c:v>6.8852459016393475E-2</c:v>
                </c:pt>
                <c:pt idx="258" formatCode="0.0%">
                  <c:v>7.1895424836601274E-2</c:v>
                </c:pt>
                <c:pt idx="259" formatCode="0.0%">
                  <c:v>7.4796747967479593E-2</c:v>
                </c:pt>
                <c:pt idx="260" formatCode="0.0%">
                  <c:v>7.928802588996775E-2</c:v>
                </c:pt>
                <c:pt idx="261" formatCode="0.0%">
                  <c:v>8.3870967741935587E-2</c:v>
                </c:pt>
                <c:pt idx="262" formatCode="0.0%">
                  <c:v>8.5072231139646792E-2</c:v>
                </c:pt>
                <c:pt idx="263" formatCode="0.0%">
                  <c:v>8.4529505582137121E-2</c:v>
                </c:pt>
                <c:pt idx="264" formatCode="0.0%">
                  <c:v>8.5578446909667205E-2</c:v>
                </c:pt>
                <c:pt idx="265" formatCode="0.0%">
                  <c:v>9.1482649842271391E-2</c:v>
                </c:pt>
                <c:pt idx="266" formatCode="0.0%">
                  <c:v>9.404388714733547E-2</c:v>
                </c:pt>
                <c:pt idx="267" formatCode="0.0%">
                  <c:v>9.3312597200622127E-2</c:v>
                </c:pt>
                <c:pt idx="268" formatCode="0.0%">
                  <c:v>9.4281298299845329E-2</c:v>
                </c:pt>
                <c:pt idx="269" formatCode="0.0%">
                  <c:v>9.3558282208588972E-2</c:v>
                </c:pt>
                <c:pt idx="270" formatCode="0.0%">
                  <c:v>9.6036585365853799E-2</c:v>
                </c:pt>
                <c:pt idx="271" formatCode="0.0%">
                  <c:v>9.9848714069591615E-2</c:v>
                </c:pt>
                <c:pt idx="272" formatCode="0.0%">
                  <c:v>9.8950524737630996E-2</c:v>
                </c:pt>
                <c:pt idx="273" formatCode="0.0%">
                  <c:v>0.10119047619047605</c:v>
                </c:pt>
                <c:pt idx="274" formatCode="0.0%">
                  <c:v>0.10650887573964507</c:v>
                </c:pt>
                <c:pt idx="275" formatCode="0.0%">
                  <c:v>0.1132352941176471</c:v>
                </c:pt>
                <c:pt idx="276" formatCode="0.0%">
                  <c:v>0.11970802919708023</c:v>
                </c:pt>
                <c:pt idx="277" formatCode="0.0%">
                  <c:v>0.11994219653179194</c:v>
                </c:pt>
                <c:pt idx="278" formatCode="0.0%">
                  <c:v>0.12607449856733521</c:v>
                </c:pt>
                <c:pt idx="279" formatCode="0.0%">
                  <c:v>0.13086770981507834</c:v>
                </c:pt>
                <c:pt idx="280" formatCode="0.0%">
                  <c:v>0.1313559322033897</c:v>
                </c:pt>
                <c:pt idx="281" formatCode="0.0%">
                  <c:v>0.13604488078541377</c:v>
                </c:pt>
                <c:pt idx="282" formatCode="0.0%">
                  <c:v>0.1237830319888733</c:v>
                </c:pt>
                <c:pt idx="283" formatCode="0.0%">
                  <c:v>0.11829436038514429</c:v>
                </c:pt>
                <c:pt idx="284" formatCode="0.0%">
                  <c:v>0.12005457025920863</c:v>
                </c:pt>
                <c:pt idx="285" formatCode="0.0%">
                  <c:v>0.12162162162162171</c:v>
                </c:pt>
                <c:pt idx="286" formatCode="0.0%">
                  <c:v>0.12165775401069534</c:v>
                </c:pt>
                <c:pt idx="287" formatCode="0.0%">
                  <c:v>0.12153236459709382</c:v>
                </c:pt>
                <c:pt idx="288" formatCode="0.0%">
                  <c:v>0.11342894393741854</c:v>
                </c:pt>
                <c:pt idx="289" formatCode="0.0%">
                  <c:v>0.10838709677419356</c:v>
                </c:pt>
                <c:pt idx="290" formatCode="0.0%">
                  <c:v>9.92366412213741E-2</c:v>
                </c:pt>
                <c:pt idx="291" formatCode="0.0%">
                  <c:v>9.4339622641509413E-2</c:v>
                </c:pt>
                <c:pt idx="292" formatCode="0.0%">
                  <c:v>9.6129837702871423E-2</c:v>
                </c:pt>
                <c:pt idx="293" formatCode="0.0%">
                  <c:v>9.3827160493827E-2</c:v>
                </c:pt>
                <c:pt idx="294" formatCode="0.0%">
                  <c:v>0.11138613861386149</c:v>
                </c:pt>
                <c:pt idx="295" formatCode="0.0%">
                  <c:v>0.1156211562115621</c:v>
                </c:pt>
                <c:pt idx="296" formatCode="0.0%">
                  <c:v>0.11814859926918397</c:v>
                </c:pt>
                <c:pt idx="297" formatCode="0.0%">
                  <c:v>0.10963855421686741</c:v>
                </c:pt>
                <c:pt idx="298" formatCode="0.0%">
                  <c:v>0.102502979737783</c:v>
                </c:pt>
                <c:pt idx="299" formatCode="0.0%">
                  <c:v>9.540636042402828E-2</c:v>
                </c:pt>
                <c:pt idx="300" formatCode="0.0%">
                  <c:v>9.250585480093676E-2</c:v>
                </c:pt>
                <c:pt idx="301" formatCode="0.0%">
                  <c:v>9.1967403958090665E-2</c:v>
                </c:pt>
                <c:pt idx="302" formatCode="0.0%">
                  <c:v>8.680555555555558E-2</c:v>
                </c:pt>
                <c:pt idx="303" formatCode="0.0%">
                  <c:v>8.8505747126436773E-2</c:v>
                </c:pt>
                <c:pt idx="304" formatCode="0.0%">
                  <c:v>8.6560364464692618E-2</c:v>
                </c:pt>
                <c:pt idx="305" formatCode="0.0%">
                  <c:v>8.4650112866817118E-2</c:v>
                </c:pt>
                <c:pt idx="306" formatCode="0.0%">
                  <c:v>7.683741648106901E-2</c:v>
                </c:pt>
                <c:pt idx="307" formatCode="0.0%">
                  <c:v>7.056229327453134E-2</c:v>
                </c:pt>
                <c:pt idx="308" formatCode="0.0%">
                  <c:v>5.8823529411764719E-2</c:v>
                </c:pt>
                <c:pt idx="309" formatCode="0.0%">
                  <c:v>5.8631921824104261E-2</c:v>
                </c:pt>
                <c:pt idx="310" formatCode="0.0%">
                  <c:v>5.1891891891891806E-2</c:v>
                </c:pt>
                <c:pt idx="311" formatCode="0.0%">
                  <c:v>4.5161290322580649E-2</c:v>
                </c:pt>
                <c:pt idx="312" formatCode="0.0%">
                  <c:v>4.6087888531618493E-2</c:v>
                </c:pt>
                <c:pt idx="313" formatCode="0.0%">
                  <c:v>4.4776119402985204E-2</c:v>
                </c:pt>
                <c:pt idx="314" formatCode="0.0%">
                  <c:v>4.5793397231096877E-2</c:v>
                </c:pt>
                <c:pt idx="315" formatCode="0.0%">
                  <c:v>4.118268215417098E-2</c:v>
                </c:pt>
                <c:pt idx="316" formatCode="0.0%">
                  <c:v>3.6687631027253698E-2</c:v>
                </c:pt>
                <c:pt idx="317" formatCode="0.0%">
                  <c:v>3.2258064516129226E-2</c:v>
                </c:pt>
                <c:pt idx="318" formatCode="0.0%">
                  <c:v>3.2057911065149991E-2</c:v>
                </c:pt>
                <c:pt idx="319" formatCode="0.0%">
                  <c:v>3.0895983522142068E-2</c:v>
                </c:pt>
                <c:pt idx="320" formatCode="0.0%">
                  <c:v>3.3950617283950546E-2</c:v>
                </c:pt>
                <c:pt idx="321" formatCode="0.0%">
                  <c:v>3.5897435897435992E-2</c:v>
                </c:pt>
                <c:pt idx="322" formatCode="0.0%">
                  <c:v>4.3165467625899234E-2</c:v>
                </c:pt>
                <c:pt idx="323" formatCode="0.0%">
                  <c:v>4.7325102880658276E-2</c:v>
                </c:pt>
                <c:pt idx="324" formatCode="0.0%">
                  <c:v>5.0204918032787038E-2</c:v>
                </c:pt>
                <c:pt idx="325" formatCode="0.0%">
                  <c:v>4.8979591836734615E-2</c:v>
                </c:pt>
                <c:pt idx="326" formatCode="0.0%">
                  <c:v>5.0916496945010215E-2</c:v>
                </c:pt>
                <c:pt idx="327" formatCode="0.0%">
                  <c:v>5.1724137931034475E-2</c:v>
                </c:pt>
                <c:pt idx="328" formatCode="0.0%">
                  <c:v>5.2578361981799659E-2</c:v>
                </c:pt>
                <c:pt idx="329" formatCode="0.0%">
                  <c:v>5.3427419354838745E-2</c:v>
                </c:pt>
                <c:pt idx="330" formatCode="0.0%">
                  <c:v>5.2104208416833719E-2</c:v>
                </c:pt>
                <c:pt idx="331" formatCode="0.0%">
                  <c:v>5.2947052947053042E-2</c:v>
                </c:pt>
                <c:pt idx="332" formatCode="0.0%">
                  <c:v>5.2736318407960114E-2</c:v>
                </c:pt>
                <c:pt idx="333" formatCode="0.0%">
                  <c:v>5.1485148514851531E-2</c:v>
                </c:pt>
                <c:pt idx="334" formatCode="0.0%">
                  <c:v>4.8275862068965614E-2</c:v>
                </c:pt>
                <c:pt idx="335" formatCode="0.0%">
                  <c:v>4.9115913555992208E-2</c:v>
                </c:pt>
                <c:pt idx="336" formatCode="0.0%">
                  <c:v>4.4878048780487845E-2</c:v>
                </c:pt>
                <c:pt idx="337" formatCode="0.0%">
                  <c:v>4.76653696498055E-2</c:v>
                </c:pt>
                <c:pt idx="338" formatCode="0.0%">
                  <c:v>4.7480620155038622E-2</c:v>
                </c:pt>
                <c:pt idx="339" formatCode="0.0%">
                  <c:v>4.5323047251687676E-2</c:v>
                </c:pt>
                <c:pt idx="340" formatCode="0.0%">
                  <c:v>4.514889529298749E-2</c:v>
                </c:pt>
                <c:pt idx="341" formatCode="0.0%">
                  <c:v>4.4019138755980736E-2</c:v>
                </c:pt>
                <c:pt idx="342" formatCode="0.0%">
                  <c:v>4.1904761904761889E-2</c:v>
                </c:pt>
                <c:pt idx="343" formatCode="0.0%">
                  <c:v>4.1745730550284632E-2</c:v>
                </c:pt>
                <c:pt idx="344" formatCode="0.0%">
                  <c:v>3.969754253308122E-2</c:v>
                </c:pt>
                <c:pt idx="345" formatCode="0.0%">
                  <c:v>4.0489642184557306E-2</c:v>
                </c:pt>
                <c:pt idx="346" formatCode="0.0%">
                  <c:v>4.4172932330826864E-2</c:v>
                </c:pt>
                <c:pt idx="347" formatCode="0.0%">
                  <c:v>4.3071161048689133E-2</c:v>
                </c:pt>
                <c:pt idx="348" formatCode="0.0%">
                  <c:v>4.481792717086841E-2</c:v>
                </c:pt>
                <c:pt idx="349" formatCode="0.0%">
                  <c:v>4.1782729805013963E-2</c:v>
                </c:pt>
                <c:pt idx="350" formatCode="0.0%">
                  <c:v>4.0703052728954692E-2</c:v>
                </c:pt>
                <c:pt idx="351" formatCode="0.0%">
                  <c:v>4.151291512915134E-2</c:v>
                </c:pt>
                <c:pt idx="352" formatCode="0.0%">
                  <c:v>3.9522058823529438E-2</c:v>
                </c:pt>
                <c:pt idx="353" formatCode="0.0%">
                  <c:v>3.9413382218148607E-2</c:v>
                </c:pt>
                <c:pt idx="354" formatCode="0.0%">
                  <c:v>4.0219378427787777E-2</c:v>
                </c:pt>
                <c:pt idx="355" formatCode="0.0%">
                  <c:v>4.0072859744990863E-2</c:v>
                </c:pt>
                <c:pt idx="356" formatCode="0.0%">
                  <c:v>4.1818181818181754E-2</c:v>
                </c:pt>
                <c:pt idx="357" formatCode="0.0%">
                  <c:v>4.0723981900452566E-2</c:v>
                </c:pt>
                <c:pt idx="358" formatCode="0.0%">
                  <c:v>3.7803780378037777E-2</c:v>
                </c:pt>
                <c:pt idx="359" formatCode="0.0%">
                  <c:v>3.7701974865349985E-2</c:v>
                </c:pt>
                <c:pt idx="360" formatCode="0.0%">
                  <c:v>3.5746201966041058E-2</c:v>
                </c:pt>
                <c:pt idx="361" formatCode="0.0%">
                  <c:v>3.5650623885917998E-2</c:v>
                </c:pt>
                <c:pt idx="362" formatCode="0.0%">
                  <c:v>3.6444444444444501E-2</c:v>
                </c:pt>
                <c:pt idx="363" formatCode="0.0%">
                  <c:v>3.8972542072630567E-2</c:v>
                </c:pt>
                <c:pt idx="364" formatCode="0.0%">
                  <c:v>4.0671971706454535E-2</c:v>
                </c:pt>
                <c:pt idx="365" formatCode="0.0%">
                  <c:v>3.9682539682539764E-2</c:v>
                </c:pt>
                <c:pt idx="366" formatCode="0.0%">
                  <c:v>3.9543057996485054E-2</c:v>
                </c:pt>
                <c:pt idx="367" formatCode="0.0%">
                  <c:v>3.9404553415061327E-2</c:v>
                </c:pt>
                <c:pt idx="368" formatCode="0.0%">
                  <c:v>4.0139616055846483E-2</c:v>
                </c:pt>
                <c:pt idx="369" formatCode="0.0%">
                  <c:v>4.1739130434782501E-2</c:v>
                </c:pt>
                <c:pt idx="370" formatCode="0.0%">
                  <c:v>4.1630529054640153E-2</c:v>
                </c:pt>
                <c:pt idx="371" formatCode="0.0%">
                  <c:v>4.1522491349481161E-2</c:v>
                </c:pt>
                <c:pt idx="372" formatCode="0.0%">
                  <c:v>4.3140638481449445E-2</c:v>
                </c:pt>
                <c:pt idx="373" formatCode="0.0%">
                  <c:v>4.3029259896729677E-2</c:v>
                </c:pt>
                <c:pt idx="374" formatCode="0.0%">
                  <c:v>4.3739279588336233E-2</c:v>
                </c:pt>
                <c:pt idx="375" formatCode="0.0%">
                  <c:v>4.2625745950554128E-2</c:v>
                </c:pt>
                <c:pt idx="376" formatCode="0.0%">
                  <c:v>4.2480883602378894E-2</c:v>
                </c:pt>
                <c:pt idx="377" formatCode="0.0%">
                  <c:v>4.495335029686176E-2</c:v>
                </c:pt>
                <c:pt idx="378" formatCode="0.0%">
                  <c:v>4.4801352493660129E-2</c:v>
                </c:pt>
                <c:pt idx="379" formatCode="0.0%">
                  <c:v>4.4650379106992322E-2</c:v>
                </c:pt>
                <c:pt idx="380" formatCode="0.0%">
                  <c:v>4.6140939597315356E-2</c:v>
                </c:pt>
                <c:pt idx="381" formatCode="0.0%">
                  <c:v>4.5075125208681177E-2</c:v>
                </c:pt>
                <c:pt idx="382" formatCode="0.0%">
                  <c:v>4.5795170691090847E-2</c:v>
                </c:pt>
                <c:pt idx="383" formatCode="0.0%">
                  <c:v>4.6511627906976605E-2</c:v>
                </c:pt>
                <c:pt idx="384" formatCode="0.0%">
                  <c:v>4.6319272125723732E-2</c:v>
                </c:pt>
                <c:pt idx="385" formatCode="0.0%">
                  <c:v>4.7029702970297071E-2</c:v>
                </c:pt>
                <c:pt idx="386" formatCode="0.0%">
                  <c:v>4.6836483155299868E-2</c:v>
                </c:pt>
                <c:pt idx="387" formatCode="0.0%">
                  <c:v>4.4971381847914937E-2</c:v>
                </c:pt>
                <c:pt idx="388" formatCode="0.0%">
                  <c:v>4.5639771801140983E-2</c:v>
                </c:pt>
                <c:pt idx="389" formatCode="0.0%">
                  <c:v>4.5454545454545414E-2</c:v>
                </c:pt>
                <c:pt idx="390" formatCode="0.0%">
                  <c:v>4.5307443365695699E-2</c:v>
                </c:pt>
                <c:pt idx="391" formatCode="0.0%">
                  <c:v>4.4354838709677491E-2</c:v>
                </c:pt>
                <c:pt idx="392" formatCode="0.0%">
                  <c:v>4.1700080192461852E-2</c:v>
                </c:pt>
                <c:pt idx="393" formatCode="0.0%">
                  <c:v>4.3130990415335413E-2</c:v>
                </c:pt>
                <c:pt idx="394" formatCode="0.0%">
                  <c:v>4.3789808917197526E-2</c:v>
                </c:pt>
                <c:pt idx="395" formatCode="0.0%">
                  <c:v>4.4444444444444509E-2</c:v>
                </c:pt>
                <c:pt idx="396" formatCode="0.0%">
                  <c:v>4.4268774703557279E-2</c:v>
                </c:pt>
                <c:pt idx="397" formatCode="0.0%">
                  <c:v>4.5705279747832783E-2</c:v>
                </c:pt>
                <c:pt idx="398" formatCode="0.0%">
                  <c:v>4.788069073783352E-2</c:v>
                </c:pt>
                <c:pt idx="399" formatCode="0.0%">
                  <c:v>4.8513302034428829E-2</c:v>
                </c:pt>
                <c:pt idx="400" formatCode="0.0%">
                  <c:v>4.7544816835541681E-2</c:v>
                </c:pt>
                <c:pt idx="401" formatCode="0.0%">
                  <c:v>4.8913043478260754E-2</c:v>
                </c:pt>
                <c:pt idx="402" formatCode="0.0%">
                  <c:v>5.1083591331269496E-2</c:v>
                </c:pt>
                <c:pt idx="403" formatCode="0.0%">
                  <c:v>5.4826254826254806E-2</c:v>
                </c:pt>
                <c:pt idx="404" formatCode="0.0%">
                  <c:v>5.5427251732101501E-2</c:v>
                </c:pt>
                <c:pt idx="405" formatCode="0.0%">
                  <c:v>5.3598774885145417E-2</c:v>
                </c:pt>
                <c:pt idx="406" formatCode="0.0%">
                  <c:v>5.2631578947368363E-2</c:v>
                </c:pt>
                <c:pt idx="407" formatCode="0.0%">
                  <c:v>5.3191489361702038E-2</c:v>
                </c:pt>
                <c:pt idx="408" formatCode="0.0%">
                  <c:v>5.6018168054504214E-2</c:v>
                </c:pt>
                <c:pt idx="409" formatCode="0.0%">
                  <c:v>5.6518462697814575E-2</c:v>
                </c:pt>
                <c:pt idx="410" formatCode="0.0%">
                  <c:v>5.2434456928838857E-2</c:v>
                </c:pt>
                <c:pt idx="411" formatCode="0.0%">
                  <c:v>5.1492537313432951E-2</c:v>
                </c:pt>
                <c:pt idx="412" formatCode="0.0%">
                  <c:v>5.1339285714285809E-2</c:v>
                </c:pt>
                <c:pt idx="413" formatCode="0.0%">
                  <c:v>4.9592894152479694E-2</c:v>
                </c:pt>
                <c:pt idx="414" formatCode="0.0%">
                  <c:v>4.7864506627393277E-2</c:v>
                </c:pt>
                <c:pt idx="415" formatCode="0.0%">
                  <c:v>4.6120058565153776E-2</c:v>
                </c:pt>
                <c:pt idx="416" formatCode="0.0%">
                  <c:v>4.5951859956236518E-2</c:v>
                </c:pt>
                <c:pt idx="417" formatCode="0.0%">
                  <c:v>4.4331395348837122E-2</c:v>
                </c:pt>
                <c:pt idx="418" formatCode="0.0%">
                  <c:v>4.4927536231883947E-2</c:v>
                </c:pt>
                <c:pt idx="419" formatCode="0.0%">
                  <c:v>4.4011544011544057E-2</c:v>
                </c:pt>
                <c:pt idx="420" formatCode="0.0%">
                  <c:v>4.0143369175627219E-2</c:v>
                </c:pt>
                <c:pt idx="421" formatCode="0.0%">
                  <c:v>3.7089871611982961E-2</c:v>
                </c:pt>
                <c:pt idx="422" formatCode="0.0%">
                  <c:v>3.843416370106767E-2</c:v>
                </c:pt>
                <c:pt idx="423" formatCode="0.0%">
                  <c:v>3.8325053229240735E-2</c:v>
                </c:pt>
                <c:pt idx="424" formatCode="0.0%">
                  <c:v>3.8924274593064467E-2</c:v>
                </c:pt>
                <c:pt idx="425" formatCode="0.0%">
                  <c:v>3.7376586741889817E-2</c:v>
                </c:pt>
                <c:pt idx="426" formatCode="0.0%">
                  <c:v>3.7245256500351154E-2</c:v>
                </c:pt>
                <c:pt idx="427" formatCode="0.0%">
                  <c:v>3.4989503149055246E-2</c:v>
                </c:pt>
                <c:pt idx="428" formatCode="0.0%">
                  <c:v>3.2775453277545274E-2</c:v>
                </c:pt>
                <c:pt idx="429" formatCode="0.0%">
                  <c:v>3.5490605427975108E-2</c:v>
                </c:pt>
                <c:pt idx="430" formatCode="0.0%">
                  <c:v>3.4674063800277377E-2</c:v>
                </c:pt>
                <c:pt idx="431" formatCode="0.0%">
                  <c:v>3.3863165169315979E-2</c:v>
                </c:pt>
                <c:pt idx="432" formatCode="0.0%">
                  <c:v>3.4458993797381154E-2</c:v>
                </c:pt>
                <c:pt idx="433" formatCode="0.0%">
                  <c:v>3.5763411279229551E-2</c:v>
                </c:pt>
                <c:pt idx="434" formatCode="0.0%">
                  <c:v>3.3584647018505942E-2</c:v>
                </c:pt>
                <c:pt idx="435" formatCode="0.0%">
                  <c:v>3.4859876965140035E-2</c:v>
                </c:pt>
                <c:pt idx="436" formatCode="0.0%">
                  <c:v>3.4059945504087086E-2</c:v>
                </c:pt>
                <c:pt idx="437" formatCode="0.0%">
                  <c:v>3.3990482664853827E-2</c:v>
                </c:pt>
                <c:pt idx="438" formatCode="0.0%">
                  <c:v>3.1842818428184483E-2</c:v>
                </c:pt>
                <c:pt idx="439" formatCode="0.0%">
                  <c:v>3.3130493576741138E-2</c:v>
                </c:pt>
                <c:pt idx="440" formatCode="0.0%">
                  <c:v>3.2410533423362642E-2</c:v>
                </c:pt>
                <c:pt idx="441" formatCode="0.0%">
                  <c:v>3.0913978494623517E-2</c:v>
                </c:pt>
                <c:pt idx="442" formatCode="0.0%">
                  <c:v>3.1501340482573914E-2</c:v>
                </c:pt>
                <c:pt idx="443" formatCode="0.0%">
                  <c:v>3.1417112299465311E-2</c:v>
                </c:pt>
                <c:pt idx="444" formatCode="0.0%">
                  <c:v>2.9313790806129392E-2</c:v>
                </c:pt>
                <c:pt idx="445" formatCode="0.0%">
                  <c:v>2.788844621513964E-2</c:v>
                </c:pt>
                <c:pt idx="446" formatCode="0.0%">
                  <c:v>2.9840848806365949E-2</c:v>
                </c:pt>
                <c:pt idx="447" formatCode="0.0%">
                  <c:v>2.7080581241743618E-2</c:v>
                </c:pt>
                <c:pt idx="448" formatCode="0.0%">
                  <c:v>2.7009222661396493E-2</c:v>
                </c:pt>
                <c:pt idx="449" formatCode="0.0%">
                  <c:v>2.8270874424720649E-2</c:v>
                </c:pt>
                <c:pt idx="450" formatCode="0.0%">
                  <c:v>2.8890347997373444E-2</c:v>
                </c:pt>
                <c:pt idx="451" formatCode="0.0%">
                  <c:v>2.8141361256544428E-2</c:v>
                </c:pt>
                <c:pt idx="452" formatCode="0.0%">
                  <c:v>3.0085022890778301E-2</c:v>
                </c:pt>
                <c:pt idx="453" formatCode="0.0%">
                  <c:v>2.8683181225554133E-2</c:v>
                </c:pt>
                <c:pt idx="454" formatCode="0.0%">
                  <c:v>2.7940220922676895E-2</c:v>
                </c:pt>
                <c:pt idx="455" formatCode="0.0%">
                  <c:v>2.5923525599481634E-2</c:v>
                </c:pt>
                <c:pt idx="456" formatCode="0.0%">
                  <c:v>2.9126213592232997E-2</c:v>
                </c:pt>
                <c:pt idx="457" formatCode="0.0%">
                  <c:v>2.9715762273901714E-2</c:v>
                </c:pt>
                <c:pt idx="458" formatCode="0.0%">
                  <c:v>2.962009014810052E-2</c:v>
                </c:pt>
                <c:pt idx="459" formatCode="0.0%">
                  <c:v>3.1511254019292556E-2</c:v>
                </c:pt>
                <c:pt idx="460" formatCode="0.0%">
                  <c:v>3.0788967286722091E-2</c:v>
                </c:pt>
                <c:pt idx="461" formatCode="0.0%">
                  <c:v>3.0051150895140655E-2</c:v>
                </c:pt>
                <c:pt idx="462" formatCode="0.0%">
                  <c:v>2.9993618379068332E-2</c:v>
                </c:pt>
                <c:pt idx="463" formatCode="0.0%">
                  <c:v>2.991725015913449E-2</c:v>
                </c:pt>
                <c:pt idx="464" formatCode="0.0%">
                  <c:v>2.984126984126978E-2</c:v>
                </c:pt>
                <c:pt idx="465" formatCode="0.0%">
                  <c:v>3.1051964512040398E-2</c:v>
                </c:pt>
                <c:pt idx="466" formatCode="0.0%">
                  <c:v>3.0341340075853429E-2</c:v>
                </c:pt>
                <c:pt idx="467" formatCode="0.0%">
                  <c:v>3.0322173089071258E-2</c:v>
                </c:pt>
                <c:pt idx="468" formatCode="0.0%">
                  <c:v>2.9559748427672838E-2</c:v>
                </c:pt>
                <c:pt idx="469" formatCode="0.0%">
                  <c:v>2.8858218318695172E-2</c:v>
                </c:pt>
                <c:pt idx="470" formatCode="0.0%">
                  <c:v>2.814258911819878E-2</c:v>
                </c:pt>
                <c:pt idx="471" formatCode="0.0%">
                  <c:v>2.6184538653366562E-2</c:v>
                </c:pt>
                <c:pt idx="472" formatCode="0.0%">
                  <c:v>2.6757934038581288E-2</c:v>
                </c:pt>
                <c:pt idx="473" formatCode="0.0%">
                  <c:v>2.669149596523912E-2</c:v>
                </c:pt>
                <c:pt idx="474" formatCode="0.0%">
                  <c:v>2.6641883519206822E-2</c:v>
                </c:pt>
                <c:pt idx="475" formatCode="0.0%">
                  <c:v>2.5957972805933149E-2</c:v>
                </c:pt>
                <c:pt idx="476" formatCode="0.0%">
                  <c:v>2.6510480887792953E-2</c:v>
                </c:pt>
                <c:pt idx="477" formatCode="0.0%">
                  <c:v>2.5199754148740094E-2</c:v>
                </c:pt>
                <c:pt idx="478" formatCode="0.0%">
                  <c:v>2.5766871165644023E-2</c:v>
                </c:pt>
                <c:pt idx="479" formatCode="0.0%">
                  <c:v>2.6364193746168052E-2</c:v>
                </c:pt>
                <c:pt idx="480" formatCode="0.0%">
                  <c:v>2.5045815516188341E-2</c:v>
                </c:pt>
                <c:pt idx="481" formatCode="0.0%">
                  <c:v>2.4999999999999911E-2</c:v>
                </c:pt>
                <c:pt idx="482" formatCode="0.0%">
                  <c:v>2.4330900243308973E-2</c:v>
                </c:pt>
                <c:pt idx="483" formatCode="0.0%">
                  <c:v>2.6123936816524918E-2</c:v>
                </c:pt>
                <c:pt idx="484" formatCode="0.0%">
                  <c:v>2.5454545454545396E-2</c:v>
                </c:pt>
                <c:pt idx="485" formatCode="0.0%">
                  <c:v>2.4183796856106499E-2</c:v>
                </c:pt>
                <c:pt idx="486" formatCode="0.0%">
                  <c:v>2.4140012070005934E-2</c:v>
                </c:pt>
                <c:pt idx="487" formatCode="0.0%">
                  <c:v>2.2891566265060392E-2</c:v>
                </c:pt>
                <c:pt idx="488" formatCode="0.0%">
                  <c:v>2.2222222222222143E-2</c:v>
                </c:pt>
                <c:pt idx="489" formatCode="0.0%">
                  <c:v>2.278177458033559E-2</c:v>
                </c:pt>
                <c:pt idx="490" formatCode="0.0%">
                  <c:v>2.1531100478469067E-2</c:v>
                </c:pt>
                <c:pt idx="491" formatCode="0.0%">
                  <c:v>2.270011947431283E-2</c:v>
                </c:pt>
                <c:pt idx="492" formatCode="0.0%">
                  <c:v>2.2646007151370551E-2</c:v>
                </c:pt>
                <c:pt idx="493" formatCode="0.0%">
                  <c:v>2.2605591909577782E-2</c:v>
                </c:pt>
                <c:pt idx="494" formatCode="0.0%">
                  <c:v>2.25653206650831E-2</c:v>
                </c:pt>
                <c:pt idx="495" formatCode="0.0%">
                  <c:v>2.1314387211367691E-2</c:v>
                </c:pt>
                <c:pt idx="496" formatCode="0.0%">
                  <c:v>2.1867612293144267E-2</c:v>
                </c:pt>
                <c:pt idx="497" formatCode="0.0%">
                  <c:v>2.2432113341204207E-2</c:v>
                </c:pt>
                <c:pt idx="498" formatCode="0.0%">
                  <c:v>2.2392457277548683E-2</c:v>
                </c:pt>
                <c:pt idx="499" formatCode="0.0%">
                  <c:v>2.4734982332155431E-2</c:v>
                </c:pt>
                <c:pt idx="500" formatCode="0.0%">
                  <c:v>2.3501762632197387E-2</c:v>
                </c:pt>
                <c:pt idx="501" formatCode="0.0%">
                  <c:v>2.2274325908558046E-2</c:v>
                </c:pt>
                <c:pt idx="502" formatCode="0.0%">
                  <c:v>2.3419203747072626E-2</c:v>
                </c:pt>
                <c:pt idx="503" formatCode="0.0%">
                  <c:v>2.4532710280373848E-2</c:v>
                </c:pt>
                <c:pt idx="504" formatCode="0.0%">
                  <c:v>2.3310023310023409E-2</c:v>
                </c:pt>
                <c:pt idx="505" formatCode="0.0%">
                  <c:v>2.1524141942990127E-2</c:v>
                </c:pt>
                <c:pt idx="506" formatCode="0.0%">
                  <c:v>2.0325203252032464E-2</c:v>
                </c:pt>
                <c:pt idx="507" formatCode="0.0%">
                  <c:v>2.2028985507246412E-2</c:v>
                </c:pt>
                <c:pt idx="508" formatCode="0.0%">
                  <c:v>2.0821283979178595E-2</c:v>
                </c:pt>
                <c:pt idx="509" formatCode="0.0%">
                  <c:v>1.9630484988452768E-2</c:v>
                </c:pt>
                <c:pt idx="510" formatCode="0.0%">
                  <c:v>2.0749279538904819E-2</c:v>
                </c:pt>
                <c:pt idx="511" formatCode="0.0%">
                  <c:v>1.8965517241379404E-2</c:v>
                </c:pt>
                <c:pt idx="512" formatCode="0.0%">
                  <c:v>2.0665901262916231E-2</c:v>
                </c:pt>
                <c:pt idx="513" formatCode="0.0%">
                  <c:v>2.1215596330275144E-2</c:v>
                </c:pt>
                <c:pt idx="514" formatCode="0.0%">
                  <c:v>2.0594965675057253E-2</c:v>
                </c:pt>
                <c:pt idx="515" formatCode="0.0%">
                  <c:v>1.8814139110604255E-2</c:v>
                </c:pt>
                <c:pt idx="516" formatCode="0.0%">
                  <c:v>2.1070615034168627E-2</c:v>
                </c:pt>
                <c:pt idx="517" formatCode="0.0%">
                  <c:v>2.1640091116173155E-2</c:v>
                </c:pt>
                <c:pt idx="518" formatCode="0.0%">
                  <c:v>2.4473534433693933E-2</c:v>
                </c:pt>
                <c:pt idx="519" formatCode="0.0%">
                  <c:v>2.2688598979013097E-2</c:v>
                </c:pt>
                <c:pt idx="520" formatCode="0.0%">
                  <c:v>2.3796033994334165E-2</c:v>
                </c:pt>
                <c:pt idx="521" formatCode="0.0%">
                  <c:v>2.5481313703284325E-2</c:v>
                </c:pt>
                <c:pt idx="522" formatCode="0.0%">
                  <c:v>2.4844720496894457E-2</c:v>
                </c:pt>
                <c:pt idx="523" formatCode="0.0%">
                  <c:v>2.5944726452340694E-2</c:v>
                </c:pt>
                <c:pt idx="524" formatCode="0.0%">
                  <c:v>2.5309336332958399E-2</c:v>
                </c:pt>
                <c:pt idx="525" formatCode="0.0%">
                  <c:v>2.5266704098820814E-2</c:v>
                </c:pt>
                <c:pt idx="526" formatCode="0.0%">
                  <c:v>2.6345291479820565E-2</c:v>
                </c:pt>
                <c:pt idx="527" formatCode="0.0%">
                  <c:v>2.5741466144376224E-2</c:v>
                </c:pt>
                <c:pt idx="528" formatCode="0.0%">
                  <c:v>2.5655326268823275E-2</c:v>
                </c:pt>
                <c:pt idx="529" formatCode="0.0%">
                  <c:v>2.7870680044593144E-2</c:v>
                </c:pt>
                <c:pt idx="530" formatCode="0.0%">
                  <c:v>2.6111111111110974E-2</c:v>
                </c:pt>
                <c:pt idx="531" formatCode="0.0%">
                  <c:v>2.6622296173044901E-2</c:v>
                </c:pt>
                <c:pt idx="532" formatCode="0.0%">
                  <c:v>2.5456557830658699E-2</c:v>
                </c:pt>
                <c:pt idx="533" formatCode="0.0%">
                  <c:v>2.7056874654886931E-2</c:v>
                </c:pt>
                <c:pt idx="534" formatCode="0.0%">
                  <c:v>2.6997245179063434E-2</c:v>
                </c:pt>
                <c:pt idx="535" formatCode="0.0%">
                  <c:v>2.6388125343595359E-2</c:v>
                </c:pt>
                <c:pt idx="536" formatCode="0.0%">
                  <c:v>2.6330224904004274E-2</c:v>
                </c:pt>
                <c:pt idx="537" formatCode="0.0%">
                  <c:v>2.6286966046002336E-2</c:v>
                </c:pt>
                <c:pt idx="538" formatCode="0.0%">
                  <c:v>2.7307482250136461E-2</c:v>
                </c:pt>
                <c:pt idx="539" formatCode="0.0%">
                  <c:v>2.7823240589198051E-2</c:v>
                </c:pt>
                <c:pt idx="540" formatCode="0.0%">
                  <c:v>2.6101141924959048E-2</c:v>
                </c:pt>
                <c:pt idx="541" formatCode="0.0%">
                  <c:v>2.5488069414316694E-2</c:v>
                </c:pt>
                <c:pt idx="542" formatCode="0.0%">
                  <c:v>2.4363833243096877E-2</c:v>
                </c:pt>
                <c:pt idx="543" formatCode="0.0%">
                  <c:v>2.485143165856285E-2</c:v>
                </c:pt>
                <c:pt idx="544" formatCode="0.0%">
                  <c:v>2.5364274150026844E-2</c:v>
                </c:pt>
                <c:pt idx="545" formatCode="0.0%">
                  <c:v>2.2580645161290214E-2</c:v>
                </c:pt>
                <c:pt idx="546" formatCode="0.0%">
                  <c:v>2.1995708154506355E-2</c:v>
                </c:pt>
                <c:pt idx="547" formatCode="0.0%">
                  <c:v>2.3567220139260936E-2</c:v>
                </c:pt>
                <c:pt idx="548" formatCode="0.0%">
                  <c:v>2.2447888829502993E-2</c:v>
                </c:pt>
                <c:pt idx="549" formatCode="0.0%">
                  <c:v>2.1878335112059721E-2</c:v>
                </c:pt>
                <c:pt idx="550" formatCode="0.0%">
                  <c:v>2.0202020202020332E-2</c:v>
                </c:pt>
                <c:pt idx="551" formatCode="0.0%">
                  <c:v>1.9639065817409707E-2</c:v>
                </c:pt>
                <c:pt idx="552" formatCode="0.0%">
                  <c:v>1.9607843137255054E-2</c:v>
                </c:pt>
                <c:pt idx="553" formatCode="0.0%">
                  <c:v>1.7979904812268632E-2</c:v>
                </c:pt>
                <c:pt idx="554" formatCode="0.0%">
                  <c:v>1.744186046511631E-2</c:v>
                </c:pt>
                <c:pt idx="555" formatCode="0.0%">
                  <c:v>1.4760147601476037E-2</c:v>
                </c:pt>
                <c:pt idx="556" formatCode="0.0%">
                  <c:v>1.5263157894736867E-2</c:v>
                </c:pt>
                <c:pt idx="557" formatCode="0.0%">
                  <c:v>1.4721345951629994E-2</c:v>
                </c:pt>
                <c:pt idx="558" formatCode="0.0%">
                  <c:v>1.5223097112860851E-2</c:v>
                </c:pt>
                <c:pt idx="559" formatCode="0.0%">
                  <c:v>1.3082155939298845E-2</c:v>
                </c:pt>
                <c:pt idx="560" formatCode="0.0%">
                  <c:v>1.2545739675901668E-2</c:v>
                </c:pt>
                <c:pt idx="561" formatCode="0.0%">
                  <c:v>1.3054830287206221E-2</c:v>
                </c:pt>
                <c:pt idx="562" formatCode="0.0%">
                  <c:v>1.0943199583116181E-2</c:v>
                </c:pt>
                <c:pt idx="563" formatCode="0.0%">
                  <c:v>1.0931806350858997E-2</c:v>
                </c:pt>
                <c:pt idx="564" formatCode="0.0%">
                  <c:v>1.1434511434511352E-2</c:v>
                </c:pt>
                <c:pt idx="565" formatCode="0.0%">
                  <c:v>1.2467532467532516E-2</c:v>
                </c:pt>
                <c:pt idx="566" formatCode="0.0%">
                  <c:v>1.558441558441559E-2</c:v>
                </c:pt>
                <c:pt idx="567" formatCode="0.0%">
                  <c:v>1.7662337662337713E-2</c:v>
                </c:pt>
                <c:pt idx="568" formatCode="0.0%">
                  <c:v>1.7107309486780631E-2</c:v>
                </c:pt>
                <c:pt idx="569" formatCode="0.0%">
                  <c:v>1.865284974093262E-2</c:v>
                </c:pt>
                <c:pt idx="570" formatCode="0.0%">
                  <c:v>1.7580144777662898E-2</c:v>
                </c:pt>
                <c:pt idx="571" formatCode="0.0%">
                  <c:v>1.7045454545454586E-2</c:v>
                </c:pt>
                <c:pt idx="572" formatCode="0.0%">
                  <c:v>1.961796592669085E-2</c:v>
                </c:pt>
                <c:pt idx="573" formatCode="0.0%">
                  <c:v>2.0103092783505083E-2</c:v>
                </c:pt>
                <c:pt idx="574" formatCode="0.0%">
                  <c:v>2.2164948453608391E-2</c:v>
                </c:pt>
                <c:pt idx="575" formatCode="0.0%">
                  <c:v>2.2657054582904346E-2</c:v>
                </c:pt>
                <c:pt idx="576" formatCode="0.0%">
                  <c:v>2.2610483042137641E-2</c:v>
                </c:pt>
                <c:pt idx="577" formatCode="0.0%">
                  <c:v>2.308876346844535E-2</c:v>
                </c:pt>
                <c:pt idx="578" formatCode="0.0%">
                  <c:v>2.3529411764705799E-2</c:v>
                </c:pt>
                <c:pt idx="579" formatCode="0.0%">
                  <c:v>2.1949974476773715E-2</c:v>
                </c:pt>
                <c:pt idx="580" formatCode="0.0%">
                  <c:v>2.1916411824668858E-2</c:v>
                </c:pt>
                <c:pt idx="581" formatCode="0.0%">
                  <c:v>2.0345879959308144E-2</c:v>
                </c:pt>
                <c:pt idx="582" formatCode="0.0%">
                  <c:v>2.0833333333333259E-2</c:v>
                </c:pt>
                <c:pt idx="583" formatCode="0.0%">
                  <c:v>2.1330624682579957E-2</c:v>
                </c:pt>
                <c:pt idx="584" formatCode="0.0%">
                  <c:v>1.9240506329113893E-2</c:v>
                </c:pt>
                <c:pt idx="585" formatCode="0.0%">
                  <c:v>2.0717534108135371E-2</c:v>
                </c:pt>
                <c:pt idx="586" formatCode="0.0%">
                  <c:v>2.1180030257186067E-2</c:v>
                </c:pt>
                <c:pt idx="587" formatCode="0.0%">
                  <c:v>2.1148036253776592E-2</c:v>
                </c:pt>
                <c:pt idx="588" formatCode="0.0%">
                  <c:v>2.1105527638190846E-2</c:v>
                </c:pt>
                <c:pt idx="589" formatCode="0.0%">
                  <c:v>2.106318956870612E-2</c:v>
                </c:pt>
                <c:pt idx="590" formatCode="0.0%">
                  <c:v>2.0989505247376306E-2</c:v>
                </c:pt>
                <c:pt idx="591" formatCode="0.0%">
                  <c:v>2.2977022977023198E-2</c:v>
                </c:pt>
                <c:pt idx="592" formatCode="0.0%">
                  <c:v>2.4438902743142199E-2</c:v>
                </c:pt>
                <c:pt idx="593" formatCode="0.0%">
                  <c:v>2.6420737786640114E-2</c:v>
                </c:pt>
                <c:pt idx="594" formatCode="0.0%">
                  <c:v>2.6879044300647026E-2</c:v>
                </c:pt>
                <c:pt idx="595" formatCode="0.0%">
                  <c:v>2.8344107409249197E-2</c:v>
                </c:pt>
                <c:pt idx="596" formatCode="0.0%">
                  <c:v>2.9309488325881761E-2</c:v>
                </c:pt>
                <c:pt idx="597" formatCode="0.0%">
                  <c:v>2.7722772277227747E-2</c:v>
                </c:pt>
                <c:pt idx="598" formatCode="0.0%">
                  <c:v>2.6172839506172885E-2</c:v>
                </c:pt>
                <c:pt idx="599" formatCode="0.0%">
                  <c:v>2.6134122287968298E-2</c:v>
                </c:pt>
                <c:pt idx="600" formatCode="0.0%">
                  <c:v>2.6574803149606252E-2</c:v>
                </c:pt>
                <c:pt idx="601" formatCode="0.0%">
                  <c:v>2.7185658153241699E-2</c:v>
                </c:pt>
                <c:pt idx="602" formatCode="0.0%">
                  <c:v>2.5051395007342103E-2</c:v>
                </c:pt>
                <c:pt idx="603" formatCode="0.0%">
                  <c:v>2.4155273437499902E-2</c:v>
                </c:pt>
                <c:pt idx="604" formatCode="0.0%">
                  <c:v>2.2677702044790582E-2</c:v>
                </c:pt>
                <c:pt idx="605" formatCode="0.0%">
                  <c:v>2.181641573579407E-2</c:v>
                </c:pt>
                <c:pt idx="606" formatCode="0.0%">
                  <c:v>2.1682016480853106E-2</c:v>
                </c:pt>
                <c:pt idx="607" formatCode="0.0%">
                  <c:v>2.0884912959380886E-2</c:v>
                </c:pt>
                <c:pt idx="608" formatCode="0.0%">
                  <c:v>2.101351351351366E-2</c:v>
                </c:pt>
                <c:pt idx="609" formatCode="0.0%">
                  <c:v>2.1565510597302495E-2</c:v>
                </c:pt>
                <c:pt idx="610" formatCode="0.0%">
                  <c:v>2.3387872954764077E-2</c:v>
                </c:pt>
                <c:pt idx="611" formatCode="0.0%">
                  <c:v>2.4353676117251366E-2</c:v>
                </c:pt>
                <c:pt idx="612" formatCode="0.0%">
                  <c:v>2.4789069990412305E-2</c:v>
                </c:pt>
                <c:pt idx="613" formatCode="0.0%">
                  <c:v>2.2970808329547898E-2</c:v>
                </c:pt>
                <c:pt idx="614" formatCode="0.0%">
                  <c:v>2.3885243866334172E-2</c:v>
                </c:pt>
                <c:pt idx="615" formatCode="0.0%">
                  <c:v>2.294669292051843E-2</c:v>
                </c:pt>
                <c:pt idx="616" formatCode="0.0%">
                  <c:v>2.3222157689781087E-2</c:v>
                </c:pt>
                <c:pt idx="617" formatCode="0.0%">
                  <c:v>2.3917259211376996E-2</c:v>
                </c:pt>
                <c:pt idx="618" formatCode="0.0%">
                  <c:v>2.4633136122748311E-2</c:v>
                </c:pt>
                <c:pt idx="619" formatCode="0.0%">
                  <c:v>2.4981171756213394E-2</c:v>
                </c:pt>
                <c:pt idx="620" formatCode="0.0%">
                  <c:v>2.4386208722122937E-2</c:v>
                </c:pt>
                <c:pt idx="621" formatCode="0.0%">
                  <c:v>2.2213629955157854E-2</c:v>
                </c:pt>
                <c:pt idx="622" formatCode="0.0%">
                  <c:v>2.0158939151697641E-2</c:v>
                </c:pt>
                <c:pt idx="623" formatCode="0.0%">
                  <c:v>1.7624596562335837E-2</c:v>
                </c:pt>
                <c:pt idx="624" formatCode="0.0%">
                  <c:v>1.6723503187990874E-2</c:v>
                </c:pt>
                <c:pt idx="625" formatCode="0.0%">
                  <c:v>1.800980653363804E-2</c:v>
                </c:pt>
                <c:pt idx="626" formatCode="0.0%">
                  <c:v>1.7876130957932945E-2</c:v>
                </c:pt>
                <c:pt idx="627" formatCode="0.0%">
                  <c:v>1.9323266219239299E-2</c:v>
                </c:pt>
                <c:pt idx="628" formatCode="0.0%">
                  <c:v>1.8461309413034588E-2</c:v>
                </c:pt>
                <c:pt idx="629" formatCode="0.0%">
                  <c:v>1.7119726678550107E-2</c:v>
                </c:pt>
                <c:pt idx="630" formatCode="0.0%">
                  <c:v>1.5270992984974363E-2</c:v>
                </c:pt>
                <c:pt idx="631" formatCode="0.0%">
                  <c:v>1.4339650543224725E-2</c:v>
                </c:pt>
                <c:pt idx="632" formatCode="0.0%">
                  <c:v>1.4798373886199645E-2</c:v>
                </c:pt>
                <c:pt idx="633" formatCode="0.0%">
                  <c:v>1.7127331771131127E-2</c:v>
                </c:pt>
                <c:pt idx="634" formatCode="0.0%">
                  <c:v>1.7142435710104209E-2</c:v>
                </c:pt>
                <c:pt idx="635" formatCode="0.0%">
                  <c:v>1.8236717759594345E-2</c:v>
                </c:pt>
                <c:pt idx="636" formatCode="0.0%">
                  <c:v>1.5123351706495702E-2</c:v>
                </c:pt>
                <c:pt idx="637" formatCode="0.0%">
                  <c:v>1.3494526888039982E-2</c:v>
                </c:pt>
                <c:pt idx="638" formatCode="0.0%">
                  <c:v>1.1592051426555505E-2</c:v>
                </c:pt>
                <c:pt idx="639" formatCode="0.0%">
                  <c:v>9.6750889321739475E-3</c:v>
                </c:pt>
                <c:pt idx="640" formatCode="0.0%">
                  <c:v>9.4013814274749308E-3</c:v>
                </c:pt>
                <c:pt idx="641" formatCode="0.0%">
                  <c:v>9.5019898499397737E-3</c:v>
                </c:pt>
                <c:pt idx="642" formatCode="0.0%">
                  <c:v>9.5775393021166888E-3</c:v>
                </c:pt>
                <c:pt idx="643" formatCode="0.0%">
                  <c:v>9.1710099500672548E-3</c:v>
                </c:pt>
                <c:pt idx="644" formatCode="0.0%">
                  <c:v>8.1438704983631816E-3</c:v>
                </c:pt>
                <c:pt idx="645" formatCode="0.0%">
                  <c:v>6.0271835501879423E-3</c:v>
                </c:pt>
                <c:pt idx="646" formatCode="0.0%">
                  <c:v>6.7205641104655101E-3</c:v>
                </c:pt>
                <c:pt idx="647" formatCode="0.0%">
                  <c:v>6.6189486646655027E-3</c:v>
                </c:pt>
                <c:pt idx="648" formatCode="0.0%">
                  <c:v>9.8353374155271123E-3</c:v>
                </c:pt>
                <c:pt idx="649" formatCode="0.0%">
                  <c:v>1.1244455921461061E-2</c:v>
                </c:pt>
                <c:pt idx="650" formatCode="0.0%">
                  <c:v>1.2097851736773357E-2</c:v>
                </c:pt>
                <c:pt idx="651" formatCode="0.0%">
                  <c:v>1.3155392125784537E-2</c:v>
                </c:pt>
                <c:pt idx="652" formatCode="0.0%">
                  <c:v>1.4540961794335727E-2</c:v>
                </c:pt>
                <c:pt idx="653" formatCode="0.0%">
                  <c:v>1.5836776766096738E-2</c:v>
                </c:pt>
                <c:pt idx="654" formatCode="0.0%">
                  <c:v>1.741483445742964E-2</c:v>
                </c:pt>
                <c:pt idx="655" formatCode="0.0%">
                  <c:v>1.9651571719433658E-2</c:v>
                </c:pt>
                <c:pt idx="656" formatCode="0.0%">
                  <c:v>1.9877227562006272E-2</c:v>
                </c:pt>
                <c:pt idx="657" formatCode="0.0%">
                  <c:v>2.1079204796465634E-2</c:v>
                </c:pt>
                <c:pt idx="658" formatCode="0.0%">
                  <c:v>2.138204538395394E-2</c:v>
                </c:pt>
                <c:pt idx="659" formatCode="0.0%">
                  <c:v>2.2766626338585061E-2</c:v>
                </c:pt>
                <c:pt idx="660" formatCode="0.0%">
                  <c:v>2.2773481506083826E-2</c:v>
                </c:pt>
                <c:pt idx="661" formatCode="0.0%">
                  <c:v>2.1598204405657295E-2</c:v>
                </c:pt>
                <c:pt idx="662" formatCode="0.0%">
                  <c:v>2.2483374654291177E-2</c:v>
                </c:pt>
                <c:pt idx="663" formatCode="0.0%">
                  <c:v>2.3144278518015149E-2</c:v>
                </c:pt>
                <c:pt idx="664" formatCode="0.0%">
                  <c:v>2.2522582803613078E-2</c:v>
                </c:pt>
                <c:pt idx="665" formatCode="0.0%">
                  <c:v>2.192285611289857E-2</c:v>
                </c:pt>
                <c:pt idx="666" formatCode="0.0%">
                  <c:v>2.109955687378462E-2</c:v>
                </c:pt>
                <c:pt idx="667" formatCode="0.0%">
                  <c:v>1.9352524993137443E-2</c:v>
                </c:pt>
                <c:pt idx="668" formatCode="0.0%">
                  <c:v>2.0082434834909124E-2</c:v>
                </c:pt>
                <c:pt idx="669" formatCode="0.0%">
                  <c:v>1.9946491483669337E-2</c:v>
                </c:pt>
                <c:pt idx="670" formatCode="0.0%">
                  <c:v>1.9528512686261434E-2</c:v>
                </c:pt>
                <c:pt idx="671" formatCode="0.0%">
                  <c:v>1.8996943778720743E-2</c:v>
                </c:pt>
                <c:pt idx="672" formatCode="0.0%">
                  <c:v>1.9098022178631435E-2</c:v>
                </c:pt>
                <c:pt idx="673" formatCode="0.0%">
                  <c:v>1.9887385214485631E-2</c:v>
                </c:pt>
                <c:pt idx="674" formatCode="0.0%">
                  <c:v>1.8890221377988237E-2</c:v>
                </c:pt>
                <c:pt idx="675" formatCode="0.0%">
                  <c:v>1.715558856294086E-2</c:v>
                </c:pt>
                <c:pt idx="676" formatCode="0.0%">
                  <c:v>1.6455519491850756E-2</c:v>
                </c:pt>
                <c:pt idx="677" formatCode="0.0%">
                  <c:v>1.6230952474272975E-2</c:v>
                </c:pt>
                <c:pt idx="678" formatCode="0.0%">
                  <c:v>1.7002217680567089E-2</c:v>
                </c:pt>
                <c:pt idx="679" formatCode="0.0%">
                  <c:v>1.7821076909044331E-2</c:v>
                </c:pt>
                <c:pt idx="680" formatCode="0.0%">
                  <c:v>1.7519368418314363E-2</c:v>
                </c:pt>
                <c:pt idx="681" formatCode="0.0%">
                  <c:v>1.6868377311448191E-2</c:v>
                </c:pt>
                <c:pt idx="682" formatCode="0.0%">
                  <c:v>1.7416677473738762E-2</c:v>
                </c:pt>
                <c:pt idx="683" formatCode="0.0%">
                  <c:v>1.7408566188369834E-2</c:v>
                </c:pt>
                <c:pt idx="684" formatCode="0.0%">
                  <c:v>1.6070344358370292E-2</c:v>
                </c:pt>
                <c:pt idx="685" formatCode="0.0%">
                  <c:v>1.5548073904948723E-2</c:v>
                </c:pt>
                <c:pt idx="686" formatCode="0.0%">
                  <c:v>1.6456609706435588E-2</c:v>
                </c:pt>
                <c:pt idx="687" formatCode="0.0%">
                  <c:v>1.8210555250137483E-2</c:v>
                </c:pt>
                <c:pt idx="688" formatCode="0.0%">
                  <c:v>1.9455269618362525E-2</c:v>
                </c:pt>
                <c:pt idx="689" formatCode="0.0%">
                  <c:v>1.9228626526676562E-2</c:v>
                </c:pt>
                <c:pt idx="690" formatCode="0.0%">
                  <c:v>1.8449632290063356E-2</c:v>
                </c:pt>
                <c:pt idx="691" formatCode="0.0%">
                  <c:v>1.7363956028949801E-2</c:v>
                </c:pt>
                <c:pt idx="692" formatCode="0.0%">
                  <c:v>1.7409458883681284E-2</c:v>
                </c:pt>
                <c:pt idx="693" formatCode="0.0%">
                  <c:v>1.817632310436279E-2</c:v>
                </c:pt>
                <c:pt idx="694" formatCode="0.0%">
                  <c:v>1.7415947552462452E-2</c:v>
                </c:pt>
                <c:pt idx="695" formatCode="0.0%">
                  <c:v>1.6224195046636636E-2</c:v>
                </c:pt>
                <c:pt idx="696" formatCode="0.0%">
                  <c:v>1.6316255652417011E-2</c:v>
                </c:pt>
                <c:pt idx="697" formatCode="0.0%">
                  <c:v>1.6880834938713285E-2</c:v>
                </c:pt>
                <c:pt idx="698" formatCode="0.0%">
                  <c:v>1.7453777073428434E-2</c:v>
                </c:pt>
                <c:pt idx="699" formatCode="0.0%">
                  <c:v>1.802827832894649E-2</c:v>
                </c:pt>
                <c:pt idx="700" formatCode="0.0%">
                  <c:v>1.7509440952473199E-2</c:v>
                </c:pt>
                <c:pt idx="701" formatCode="0.0%">
                  <c:v>1.7772676244655061E-2</c:v>
                </c:pt>
                <c:pt idx="702" formatCode="0.0%">
                  <c:v>1.8346312894897077E-2</c:v>
                </c:pt>
                <c:pt idx="703" formatCode="0.0%">
                  <c:v>1.8506323273421277E-2</c:v>
                </c:pt>
                <c:pt idx="704" formatCode="0.0%">
                  <c:v>1.8970961446650891E-2</c:v>
                </c:pt>
                <c:pt idx="705" formatCode="0.0%">
                  <c:v>1.9135335359607986E-2</c:v>
                </c:pt>
                <c:pt idx="706" formatCode="0.0%">
                  <c:v>1.9974275238246353E-2</c:v>
                </c:pt>
                <c:pt idx="707" formatCode="0.0%">
                  <c:v>2.0715072792840905E-2</c:v>
                </c:pt>
                <c:pt idx="708" formatCode="0.0%">
                  <c:v>2.1450225385824639E-2</c:v>
                </c:pt>
                <c:pt idx="709" formatCode="0.0%">
                  <c:v>2.2225738220941649E-2</c:v>
                </c:pt>
                <c:pt idx="710" formatCode="0.0%">
                  <c:v>2.142426948557663E-2</c:v>
                </c:pt>
                <c:pt idx="711" formatCode="0.0%">
                  <c:v>2.1566547612141829E-2</c:v>
                </c:pt>
                <c:pt idx="712" formatCode="0.0%">
                  <c:v>2.2545595974976074E-2</c:v>
                </c:pt>
                <c:pt idx="713" formatCode="0.0%">
                  <c:v>2.2622116465067066E-2</c:v>
                </c:pt>
                <c:pt idx="714" formatCode="0.0%">
                  <c:v>2.1701399624842965E-2</c:v>
                </c:pt>
                <c:pt idx="715" formatCode="0.0%">
                  <c:v>2.3087345614186683E-2</c:v>
                </c:pt>
                <c:pt idx="716" formatCode="0.0%">
                  <c:v>2.2711206825691832E-2</c:v>
                </c:pt>
                <c:pt idx="717" formatCode="0.0%">
                  <c:v>2.2045551507991146E-2</c:v>
                </c:pt>
                <c:pt idx="718" formatCode="0.0%">
                  <c:v>2.1454219398053587E-2</c:v>
                </c:pt>
                <c:pt idx="719" formatCode="0.0%">
                  <c:v>2.1971236613002709E-2</c:v>
                </c:pt>
                <c:pt idx="720" formatCode="0.0%">
                  <c:v>2.2502092221020176E-2</c:v>
                </c:pt>
                <c:pt idx="721" formatCode="0.0%">
                  <c:v>2.2353468290497336E-2</c:v>
                </c:pt>
                <c:pt idx="722" formatCode="0.0%">
                  <c:v>2.0458454819387351E-2</c:v>
                </c:pt>
                <c:pt idx="723" formatCode="0.0%">
                  <c:v>1.8965650108902388E-2</c:v>
                </c:pt>
                <c:pt idx="724" formatCode="0.0%">
                  <c:v>1.7370931912259246E-2</c:v>
                </c:pt>
                <c:pt idx="725" formatCode="0.0%">
                  <c:v>1.6991193342490218E-2</c:v>
                </c:pt>
                <c:pt idx="726" formatCode="0.0%">
                  <c:v>1.6769627444729984E-2</c:v>
                </c:pt>
                <c:pt idx="727" formatCode="0.0%">
                  <c:v>1.6552412618799472E-2</c:v>
                </c:pt>
                <c:pt idx="728" formatCode="0.0%">
                  <c:v>1.5953898457655935E-2</c:v>
                </c:pt>
                <c:pt idx="729" formatCode="0.0%">
                  <c:v>1.7596390813271245E-2</c:v>
                </c:pt>
                <c:pt idx="730" formatCode="0.0%">
                  <c:v>1.7376072726981162E-2</c:v>
                </c:pt>
                <c:pt idx="731" formatCode="0.0%">
                  <c:v>1.770166453265043E-2</c:v>
                </c:pt>
                <c:pt idx="732" formatCode="0.0%">
                  <c:v>1.8912671130328462E-2</c:v>
                </c:pt>
                <c:pt idx="733" formatCode="0.0%">
                  <c:v>1.8777042048143899E-2</c:v>
                </c:pt>
                <c:pt idx="734" formatCode="0.0%">
                  <c:v>2.1227843662331214E-2</c:v>
                </c:pt>
                <c:pt idx="735" formatCode="0.0%">
                  <c:v>2.1506446361258869E-2</c:v>
                </c:pt>
                <c:pt idx="736" formatCode="0.0%">
                  <c:v>2.272998448872432E-2</c:v>
                </c:pt>
                <c:pt idx="737" formatCode="0.0%">
                  <c:v>2.2455173071270318E-2</c:v>
                </c:pt>
                <c:pt idx="738" formatCode="0.0%">
                  <c:v>2.2675952933706389E-2</c:v>
                </c:pt>
                <c:pt idx="739" formatCode="0.0%">
                  <c:v>2.1208941334864617E-2</c:v>
                </c:pt>
                <c:pt idx="740" formatCode="0.0%">
                  <c:v>2.1976804898501623E-2</c:v>
                </c:pt>
                <c:pt idx="741" formatCode="0.0%">
                  <c:v>2.1264091256912421E-2</c:v>
                </c:pt>
                <c:pt idx="742" formatCode="0.0%">
                  <c:v>2.2153843729315836E-2</c:v>
                </c:pt>
                <c:pt idx="743" formatCode="0.0%">
                  <c:v>2.2485295505299874E-2</c:v>
                </c:pt>
                <c:pt idx="744" formatCode="0.0%">
                  <c:v>2.1794329242488475E-2</c:v>
                </c:pt>
                <c:pt idx="745" formatCode="0.0%">
                  <c:v>2.1410889637129227E-2</c:v>
                </c:pt>
                <c:pt idx="746" formatCode="0.0%">
                  <c:v>2.0665623500122798E-2</c:v>
                </c:pt>
                <c:pt idx="747" formatCode="0.0%">
                  <c:v>2.0913377235709074E-2</c:v>
                </c:pt>
                <c:pt idx="748" formatCode="0.0%">
                  <c:v>1.9724280075443801E-2</c:v>
                </c:pt>
                <c:pt idx="749" formatCode="0.0%">
                  <c:v>2.0746001344216447E-2</c:v>
                </c:pt>
                <c:pt idx="750" formatCode="0.0%">
                  <c:v>2.1657049503490455E-2</c:v>
                </c:pt>
                <c:pt idx="751" formatCode="0.0%">
                  <c:v>2.3211356735985289E-2</c:v>
                </c:pt>
                <c:pt idx="752" formatCode="0.0%">
                  <c:v>2.3300099083477743E-2</c:v>
                </c:pt>
                <c:pt idx="753" formatCode="0.0%">
                  <c:v>2.3378148209658223E-2</c:v>
                </c:pt>
                <c:pt idx="754" formatCode="0.0%">
                  <c:v>2.3546960942649298E-2</c:v>
                </c:pt>
                <c:pt idx="755" formatCode="0.0%">
                  <c:v>2.2905988164406255E-2</c:v>
                </c:pt>
                <c:pt idx="756" formatCode="0.0%">
                  <c:v>2.2748364434013402E-2</c:v>
                </c:pt>
                <c:pt idx="757" formatCode="0.0%">
                  <c:v>2.3799131653304606E-2</c:v>
                </c:pt>
                <c:pt idx="758" formatCode="0.0%">
                  <c:v>2.1030940447380519E-2</c:v>
                </c:pt>
                <c:pt idx="759" formatCode="0.0%">
                  <c:v>1.4500166032435313E-2</c:v>
                </c:pt>
                <c:pt idx="760" formatCode="0.0%">
                  <c:v>1.2371432820907913E-2</c:v>
                </c:pt>
                <c:pt idx="761" formatCode="0.0%">
                  <c:v>1.1798781300073502E-2</c:v>
                </c:pt>
                <c:pt idx="762" formatCode="0.0%">
                  <c:v>1.5546186569431963E-2</c:v>
                </c:pt>
                <c:pt idx="763" formatCode="0.0%">
                  <c:v>1.7102665256918836E-2</c:v>
                </c:pt>
                <c:pt idx="764" formatCode="0.0%">
                  <c:v>1.7065827495952979E-2</c:v>
                </c:pt>
                <c:pt idx="765" formatCode="0.0%">
                  <c:v>1.6265992376495175E-2</c:v>
                </c:pt>
                <c:pt idx="766" formatCode="0.0%">
                  <c:v>1.6641059243526435E-2</c:v>
                </c:pt>
                <c:pt idx="767" formatCode="0.0%">
                  <c:v>1.6239380497707012E-2</c:v>
                </c:pt>
                <c:pt idx="768" formatCode="0.0%">
                  <c:v>1.3963359305281697E-2</c:v>
                </c:pt>
                <c:pt idx="769" formatCode="0.0%">
                  <c:v>1.275607512284882E-2</c:v>
                </c:pt>
                <c:pt idx="770" formatCode="0.0%">
                  <c:v>1.6448994263633443E-2</c:v>
                </c:pt>
                <c:pt idx="771" formatCode="0.0%">
                  <c:v>2.9605411669099801E-2</c:v>
                </c:pt>
                <c:pt idx="772" formatCode="0.0%">
                  <c:v>3.7794628966213439E-2</c:v>
                </c:pt>
                <c:pt idx="773" formatCode="0.0%">
                  <c:v>4.4184638070410953E-2</c:v>
                </c:pt>
                <c:pt idx="774" formatCode="0.0%">
                  <c:v>4.203491003205273E-2</c:v>
                </c:pt>
                <c:pt idx="775" formatCode="0.0%">
                  <c:v>3.9505942844368258E-2</c:v>
                </c:pt>
                <c:pt idx="776" formatCode="0.0%">
                  <c:v>4.0200818148010464E-2</c:v>
                </c:pt>
                <c:pt idx="777" formatCode="0.0%">
                  <c:v>4.5837046939988246E-2</c:v>
                </c:pt>
                <c:pt idx="778" formatCode="0.0%">
                  <c:v>4.973200428200486E-2</c:v>
                </c:pt>
                <c:pt idx="779" formatCode="0.0%">
                  <c:v>5.5045498261448556E-2</c:v>
                </c:pt>
                <c:pt idx="780" formatCode="0.0%">
                  <c:v>6.0605276197942315E-2</c:v>
                </c:pt>
                <c:pt idx="781" formatCode="0.0%">
                  <c:v>6.4524228895953994E-2</c:v>
                </c:pt>
                <c:pt idx="782" formatCode="0.0%">
                  <c:v>6.4760683855139334E-2</c:v>
                </c:pt>
                <c:pt idx="783" formatCode="0.0%">
                  <c:v>6.1571629547073847E-2</c:v>
                </c:pt>
                <c:pt idx="784" formatCode="0.0%">
                  <c:v>6.0175539213195073E-2</c:v>
                </c:pt>
                <c:pt idx="785" formatCode="0.0%">
                  <c:v>5.9034169713781282E-2</c:v>
                </c:pt>
                <c:pt idx="786" formatCode="0.0%">
                  <c:v>5.9017558468407616E-2</c:v>
                </c:pt>
                <c:pt idx="787" formatCode="0.0%">
                  <c:v>6.2997996365500297E-2</c:v>
                </c:pt>
                <c:pt idx="788" formatCode="0.0%">
                  <c:v>6.6404490365020941E-2</c:v>
                </c:pt>
                <c:pt idx="789" formatCode="0.0%">
                  <c:v>6.2949403990441244E-2</c:v>
                </c:pt>
                <c:pt idx="790" formatCode="0.0%">
                  <c:v>5.9630971830638035E-2</c:v>
                </c:pt>
                <c:pt idx="791" formatCode="0.0%">
                  <c:v>5.6805073960192187E-2</c:v>
                </c:pt>
                <c:pt idx="792" formatCode="0.0%">
                  <c:v>5.5430231058083645E-2</c:v>
                </c:pt>
                <c:pt idx="793" formatCode="0.0%">
                  <c:v>5.4934839240063038E-2</c:v>
                </c:pt>
                <c:pt idx="794" formatCode="0.0%">
                  <c:v>5.5601108493258833E-2</c:v>
                </c:pt>
                <c:pt idx="795" formatCode="0.0%">
                  <c:v>5.5157220797549256E-2</c:v>
                </c:pt>
                <c:pt idx="796" formatCode="0.0%">
                  <c:v>5.3322468432441372E-2</c:v>
                </c:pt>
                <c:pt idx="797" formatCode="0.0%">
                  <c:v>4.8552243070768775E-2</c:v>
                </c:pt>
                <c:pt idx="798" formatCode="0.0%">
                  <c:v>4.7075968887156483E-2</c:v>
                </c:pt>
                <c:pt idx="799" formatCode="0.0%">
                  <c:v>4.4128010682168428E-2</c:v>
                </c:pt>
                <c:pt idx="800" formatCode="0.0%">
                  <c:v>4.1437019752987192E-2</c:v>
                </c:pt>
                <c:pt idx="801" formatCode="0.0%">
                  <c:v>4.0217002782686473E-2</c:v>
                </c:pt>
                <c:pt idx="802" formatCode="0.0%">
                  <c:v>4.0150919771422489E-2</c:v>
                </c:pt>
                <c:pt idx="803" formatCode="0.0%">
                  <c:v>3.9101196657189474E-2</c:v>
                </c:pt>
                <c:pt idx="804" formatCode="0.0%">
                  <c:v>3.8746783214242075E-2</c:v>
                </c:pt>
                <c:pt idx="805" formatCode="0.0%">
                  <c:v>3.7619523615367356E-2</c:v>
                </c:pt>
                <c:pt idx="806" formatCode="0.0%">
                  <c:v>3.797294108392979E-2</c:v>
                </c:pt>
                <c:pt idx="807" formatCode="0.0%">
                  <c:v>3.6155268986980627E-2</c:v>
                </c:pt>
                <c:pt idx="808" formatCode="0.0%">
                  <c:v>3.4110633650364264E-2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DAA-4CA3-B5BB-DF931429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PCE All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'PCE All Items'!$B$2</c:f>
              <c:strCache>
                <c:ptCount val="1"/>
                <c:pt idx="0">
                  <c:v>Personal Consumption Expenditures: Chain-type Price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'PCE All Items'!$A$3:$A$787</c:f>
              <c:numCache>
                <c:formatCode>m/d/yyyy</c:formatCode>
                <c:ptCount val="785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</c:numCache>
            </c:numRef>
          </c:cat>
          <c:val>
            <c:numRef>
              <c:f>'PCE All Items'!$B$3:$B$787</c:f>
              <c:numCache>
                <c:formatCode>0.00</c:formatCode>
                <c:ptCount val="785"/>
                <c:pt idx="0">
                  <c:v>15.164</c:v>
                </c:pt>
                <c:pt idx="1">
                  <c:v>15.179</c:v>
                </c:pt>
                <c:pt idx="2">
                  <c:v>15.189</c:v>
                </c:pt>
                <c:pt idx="3">
                  <c:v>15.218999999999999</c:v>
                </c:pt>
                <c:pt idx="4">
                  <c:v>15.227</c:v>
                </c:pt>
                <c:pt idx="5">
                  <c:v>15.271000000000001</c:v>
                </c:pt>
                <c:pt idx="6">
                  <c:v>15.303000000000001</c:v>
                </c:pt>
                <c:pt idx="7">
                  <c:v>15.324999999999999</c:v>
                </c:pt>
                <c:pt idx="8">
                  <c:v>15.365</c:v>
                </c:pt>
                <c:pt idx="9">
                  <c:v>15.401999999999999</c:v>
                </c:pt>
                <c:pt idx="10">
                  <c:v>15.412000000000001</c:v>
                </c:pt>
                <c:pt idx="11">
                  <c:v>15.43</c:v>
                </c:pt>
                <c:pt idx="12">
                  <c:v>15.420999999999999</c:v>
                </c:pt>
                <c:pt idx="13">
                  <c:v>15.436999999999999</c:v>
                </c:pt>
                <c:pt idx="14">
                  <c:v>15.446</c:v>
                </c:pt>
                <c:pt idx="15">
                  <c:v>15.502000000000001</c:v>
                </c:pt>
                <c:pt idx="16">
                  <c:v>15.518000000000001</c:v>
                </c:pt>
                <c:pt idx="17">
                  <c:v>15.525</c:v>
                </c:pt>
                <c:pt idx="18">
                  <c:v>15.553000000000001</c:v>
                </c:pt>
                <c:pt idx="19">
                  <c:v>15.579000000000001</c:v>
                </c:pt>
                <c:pt idx="20">
                  <c:v>15.587999999999999</c:v>
                </c:pt>
                <c:pt idx="21">
                  <c:v>15.606</c:v>
                </c:pt>
                <c:pt idx="22">
                  <c:v>15.659000000000001</c:v>
                </c:pt>
                <c:pt idx="23">
                  <c:v>15.662000000000001</c:v>
                </c:pt>
                <c:pt idx="24">
                  <c:v>15.664999999999999</c:v>
                </c:pt>
                <c:pt idx="25">
                  <c:v>15.679</c:v>
                </c:pt>
                <c:pt idx="26">
                  <c:v>15.67</c:v>
                </c:pt>
                <c:pt idx="27">
                  <c:v>15.661</c:v>
                </c:pt>
                <c:pt idx="28">
                  <c:v>15.67</c:v>
                </c:pt>
                <c:pt idx="29">
                  <c:v>15.677</c:v>
                </c:pt>
                <c:pt idx="30">
                  <c:v>15.711</c:v>
                </c:pt>
                <c:pt idx="31">
                  <c:v>15.724</c:v>
                </c:pt>
                <c:pt idx="32">
                  <c:v>15.742000000000001</c:v>
                </c:pt>
                <c:pt idx="33">
                  <c:v>15.741</c:v>
                </c:pt>
                <c:pt idx="34">
                  <c:v>15.742000000000001</c:v>
                </c:pt>
                <c:pt idx="35">
                  <c:v>15.746</c:v>
                </c:pt>
                <c:pt idx="36">
                  <c:v>15.776</c:v>
                </c:pt>
                <c:pt idx="37">
                  <c:v>15.818</c:v>
                </c:pt>
                <c:pt idx="38">
                  <c:v>15.839</c:v>
                </c:pt>
                <c:pt idx="39">
                  <c:v>15.856999999999999</c:v>
                </c:pt>
                <c:pt idx="40">
                  <c:v>15.867000000000001</c:v>
                </c:pt>
                <c:pt idx="41">
                  <c:v>15.877000000000001</c:v>
                </c:pt>
                <c:pt idx="42">
                  <c:v>15.868</c:v>
                </c:pt>
                <c:pt idx="43">
                  <c:v>15.891</c:v>
                </c:pt>
                <c:pt idx="44">
                  <c:v>15.968999999999999</c:v>
                </c:pt>
                <c:pt idx="45">
                  <c:v>15.952999999999999</c:v>
                </c:pt>
                <c:pt idx="46">
                  <c:v>15.964</c:v>
                </c:pt>
                <c:pt idx="47">
                  <c:v>15.958</c:v>
                </c:pt>
                <c:pt idx="48">
                  <c:v>15.997</c:v>
                </c:pt>
                <c:pt idx="49">
                  <c:v>16.013999999999999</c:v>
                </c:pt>
                <c:pt idx="50">
                  <c:v>16.001000000000001</c:v>
                </c:pt>
                <c:pt idx="51">
                  <c:v>16</c:v>
                </c:pt>
                <c:pt idx="52">
                  <c:v>16.026</c:v>
                </c:pt>
                <c:pt idx="53">
                  <c:v>16.061</c:v>
                </c:pt>
                <c:pt idx="54">
                  <c:v>16.093</c:v>
                </c:pt>
                <c:pt idx="55">
                  <c:v>16.114999999999998</c:v>
                </c:pt>
                <c:pt idx="56">
                  <c:v>16.111999999999998</c:v>
                </c:pt>
                <c:pt idx="57">
                  <c:v>16.143000000000001</c:v>
                </c:pt>
                <c:pt idx="58">
                  <c:v>16.166</c:v>
                </c:pt>
                <c:pt idx="59">
                  <c:v>16.190000000000001</c:v>
                </c:pt>
                <c:pt idx="60">
                  <c:v>16.224</c:v>
                </c:pt>
                <c:pt idx="61">
                  <c:v>16.247</c:v>
                </c:pt>
                <c:pt idx="62">
                  <c:v>16.257000000000001</c:v>
                </c:pt>
                <c:pt idx="63">
                  <c:v>16.268999999999998</c:v>
                </c:pt>
                <c:pt idx="64">
                  <c:v>16.271000000000001</c:v>
                </c:pt>
                <c:pt idx="65">
                  <c:v>16.294</c:v>
                </c:pt>
                <c:pt idx="66">
                  <c:v>16.315000000000001</c:v>
                </c:pt>
                <c:pt idx="67">
                  <c:v>16.327000000000002</c:v>
                </c:pt>
                <c:pt idx="68">
                  <c:v>16.352</c:v>
                </c:pt>
                <c:pt idx="69">
                  <c:v>16.361999999999998</c:v>
                </c:pt>
                <c:pt idx="70">
                  <c:v>16.385000000000002</c:v>
                </c:pt>
                <c:pt idx="71">
                  <c:v>16.408999999999999</c:v>
                </c:pt>
                <c:pt idx="72">
                  <c:v>16.427</c:v>
                </c:pt>
                <c:pt idx="73">
                  <c:v>16.434000000000001</c:v>
                </c:pt>
                <c:pt idx="74">
                  <c:v>16.454999999999998</c:v>
                </c:pt>
                <c:pt idx="75">
                  <c:v>16.481000000000002</c:v>
                </c:pt>
                <c:pt idx="76">
                  <c:v>16.518000000000001</c:v>
                </c:pt>
                <c:pt idx="77">
                  <c:v>16.565999999999999</c:v>
                </c:pt>
                <c:pt idx="78">
                  <c:v>16.577999999999999</c:v>
                </c:pt>
                <c:pt idx="79">
                  <c:v>16.582000000000001</c:v>
                </c:pt>
                <c:pt idx="80">
                  <c:v>16.59</c:v>
                </c:pt>
                <c:pt idx="81">
                  <c:v>16.594999999999999</c:v>
                </c:pt>
                <c:pt idx="82">
                  <c:v>16.623000000000001</c:v>
                </c:pt>
                <c:pt idx="83">
                  <c:v>16.683</c:v>
                </c:pt>
                <c:pt idx="84">
                  <c:v>16.702999999999999</c:v>
                </c:pt>
                <c:pt idx="85">
                  <c:v>16.771999999999998</c:v>
                </c:pt>
                <c:pt idx="86">
                  <c:v>16.812999999999999</c:v>
                </c:pt>
                <c:pt idx="87">
                  <c:v>16.870999999999999</c:v>
                </c:pt>
                <c:pt idx="88">
                  <c:v>16.891999999999999</c:v>
                </c:pt>
                <c:pt idx="89">
                  <c:v>16.934000000000001</c:v>
                </c:pt>
                <c:pt idx="90">
                  <c:v>16.966999999999999</c:v>
                </c:pt>
                <c:pt idx="91">
                  <c:v>17.032</c:v>
                </c:pt>
                <c:pt idx="92">
                  <c:v>17.085999999999999</c:v>
                </c:pt>
                <c:pt idx="93">
                  <c:v>17.131</c:v>
                </c:pt>
                <c:pt idx="94">
                  <c:v>17.155999999999999</c:v>
                </c:pt>
                <c:pt idx="95">
                  <c:v>17.192</c:v>
                </c:pt>
                <c:pt idx="96">
                  <c:v>17.193000000000001</c:v>
                </c:pt>
                <c:pt idx="97">
                  <c:v>17.213000000000001</c:v>
                </c:pt>
                <c:pt idx="98">
                  <c:v>17.222000000000001</c:v>
                </c:pt>
                <c:pt idx="99">
                  <c:v>17.251000000000001</c:v>
                </c:pt>
                <c:pt idx="100">
                  <c:v>17.283999999999999</c:v>
                </c:pt>
                <c:pt idx="101">
                  <c:v>17.338999999999999</c:v>
                </c:pt>
                <c:pt idx="102">
                  <c:v>17.398</c:v>
                </c:pt>
                <c:pt idx="103">
                  <c:v>17.452000000000002</c:v>
                </c:pt>
                <c:pt idx="104">
                  <c:v>17.504999999999999</c:v>
                </c:pt>
                <c:pt idx="105">
                  <c:v>17.553999999999998</c:v>
                </c:pt>
                <c:pt idx="106">
                  <c:v>17.611999999999998</c:v>
                </c:pt>
                <c:pt idx="107">
                  <c:v>17.64</c:v>
                </c:pt>
                <c:pt idx="108">
                  <c:v>17.722000000000001</c:v>
                </c:pt>
                <c:pt idx="109">
                  <c:v>17.794</c:v>
                </c:pt>
                <c:pt idx="110">
                  <c:v>17.852</c:v>
                </c:pt>
                <c:pt idx="111">
                  <c:v>17.908000000000001</c:v>
                </c:pt>
                <c:pt idx="112">
                  <c:v>17.974</c:v>
                </c:pt>
                <c:pt idx="113">
                  <c:v>18.032</c:v>
                </c:pt>
                <c:pt idx="114">
                  <c:v>18.087</c:v>
                </c:pt>
                <c:pt idx="115">
                  <c:v>18.161000000000001</c:v>
                </c:pt>
                <c:pt idx="116">
                  <c:v>18.224</c:v>
                </c:pt>
                <c:pt idx="117">
                  <c:v>18.303999999999998</c:v>
                </c:pt>
                <c:pt idx="118">
                  <c:v>18.366</c:v>
                </c:pt>
                <c:pt idx="119">
                  <c:v>18.404</c:v>
                </c:pt>
                <c:pt idx="120">
                  <c:v>18.475999999999999</c:v>
                </c:pt>
                <c:pt idx="121">
                  <c:v>18.523</c:v>
                </c:pt>
                <c:pt idx="122">
                  <c:v>18.61</c:v>
                </c:pt>
                <c:pt idx="123">
                  <c:v>18.692</c:v>
                </c:pt>
                <c:pt idx="124">
                  <c:v>18.766999999999999</c:v>
                </c:pt>
                <c:pt idx="125">
                  <c:v>18.858000000000001</c:v>
                </c:pt>
                <c:pt idx="126">
                  <c:v>18.940999999999999</c:v>
                </c:pt>
                <c:pt idx="127">
                  <c:v>18.992999999999999</c:v>
                </c:pt>
                <c:pt idx="128">
                  <c:v>19.071999999999999</c:v>
                </c:pt>
                <c:pt idx="129">
                  <c:v>19.137</c:v>
                </c:pt>
                <c:pt idx="130">
                  <c:v>19.22</c:v>
                </c:pt>
                <c:pt idx="131">
                  <c:v>19.308</c:v>
                </c:pt>
                <c:pt idx="132">
                  <c:v>19.376999999999999</c:v>
                </c:pt>
                <c:pt idx="133">
                  <c:v>19.454000000000001</c:v>
                </c:pt>
                <c:pt idx="134">
                  <c:v>19.501999999999999</c:v>
                </c:pt>
                <c:pt idx="135">
                  <c:v>19.600999999999999</c:v>
                </c:pt>
                <c:pt idx="136">
                  <c:v>19.663</c:v>
                </c:pt>
                <c:pt idx="137">
                  <c:v>19.713999999999999</c:v>
                </c:pt>
                <c:pt idx="138">
                  <c:v>19.786000000000001</c:v>
                </c:pt>
                <c:pt idx="139">
                  <c:v>19.838000000000001</c:v>
                </c:pt>
                <c:pt idx="140">
                  <c:v>19.927</c:v>
                </c:pt>
                <c:pt idx="141">
                  <c:v>20.026</c:v>
                </c:pt>
                <c:pt idx="142">
                  <c:v>20.105</c:v>
                </c:pt>
                <c:pt idx="143">
                  <c:v>20.193999999999999</c:v>
                </c:pt>
                <c:pt idx="144">
                  <c:v>20.236999999999998</c:v>
                </c:pt>
                <c:pt idx="145">
                  <c:v>20.295999999999999</c:v>
                </c:pt>
                <c:pt idx="146">
                  <c:v>20.363</c:v>
                </c:pt>
                <c:pt idx="147">
                  <c:v>20.443000000000001</c:v>
                </c:pt>
                <c:pt idx="148">
                  <c:v>20.527999999999999</c:v>
                </c:pt>
                <c:pt idx="149">
                  <c:v>20.619</c:v>
                </c:pt>
                <c:pt idx="150">
                  <c:v>20.681000000000001</c:v>
                </c:pt>
                <c:pt idx="151">
                  <c:v>20.741</c:v>
                </c:pt>
                <c:pt idx="152">
                  <c:v>20.771999999999998</c:v>
                </c:pt>
                <c:pt idx="153">
                  <c:v>20.803999999999998</c:v>
                </c:pt>
                <c:pt idx="154">
                  <c:v>20.847000000000001</c:v>
                </c:pt>
                <c:pt idx="155">
                  <c:v>20.928999999999998</c:v>
                </c:pt>
                <c:pt idx="156">
                  <c:v>21.015000000000001</c:v>
                </c:pt>
                <c:pt idx="157">
                  <c:v>21.097999999999999</c:v>
                </c:pt>
                <c:pt idx="158">
                  <c:v>21.128</c:v>
                </c:pt>
                <c:pt idx="159">
                  <c:v>21.16</c:v>
                </c:pt>
                <c:pt idx="160">
                  <c:v>21.207000000000001</c:v>
                </c:pt>
                <c:pt idx="161">
                  <c:v>21.239000000000001</c:v>
                </c:pt>
                <c:pt idx="162">
                  <c:v>21.315000000000001</c:v>
                </c:pt>
                <c:pt idx="163">
                  <c:v>21.376999999999999</c:v>
                </c:pt>
                <c:pt idx="164">
                  <c:v>21.472999999999999</c:v>
                </c:pt>
                <c:pt idx="165">
                  <c:v>21.497</c:v>
                </c:pt>
                <c:pt idx="166">
                  <c:v>21.561</c:v>
                </c:pt>
                <c:pt idx="167">
                  <c:v>21.63</c:v>
                </c:pt>
                <c:pt idx="168">
                  <c:v>21.695</c:v>
                </c:pt>
                <c:pt idx="169">
                  <c:v>21.809000000000001</c:v>
                </c:pt>
                <c:pt idx="170">
                  <c:v>21.963999999999999</c:v>
                </c:pt>
                <c:pt idx="171">
                  <c:v>22.126999999999999</c:v>
                </c:pt>
                <c:pt idx="172">
                  <c:v>22.236000000000001</c:v>
                </c:pt>
                <c:pt idx="173">
                  <c:v>22.363</c:v>
                </c:pt>
                <c:pt idx="174">
                  <c:v>22.443999999999999</c:v>
                </c:pt>
                <c:pt idx="175">
                  <c:v>22.702999999999999</c:v>
                </c:pt>
                <c:pt idx="176">
                  <c:v>22.792999999999999</c:v>
                </c:pt>
                <c:pt idx="177">
                  <c:v>22.922000000000001</c:v>
                </c:pt>
                <c:pt idx="178">
                  <c:v>23.11</c:v>
                </c:pt>
                <c:pt idx="179">
                  <c:v>23.3</c:v>
                </c:pt>
                <c:pt idx="180">
                  <c:v>23.523</c:v>
                </c:pt>
                <c:pt idx="181">
                  <c:v>23.797000000000001</c:v>
                </c:pt>
                <c:pt idx="182">
                  <c:v>24.073</c:v>
                </c:pt>
                <c:pt idx="183">
                  <c:v>24.242999999999999</c:v>
                </c:pt>
                <c:pt idx="184">
                  <c:v>24.481999999999999</c:v>
                </c:pt>
                <c:pt idx="185">
                  <c:v>24.69</c:v>
                </c:pt>
                <c:pt idx="186">
                  <c:v>24.872</c:v>
                </c:pt>
                <c:pt idx="187">
                  <c:v>25.132000000000001</c:v>
                </c:pt>
                <c:pt idx="188">
                  <c:v>25.393000000000001</c:v>
                </c:pt>
                <c:pt idx="189">
                  <c:v>25.574999999999999</c:v>
                </c:pt>
                <c:pt idx="190">
                  <c:v>25.766999999999999</c:v>
                </c:pt>
                <c:pt idx="191">
                  <c:v>25.971</c:v>
                </c:pt>
                <c:pt idx="192">
                  <c:v>26.132000000000001</c:v>
                </c:pt>
                <c:pt idx="193">
                  <c:v>26.274000000000001</c:v>
                </c:pt>
                <c:pt idx="194">
                  <c:v>26.363</c:v>
                </c:pt>
                <c:pt idx="195">
                  <c:v>26.452000000000002</c:v>
                </c:pt>
                <c:pt idx="196">
                  <c:v>26.558</c:v>
                </c:pt>
                <c:pt idx="197">
                  <c:v>26.724</c:v>
                </c:pt>
                <c:pt idx="198">
                  <c:v>26.952999999999999</c:v>
                </c:pt>
                <c:pt idx="199">
                  <c:v>27.07</c:v>
                </c:pt>
                <c:pt idx="200">
                  <c:v>27.204000000000001</c:v>
                </c:pt>
                <c:pt idx="201">
                  <c:v>27.361999999999998</c:v>
                </c:pt>
                <c:pt idx="202">
                  <c:v>27.538</c:v>
                </c:pt>
                <c:pt idx="203">
                  <c:v>27.69</c:v>
                </c:pt>
                <c:pt idx="204">
                  <c:v>27.795000000000002</c:v>
                </c:pt>
                <c:pt idx="205">
                  <c:v>27.831</c:v>
                </c:pt>
                <c:pt idx="206">
                  <c:v>27.873000000000001</c:v>
                </c:pt>
                <c:pt idx="207">
                  <c:v>27.936</c:v>
                </c:pt>
                <c:pt idx="208">
                  <c:v>28.068999999999999</c:v>
                </c:pt>
                <c:pt idx="209">
                  <c:v>28.192</c:v>
                </c:pt>
                <c:pt idx="210">
                  <c:v>28.335000000000001</c:v>
                </c:pt>
                <c:pt idx="211">
                  <c:v>28.491</c:v>
                </c:pt>
                <c:pt idx="212">
                  <c:v>28.651</c:v>
                </c:pt>
                <c:pt idx="213">
                  <c:v>28.800999999999998</c:v>
                </c:pt>
                <c:pt idx="214">
                  <c:v>28.931999999999999</c:v>
                </c:pt>
                <c:pt idx="215">
                  <c:v>29.094000000000001</c:v>
                </c:pt>
                <c:pt idx="216">
                  <c:v>29.263000000000002</c:v>
                </c:pt>
                <c:pt idx="217">
                  <c:v>29.492000000000001</c:v>
                </c:pt>
                <c:pt idx="218">
                  <c:v>29.64</c:v>
                </c:pt>
                <c:pt idx="219">
                  <c:v>29.812000000000001</c:v>
                </c:pt>
                <c:pt idx="220">
                  <c:v>29.963000000000001</c:v>
                </c:pt>
                <c:pt idx="221">
                  <c:v>30.131</c:v>
                </c:pt>
                <c:pt idx="222">
                  <c:v>30.286999999999999</c:v>
                </c:pt>
                <c:pt idx="223">
                  <c:v>30.428000000000001</c:v>
                </c:pt>
                <c:pt idx="224">
                  <c:v>30.542999999999999</c:v>
                </c:pt>
                <c:pt idx="225">
                  <c:v>30.684999999999999</c:v>
                </c:pt>
                <c:pt idx="226">
                  <c:v>30.861000000000001</c:v>
                </c:pt>
                <c:pt idx="227">
                  <c:v>31.010999999999999</c:v>
                </c:pt>
                <c:pt idx="228">
                  <c:v>31.193999999999999</c:v>
                </c:pt>
                <c:pt idx="229">
                  <c:v>31.338999999999999</c:v>
                </c:pt>
                <c:pt idx="230">
                  <c:v>31.542000000000002</c:v>
                </c:pt>
                <c:pt idx="231">
                  <c:v>31.780999999999999</c:v>
                </c:pt>
                <c:pt idx="232">
                  <c:v>32.008000000000003</c:v>
                </c:pt>
                <c:pt idx="233">
                  <c:v>32.216999999999999</c:v>
                </c:pt>
                <c:pt idx="234">
                  <c:v>32.393000000000001</c:v>
                </c:pt>
                <c:pt idx="235">
                  <c:v>32.557000000000002</c:v>
                </c:pt>
                <c:pt idx="236">
                  <c:v>32.741999999999997</c:v>
                </c:pt>
                <c:pt idx="237">
                  <c:v>33.003</c:v>
                </c:pt>
                <c:pt idx="238">
                  <c:v>33.19</c:v>
                </c:pt>
                <c:pt idx="239">
                  <c:v>33.344999999999999</c:v>
                </c:pt>
                <c:pt idx="240">
                  <c:v>33.597000000000001</c:v>
                </c:pt>
                <c:pt idx="241">
                  <c:v>33.776000000000003</c:v>
                </c:pt>
                <c:pt idx="242">
                  <c:v>34.04</c:v>
                </c:pt>
                <c:pt idx="243">
                  <c:v>34.395000000000003</c:v>
                </c:pt>
                <c:pt idx="244">
                  <c:v>34.750999999999998</c:v>
                </c:pt>
                <c:pt idx="245">
                  <c:v>35.037999999999997</c:v>
                </c:pt>
                <c:pt idx="246">
                  <c:v>35.305</c:v>
                </c:pt>
                <c:pt idx="247">
                  <c:v>35.575000000000003</c:v>
                </c:pt>
                <c:pt idx="248">
                  <c:v>35.889000000000003</c:v>
                </c:pt>
                <c:pt idx="249">
                  <c:v>36.182000000000002</c:v>
                </c:pt>
                <c:pt idx="250">
                  <c:v>36.433</c:v>
                </c:pt>
                <c:pt idx="251">
                  <c:v>36.738999999999997</c:v>
                </c:pt>
                <c:pt idx="252">
                  <c:v>37.124000000000002</c:v>
                </c:pt>
                <c:pt idx="253">
                  <c:v>37.526000000000003</c:v>
                </c:pt>
                <c:pt idx="254">
                  <c:v>37.987000000000002</c:v>
                </c:pt>
                <c:pt idx="255">
                  <c:v>38.185000000000002</c:v>
                </c:pt>
                <c:pt idx="256">
                  <c:v>38.481999999999999</c:v>
                </c:pt>
                <c:pt idx="257">
                  <c:v>38.725000000000001</c:v>
                </c:pt>
                <c:pt idx="258">
                  <c:v>39.026000000000003</c:v>
                </c:pt>
                <c:pt idx="259">
                  <c:v>39.350999999999999</c:v>
                </c:pt>
                <c:pt idx="260">
                  <c:v>39.715000000000003</c:v>
                </c:pt>
                <c:pt idx="261">
                  <c:v>40.033000000000001</c:v>
                </c:pt>
                <c:pt idx="262">
                  <c:v>40.359000000000002</c:v>
                </c:pt>
                <c:pt idx="263">
                  <c:v>40.621000000000002</c:v>
                </c:pt>
                <c:pt idx="264">
                  <c:v>41.011000000000003</c:v>
                </c:pt>
                <c:pt idx="265">
                  <c:v>41.426000000000002</c:v>
                </c:pt>
                <c:pt idx="266">
                  <c:v>41.715000000000003</c:v>
                </c:pt>
                <c:pt idx="267">
                  <c:v>41.896999999999998</c:v>
                </c:pt>
                <c:pt idx="268">
                  <c:v>42.085000000000001</c:v>
                </c:pt>
                <c:pt idx="269">
                  <c:v>42.253</c:v>
                </c:pt>
                <c:pt idx="270">
                  <c:v>42.508000000000003</c:v>
                </c:pt>
                <c:pt idx="271">
                  <c:v>42.774000000000001</c:v>
                </c:pt>
                <c:pt idx="272">
                  <c:v>43.033000000000001</c:v>
                </c:pt>
                <c:pt idx="273">
                  <c:v>43.228000000000002</c:v>
                </c:pt>
                <c:pt idx="274">
                  <c:v>43.46</c:v>
                </c:pt>
                <c:pt idx="275">
                  <c:v>43.594000000000001</c:v>
                </c:pt>
                <c:pt idx="276">
                  <c:v>43.853000000000002</c:v>
                </c:pt>
                <c:pt idx="277">
                  <c:v>43.984999999999999</c:v>
                </c:pt>
                <c:pt idx="278">
                  <c:v>44.097999999999999</c:v>
                </c:pt>
                <c:pt idx="279">
                  <c:v>44.12</c:v>
                </c:pt>
                <c:pt idx="280">
                  <c:v>44.381999999999998</c:v>
                </c:pt>
                <c:pt idx="281">
                  <c:v>44.704000000000001</c:v>
                </c:pt>
                <c:pt idx="282">
                  <c:v>44.969000000000001</c:v>
                </c:pt>
                <c:pt idx="283">
                  <c:v>45.107999999999997</c:v>
                </c:pt>
                <c:pt idx="284">
                  <c:v>45.232999999999997</c:v>
                </c:pt>
                <c:pt idx="285">
                  <c:v>45.487000000000002</c:v>
                </c:pt>
                <c:pt idx="286">
                  <c:v>45.624000000000002</c:v>
                </c:pt>
                <c:pt idx="287">
                  <c:v>45.692999999999998</c:v>
                </c:pt>
                <c:pt idx="288">
                  <c:v>45.905999999999999</c:v>
                </c:pt>
                <c:pt idx="289">
                  <c:v>45.984000000000002</c:v>
                </c:pt>
                <c:pt idx="290">
                  <c:v>46.042999999999999</c:v>
                </c:pt>
                <c:pt idx="291">
                  <c:v>46.253</c:v>
                </c:pt>
                <c:pt idx="292">
                  <c:v>46.384</c:v>
                </c:pt>
                <c:pt idx="293">
                  <c:v>46.557000000000002</c:v>
                </c:pt>
                <c:pt idx="294">
                  <c:v>46.82</c:v>
                </c:pt>
                <c:pt idx="295">
                  <c:v>47.02</c:v>
                </c:pt>
                <c:pt idx="296">
                  <c:v>47.185000000000002</c:v>
                </c:pt>
                <c:pt idx="297">
                  <c:v>47.265000000000001</c:v>
                </c:pt>
                <c:pt idx="298">
                  <c:v>47.332000000000001</c:v>
                </c:pt>
                <c:pt idx="299">
                  <c:v>47.357999999999997</c:v>
                </c:pt>
                <c:pt idx="300">
                  <c:v>47.564</c:v>
                </c:pt>
                <c:pt idx="301">
                  <c:v>47.884</c:v>
                </c:pt>
                <c:pt idx="302">
                  <c:v>48.040999999999997</c:v>
                </c:pt>
                <c:pt idx="303">
                  <c:v>48.223999999999997</c:v>
                </c:pt>
                <c:pt idx="304">
                  <c:v>48.284999999999997</c:v>
                </c:pt>
                <c:pt idx="305">
                  <c:v>48.371000000000002</c:v>
                </c:pt>
                <c:pt idx="306">
                  <c:v>48.543999999999997</c:v>
                </c:pt>
                <c:pt idx="307">
                  <c:v>48.692999999999998</c:v>
                </c:pt>
                <c:pt idx="308">
                  <c:v>48.759</c:v>
                </c:pt>
                <c:pt idx="309">
                  <c:v>48.874000000000002</c:v>
                </c:pt>
                <c:pt idx="310">
                  <c:v>48.942999999999998</c:v>
                </c:pt>
                <c:pt idx="311">
                  <c:v>49.081000000000003</c:v>
                </c:pt>
                <c:pt idx="312">
                  <c:v>49.326000000000001</c:v>
                </c:pt>
                <c:pt idx="313">
                  <c:v>49.555</c:v>
                </c:pt>
                <c:pt idx="314">
                  <c:v>49.749000000000002</c:v>
                </c:pt>
                <c:pt idx="315">
                  <c:v>49.820999999999998</c:v>
                </c:pt>
                <c:pt idx="316">
                  <c:v>49.939</c:v>
                </c:pt>
                <c:pt idx="317">
                  <c:v>50.075000000000003</c:v>
                </c:pt>
                <c:pt idx="318">
                  <c:v>50.198</c:v>
                </c:pt>
                <c:pt idx="319">
                  <c:v>50.363999999999997</c:v>
                </c:pt>
                <c:pt idx="320">
                  <c:v>50.448999999999998</c:v>
                </c:pt>
                <c:pt idx="321">
                  <c:v>50.533000000000001</c:v>
                </c:pt>
                <c:pt idx="322">
                  <c:v>50.68</c:v>
                </c:pt>
                <c:pt idx="323">
                  <c:v>50.85</c:v>
                </c:pt>
                <c:pt idx="324">
                  <c:v>51.084000000000003</c:v>
                </c:pt>
                <c:pt idx="325">
                  <c:v>51.084000000000003</c:v>
                </c:pt>
                <c:pt idx="326">
                  <c:v>50.972000000000001</c:v>
                </c:pt>
                <c:pt idx="327">
                  <c:v>50.868000000000002</c:v>
                </c:pt>
                <c:pt idx="328">
                  <c:v>50.960999999999999</c:v>
                </c:pt>
                <c:pt idx="329">
                  <c:v>51.151000000000003</c:v>
                </c:pt>
                <c:pt idx="330">
                  <c:v>51.164000000000001</c:v>
                </c:pt>
                <c:pt idx="331">
                  <c:v>51.228000000000002</c:v>
                </c:pt>
                <c:pt idx="332">
                  <c:v>51.396000000000001</c:v>
                </c:pt>
                <c:pt idx="333">
                  <c:v>51.488</c:v>
                </c:pt>
                <c:pt idx="334">
                  <c:v>51.58</c:v>
                </c:pt>
                <c:pt idx="335">
                  <c:v>51.651000000000003</c:v>
                </c:pt>
                <c:pt idx="336">
                  <c:v>51.893999999999998</c:v>
                </c:pt>
                <c:pt idx="337">
                  <c:v>52.076000000000001</c:v>
                </c:pt>
                <c:pt idx="338">
                  <c:v>52.213999999999999</c:v>
                </c:pt>
                <c:pt idx="339">
                  <c:v>52.408999999999999</c:v>
                </c:pt>
                <c:pt idx="340">
                  <c:v>52.542000000000002</c:v>
                </c:pt>
                <c:pt idx="341">
                  <c:v>52.741</c:v>
                </c:pt>
                <c:pt idx="342">
                  <c:v>52.863</c:v>
                </c:pt>
                <c:pt idx="343">
                  <c:v>53.072000000000003</c:v>
                </c:pt>
                <c:pt idx="344">
                  <c:v>53.250999999999998</c:v>
                </c:pt>
                <c:pt idx="345">
                  <c:v>53.42</c:v>
                </c:pt>
                <c:pt idx="346">
                  <c:v>53.521000000000001</c:v>
                </c:pt>
                <c:pt idx="347">
                  <c:v>53.62</c:v>
                </c:pt>
                <c:pt idx="348">
                  <c:v>53.828000000000003</c:v>
                </c:pt>
                <c:pt idx="349">
                  <c:v>53.908000000000001</c:v>
                </c:pt>
                <c:pt idx="350">
                  <c:v>54.093000000000004</c:v>
                </c:pt>
                <c:pt idx="351">
                  <c:v>54.356000000000002</c:v>
                </c:pt>
                <c:pt idx="352">
                  <c:v>54.514000000000003</c:v>
                </c:pt>
                <c:pt idx="353">
                  <c:v>54.746000000000002</c:v>
                </c:pt>
                <c:pt idx="354">
                  <c:v>55.012</c:v>
                </c:pt>
                <c:pt idx="355">
                  <c:v>55.174999999999997</c:v>
                </c:pt>
                <c:pt idx="356">
                  <c:v>55.444000000000003</c:v>
                </c:pt>
                <c:pt idx="357">
                  <c:v>55.625</c:v>
                </c:pt>
                <c:pt idx="358">
                  <c:v>55.753999999999998</c:v>
                </c:pt>
                <c:pt idx="359">
                  <c:v>55.927999999999997</c:v>
                </c:pt>
                <c:pt idx="360">
                  <c:v>56.215000000000003</c:v>
                </c:pt>
                <c:pt idx="361">
                  <c:v>56.402000000000001</c:v>
                </c:pt>
                <c:pt idx="362">
                  <c:v>56.612000000000002</c:v>
                </c:pt>
                <c:pt idx="363">
                  <c:v>56.988999999999997</c:v>
                </c:pt>
                <c:pt idx="364">
                  <c:v>57.197000000000003</c:v>
                </c:pt>
                <c:pt idx="365">
                  <c:v>57.322000000000003</c:v>
                </c:pt>
                <c:pt idx="366">
                  <c:v>57.459000000000003</c:v>
                </c:pt>
                <c:pt idx="367">
                  <c:v>57.466000000000001</c:v>
                </c:pt>
                <c:pt idx="368">
                  <c:v>57.594000000000001</c:v>
                </c:pt>
                <c:pt idx="369">
                  <c:v>57.819000000000003</c:v>
                </c:pt>
                <c:pt idx="370">
                  <c:v>57.945</c:v>
                </c:pt>
                <c:pt idx="371">
                  <c:v>58.113</c:v>
                </c:pt>
                <c:pt idx="372">
                  <c:v>58.552999999999997</c:v>
                </c:pt>
                <c:pt idx="373">
                  <c:v>58.811</c:v>
                </c:pt>
                <c:pt idx="374">
                  <c:v>59.033000000000001</c:v>
                </c:pt>
                <c:pt idx="375">
                  <c:v>59.156999999999996</c:v>
                </c:pt>
                <c:pt idx="376">
                  <c:v>59.29</c:v>
                </c:pt>
                <c:pt idx="377">
                  <c:v>59.552</c:v>
                </c:pt>
                <c:pt idx="378">
                  <c:v>59.698999999999998</c:v>
                </c:pt>
                <c:pt idx="379">
                  <c:v>60.095999999999997</c:v>
                </c:pt>
                <c:pt idx="380">
                  <c:v>60.465000000000003</c:v>
                </c:pt>
                <c:pt idx="381">
                  <c:v>60.811</c:v>
                </c:pt>
                <c:pt idx="382">
                  <c:v>60.887999999999998</c:v>
                </c:pt>
                <c:pt idx="383">
                  <c:v>60.945</c:v>
                </c:pt>
                <c:pt idx="384">
                  <c:v>61.177</c:v>
                </c:pt>
                <c:pt idx="385">
                  <c:v>61.207999999999998</c:v>
                </c:pt>
                <c:pt idx="386">
                  <c:v>61.220999999999997</c:v>
                </c:pt>
                <c:pt idx="387">
                  <c:v>61.332000000000001</c:v>
                </c:pt>
                <c:pt idx="388">
                  <c:v>61.585999999999999</c:v>
                </c:pt>
                <c:pt idx="389">
                  <c:v>61.69</c:v>
                </c:pt>
                <c:pt idx="390">
                  <c:v>61.786999999999999</c:v>
                </c:pt>
                <c:pt idx="391">
                  <c:v>61.930999999999997</c:v>
                </c:pt>
                <c:pt idx="392">
                  <c:v>62.143999999999998</c:v>
                </c:pt>
                <c:pt idx="393">
                  <c:v>62.26</c:v>
                </c:pt>
                <c:pt idx="394">
                  <c:v>62.396999999999998</c:v>
                </c:pt>
                <c:pt idx="395">
                  <c:v>62.552999999999997</c:v>
                </c:pt>
                <c:pt idx="396">
                  <c:v>62.637999999999998</c:v>
                </c:pt>
                <c:pt idx="397">
                  <c:v>62.796999999999997</c:v>
                </c:pt>
                <c:pt idx="398">
                  <c:v>62.948999999999998</c:v>
                </c:pt>
                <c:pt idx="399">
                  <c:v>63.119</c:v>
                </c:pt>
                <c:pt idx="400">
                  <c:v>63.203000000000003</c:v>
                </c:pt>
                <c:pt idx="401">
                  <c:v>63.314999999999998</c:v>
                </c:pt>
                <c:pt idx="402">
                  <c:v>63.524000000000001</c:v>
                </c:pt>
                <c:pt idx="403">
                  <c:v>63.609000000000002</c:v>
                </c:pt>
                <c:pt idx="404">
                  <c:v>63.713000000000001</c:v>
                </c:pt>
                <c:pt idx="405">
                  <c:v>63.938000000000002</c:v>
                </c:pt>
                <c:pt idx="406">
                  <c:v>64.063999999999993</c:v>
                </c:pt>
                <c:pt idx="407">
                  <c:v>64.176000000000002</c:v>
                </c:pt>
                <c:pt idx="408">
                  <c:v>64.331999999999994</c:v>
                </c:pt>
                <c:pt idx="409">
                  <c:v>64.429000000000002</c:v>
                </c:pt>
                <c:pt idx="410">
                  <c:v>64.561000000000007</c:v>
                </c:pt>
                <c:pt idx="411">
                  <c:v>64.733000000000004</c:v>
                </c:pt>
                <c:pt idx="412">
                  <c:v>64.933000000000007</c:v>
                </c:pt>
                <c:pt idx="413">
                  <c:v>64.954999999999998</c:v>
                </c:pt>
                <c:pt idx="414">
                  <c:v>65.058999999999997</c:v>
                </c:pt>
                <c:pt idx="415">
                  <c:v>65.17</c:v>
                </c:pt>
                <c:pt idx="416">
                  <c:v>65.238</c:v>
                </c:pt>
                <c:pt idx="417">
                  <c:v>65.442999999999998</c:v>
                </c:pt>
                <c:pt idx="418">
                  <c:v>65.566999999999993</c:v>
                </c:pt>
                <c:pt idx="419">
                  <c:v>65.581999999999994</c:v>
                </c:pt>
                <c:pt idx="420">
                  <c:v>65.603999999999999</c:v>
                </c:pt>
                <c:pt idx="421">
                  <c:v>65.756</c:v>
                </c:pt>
                <c:pt idx="422">
                  <c:v>65.936999999999998</c:v>
                </c:pt>
                <c:pt idx="423">
                  <c:v>66.015000000000001</c:v>
                </c:pt>
                <c:pt idx="424">
                  <c:v>66.111000000000004</c:v>
                </c:pt>
                <c:pt idx="425">
                  <c:v>66.272000000000006</c:v>
                </c:pt>
                <c:pt idx="426">
                  <c:v>66.480999999999995</c:v>
                </c:pt>
                <c:pt idx="427">
                  <c:v>66.634</c:v>
                </c:pt>
                <c:pt idx="428">
                  <c:v>66.707999999999998</c:v>
                </c:pt>
                <c:pt idx="429">
                  <c:v>66.820999999999998</c:v>
                </c:pt>
                <c:pt idx="430">
                  <c:v>66.947999999999993</c:v>
                </c:pt>
                <c:pt idx="431">
                  <c:v>66.991</c:v>
                </c:pt>
                <c:pt idx="432">
                  <c:v>67.126999999999995</c:v>
                </c:pt>
                <c:pt idx="433">
                  <c:v>67.245999999999995</c:v>
                </c:pt>
                <c:pt idx="434">
                  <c:v>67.37</c:v>
                </c:pt>
                <c:pt idx="435">
                  <c:v>67.546999999999997</c:v>
                </c:pt>
                <c:pt idx="436">
                  <c:v>67.650999999999996</c:v>
                </c:pt>
                <c:pt idx="437">
                  <c:v>67.716999999999999</c:v>
                </c:pt>
                <c:pt idx="438">
                  <c:v>67.802000000000007</c:v>
                </c:pt>
                <c:pt idx="439">
                  <c:v>67.947999999999993</c:v>
                </c:pt>
                <c:pt idx="440">
                  <c:v>67.995000000000005</c:v>
                </c:pt>
                <c:pt idx="441">
                  <c:v>68.171000000000006</c:v>
                </c:pt>
                <c:pt idx="442">
                  <c:v>68.168999999999997</c:v>
                </c:pt>
                <c:pt idx="443">
                  <c:v>68.3</c:v>
                </c:pt>
                <c:pt idx="444">
                  <c:v>68.451999999999998</c:v>
                </c:pt>
                <c:pt idx="445">
                  <c:v>68.56</c:v>
                </c:pt>
                <c:pt idx="446">
                  <c:v>68.766999999999996</c:v>
                </c:pt>
                <c:pt idx="447">
                  <c:v>68.972999999999999</c:v>
                </c:pt>
                <c:pt idx="448">
                  <c:v>69.091999999999999</c:v>
                </c:pt>
                <c:pt idx="449">
                  <c:v>69.090999999999994</c:v>
                </c:pt>
                <c:pt idx="450">
                  <c:v>69.236999999999995</c:v>
                </c:pt>
                <c:pt idx="451">
                  <c:v>69.302999999999997</c:v>
                </c:pt>
                <c:pt idx="452">
                  <c:v>69.498999999999995</c:v>
                </c:pt>
                <c:pt idx="453">
                  <c:v>69.709000000000003</c:v>
                </c:pt>
                <c:pt idx="454">
                  <c:v>69.832999999999998</c:v>
                </c:pt>
                <c:pt idx="455">
                  <c:v>69.914000000000001</c:v>
                </c:pt>
                <c:pt idx="456">
                  <c:v>70.004999999999995</c:v>
                </c:pt>
                <c:pt idx="457">
                  <c:v>70.150999999999996</c:v>
                </c:pt>
                <c:pt idx="458">
                  <c:v>70.224999999999994</c:v>
                </c:pt>
                <c:pt idx="459">
                  <c:v>70.293999999999997</c:v>
                </c:pt>
                <c:pt idx="460">
                  <c:v>70.262</c:v>
                </c:pt>
                <c:pt idx="461">
                  <c:v>70.352000000000004</c:v>
                </c:pt>
                <c:pt idx="462">
                  <c:v>70.394000000000005</c:v>
                </c:pt>
                <c:pt idx="463">
                  <c:v>70.45</c:v>
                </c:pt>
                <c:pt idx="464">
                  <c:v>70.62</c:v>
                </c:pt>
                <c:pt idx="465">
                  <c:v>70.712000000000003</c:v>
                </c:pt>
                <c:pt idx="466">
                  <c:v>70.715999999999994</c:v>
                </c:pt>
                <c:pt idx="467">
                  <c:v>70.700999999999993</c:v>
                </c:pt>
                <c:pt idx="468">
                  <c:v>70.736000000000004</c:v>
                </c:pt>
                <c:pt idx="469">
                  <c:v>70.698999999999998</c:v>
                </c:pt>
                <c:pt idx="470">
                  <c:v>70.709999999999994</c:v>
                </c:pt>
                <c:pt idx="471">
                  <c:v>70.798000000000002</c:v>
                </c:pt>
                <c:pt idx="472">
                  <c:v>70.894999999999996</c:v>
                </c:pt>
                <c:pt idx="473">
                  <c:v>70.834999999999994</c:v>
                </c:pt>
                <c:pt idx="474">
                  <c:v>71.010000000000005</c:v>
                </c:pt>
                <c:pt idx="475">
                  <c:v>71.108000000000004</c:v>
                </c:pt>
                <c:pt idx="476">
                  <c:v>71.066999999999993</c:v>
                </c:pt>
                <c:pt idx="477">
                  <c:v>71.222999999999999</c:v>
                </c:pt>
                <c:pt idx="478">
                  <c:v>71.225999999999999</c:v>
                </c:pt>
                <c:pt idx="479">
                  <c:v>71.298000000000002</c:v>
                </c:pt>
                <c:pt idx="480">
                  <c:v>71.397999999999996</c:v>
                </c:pt>
                <c:pt idx="481">
                  <c:v>71.358000000000004</c:v>
                </c:pt>
                <c:pt idx="482">
                  <c:v>71.412000000000006</c:v>
                </c:pt>
                <c:pt idx="483">
                  <c:v>71.757000000000005</c:v>
                </c:pt>
                <c:pt idx="484">
                  <c:v>71.804000000000002</c:v>
                </c:pt>
                <c:pt idx="485">
                  <c:v>71.825999999999993</c:v>
                </c:pt>
                <c:pt idx="486">
                  <c:v>72.016999999999996</c:v>
                </c:pt>
                <c:pt idx="487">
                  <c:v>72.147999999999996</c:v>
                </c:pt>
                <c:pt idx="488">
                  <c:v>72.406999999999996</c:v>
                </c:pt>
                <c:pt idx="489">
                  <c:v>72.528999999999996</c:v>
                </c:pt>
                <c:pt idx="490">
                  <c:v>72.593999999999994</c:v>
                </c:pt>
                <c:pt idx="491">
                  <c:v>72.763000000000005</c:v>
                </c:pt>
                <c:pt idx="492">
                  <c:v>72.960999999999999</c:v>
                </c:pt>
                <c:pt idx="493">
                  <c:v>73.191000000000003</c:v>
                </c:pt>
                <c:pt idx="494">
                  <c:v>73.504999999999995</c:v>
                </c:pt>
                <c:pt idx="495">
                  <c:v>73.444000000000003</c:v>
                </c:pt>
                <c:pt idx="496">
                  <c:v>73.504999999999995</c:v>
                </c:pt>
                <c:pt idx="497">
                  <c:v>73.754000000000005</c:v>
                </c:pt>
                <c:pt idx="498">
                  <c:v>73.938999999999993</c:v>
                </c:pt>
                <c:pt idx="499">
                  <c:v>73.933999999999997</c:v>
                </c:pt>
                <c:pt idx="500">
                  <c:v>74.251999999999995</c:v>
                </c:pt>
                <c:pt idx="501">
                  <c:v>74.352999999999994</c:v>
                </c:pt>
                <c:pt idx="502">
                  <c:v>74.456999999999994</c:v>
                </c:pt>
                <c:pt idx="503">
                  <c:v>74.570999999999998</c:v>
                </c:pt>
                <c:pt idx="504">
                  <c:v>74.932000000000002</c:v>
                </c:pt>
                <c:pt idx="505">
                  <c:v>75.048000000000002</c:v>
                </c:pt>
                <c:pt idx="506">
                  <c:v>75.055000000000007</c:v>
                </c:pt>
                <c:pt idx="507">
                  <c:v>75.186999999999998</c:v>
                </c:pt>
                <c:pt idx="508">
                  <c:v>75.385000000000005</c:v>
                </c:pt>
                <c:pt idx="509">
                  <c:v>75.518000000000001</c:v>
                </c:pt>
                <c:pt idx="510">
                  <c:v>75.492999999999995</c:v>
                </c:pt>
                <c:pt idx="511">
                  <c:v>75.483999999999995</c:v>
                </c:pt>
                <c:pt idx="512">
                  <c:v>75.227000000000004</c:v>
                </c:pt>
                <c:pt idx="513">
                  <c:v>75.492000000000004</c:v>
                </c:pt>
                <c:pt idx="514">
                  <c:v>75.441000000000003</c:v>
                </c:pt>
                <c:pt idx="515">
                  <c:v>75.363</c:v>
                </c:pt>
                <c:pt idx="516">
                  <c:v>75.430999999999997</c:v>
                </c:pt>
                <c:pt idx="517">
                  <c:v>75.558000000000007</c:v>
                </c:pt>
                <c:pt idx="518">
                  <c:v>75.763000000000005</c:v>
                </c:pt>
                <c:pt idx="519">
                  <c:v>76.08</c:v>
                </c:pt>
                <c:pt idx="520">
                  <c:v>76.13</c:v>
                </c:pt>
                <c:pt idx="521">
                  <c:v>76.224999999999994</c:v>
                </c:pt>
                <c:pt idx="522">
                  <c:v>76.393000000000001</c:v>
                </c:pt>
                <c:pt idx="523">
                  <c:v>76.543000000000006</c:v>
                </c:pt>
                <c:pt idx="524">
                  <c:v>76.680999999999997</c:v>
                </c:pt>
                <c:pt idx="525">
                  <c:v>76.820999999999998</c:v>
                </c:pt>
                <c:pt idx="526">
                  <c:v>76.897000000000006</c:v>
                </c:pt>
                <c:pt idx="527">
                  <c:v>76.971000000000004</c:v>
                </c:pt>
                <c:pt idx="528">
                  <c:v>77.200999999999993</c:v>
                </c:pt>
                <c:pt idx="529">
                  <c:v>77.525999999999996</c:v>
                </c:pt>
                <c:pt idx="530">
                  <c:v>77.724999999999994</c:v>
                </c:pt>
                <c:pt idx="531">
                  <c:v>77.593000000000004</c:v>
                </c:pt>
                <c:pt idx="532">
                  <c:v>77.504000000000005</c:v>
                </c:pt>
                <c:pt idx="533">
                  <c:v>77.587999999999994</c:v>
                </c:pt>
                <c:pt idx="534">
                  <c:v>77.816000000000003</c:v>
                </c:pt>
                <c:pt idx="535">
                  <c:v>78.078999999999994</c:v>
                </c:pt>
                <c:pt idx="536">
                  <c:v>78.322999999999993</c:v>
                </c:pt>
                <c:pt idx="537">
                  <c:v>78.332999999999998</c:v>
                </c:pt>
                <c:pt idx="538">
                  <c:v>78.432000000000002</c:v>
                </c:pt>
                <c:pt idx="539">
                  <c:v>78.605000000000004</c:v>
                </c:pt>
                <c:pt idx="540">
                  <c:v>78.909000000000006</c:v>
                </c:pt>
                <c:pt idx="541">
                  <c:v>79.076999999999998</c:v>
                </c:pt>
                <c:pt idx="542">
                  <c:v>79.198999999999998</c:v>
                </c:pt>
                <c:pt idx="543">
                  <c:v>79.346000000000004</c:v>
                </c:pt>
                <c:pt idx="544">
                  <c:v>79.603999999999999</c:v>
                </c:pt>
                <c:pt idx="545">
                  <c:v>79.831000000000003</c:v>
                </c:pt>
                <c:pt idx="546">
                  <c:v>79.905000000000001</c:v>
                </c:pt>
                <c:pt idx="547">
                  <c:v>79.945999999999998</c:v>
                </c:pt>
                <c:pt idx="548">
                  <c:v>80.103999999999999</c:v>
                </c:pt>
                <c:pt idx="549">
                  <c:v>80.447999999999993</c:v>
                </c:pt>
                <c:pt idx="550">
                  <c:v>80.757999999999996</c:v>
                </c:pt>
                <c:pt idx="551">
                  <c:v>80.801000000000002</c:v>
                </c:pt>
                <c:pt idx="552">
                  <c:v>80.906999999999996</c:v>
                </c:pt>
                <c:pt idx="553">
                  <c:v>81.132000000000005</c:v>
                </c:pt>
                <c:pt idx="554">
                  <c:v>81.375</c:v>
                </c:pt>
                <c:pt idx="555">
                  <c:v>81.602999999999994</c:v>
                </c:pt>
                <c:pt idx="556">
                  <c:v>81.649000000000001</c:v>
                </c:pt>
                <c:pt idx="557">
                  <c:v>81.7</c:v>
                </c:pt>
                <c:pt idx="558">
                  <c:v>82.046000000000006</c:v>
                </c:pt>
                <c:pt idx="559">
                  <c:v>82.376999999999995</c:v>
                </c:pt>
                <c:pt idx="560">
                  <c:v>83.171999999999997</c:v>
                </c:pt>
                <c:pt idx="561">
                  <c:v>83.305000000000007</c:v>
                </c:pt>
                <c:pt idx="562">
                  <c:v>83.131</c:v>
                </c:pt>
                <c:pt idx="563">
                  <c:v>83.131</c:v>
                </c:pt>
                <c:pt idx="564">
                  <c:v>83.534000000000006</c:v>
                </c:pt>
                <c:pt idx="565">
                  <c:v>83.584000000000003</c:v>
                </c:pt>
                <c:pt idx="566">
                  <c:v>83.745999999999995</c:v>
                </c:pt>
                <c:pt idx="567">
                  <c:v>84.135000000000005</c:v>
                </c:pt>
                <c:pt idx="568">
                  <c:v>84.361000000000004</c:v>
                </c:pt>
                <c:pt idx="569">
                  <c:v>84.569000000000003</c:v>
                </c:pt>
                <c:pt idx="570">
                  <c:v>84.858000000000004</c:v>
                </c:pt>
                <c:pt idx="571">
                  <c:v>85.125</c:v>
                </c:pt>
                <c:pt idx="572">
                  <c:v>84.902000000000001</c:v>
                </c:pt>
                <c:pt idx="573">
                  <c:v>84.701999999999998</c:v>
                </c:pt>
                <c:pt idx="574">
                  <c:v>84.730999999999995</c:v>
                </c:pt>
                <c:pt idx="575">
                  <c:v>85.031999999999996</c:v>
                </c:pt>
                <c:pt idx="576">
                  <c:v>85.316000000000003</c:v>
                </c:pt>
                <c:pt idx="577">
                  <c:v>85.581000000000003</c:v>
                </c:pt>
                <c:pt idx="578">
                  <c:v>85.894000000000005</c:v>
                </c:pt>
                <c:pt idx="579">
                  <c:v>86.096000000000004</c:v>
                </c:pt>
                <c:pt idx="580">
                  <c:v>86.346000000000004</c:v>
                </c:pt>
                <c:pt idx="581">
                  <c:v>86.528999999999996</c:v>
                </c:pt>
                <c:pt idx="582">
                  <c:v>86.661000000000001</c:v>
                </c:pt>
                <c:pt idx="583">
                  <c:v>86.72</c:v>
                </c:pt>
                <c:pt idx="584">
                  <c:v>87.054000000000002</c:v>
                </c:pt>
                <c:pt idx="585">
                  <c:v>87.317999999999998</c:v>
                </c:pt>
                <c:pt idx="586">
                  <c:v>87.781000000000006</c:v>
                </c:pt>
                <c:pt idx="587">
                  <c:v>87.983999999999995</c:v>
                </c:pt>
                <c:pt idx="588">
                  <c:v>88.206000000000003</c:v>
                </c:pt>
                <c:pt idx="589">
                  <c:v>88.382000000000005</c:v>
                </c:pt>
                <c:pt idx="590">
                  <c:v>88.635000000000005</c:v>
                </c:pt>
                <c:pt idx="591">
                  <c:v>88.799000000000007</c:v>
                </c:pt>
                <c:pt idx="592">
                  <c:v>89.18</c:v>
                </c:pt>
                <c:pt idx="593">
                  <c:v>89.826999999999998</c:v>
                </c:pt>
                <c:pt idx="594">
                  <c:v>90.245000000000005</c:v>
                </c:pt>
                <c:pt idx="595">
                  <c:v>90.171999999999997</c:v>
                </c:pt>
                <c:pt idx="596">
                  <c:v>90.247</c:v>
                </c:pt>
                <c:pt idx="597">
                  <c:v>89.650999999999996</c:v>
                </c:pt>
                <c:pt idx="598">
                  <c:v>88.593000000000004</c:v>
                </c:pt>
                <c:pt idx="599">
                  <c:v>88.097999999999999</c:v>
                </c:pt>
                <c:pt idx="600">
                  <c:v>88.108000000000004</c:v>
                </c:pt>
                <c:pt idx="601">
                  <c:v>88.266000000000005</c:v>
                </c:pt>
                <c:pt idx="602">
                  <c:v>88.168999999999997</c:v>
                </c:pt>
                <c:pt idx="603">
                  <c:v>88.295000000000002</c:v>
                </c:pt>
                <c:pt idx="604">
                  <c:v>88.387</c:v>
                </c:pt>
                <c:pt idx="605">
                  <c:v>88.912000000000006</c:v>
                </c:pt>
                <c:pt idx="606">
                  <c:v>88.921999999999997</c:v>
                </c:pt>
                <c:pt idx="607">
                  <c:v>89.18</c:v>
                </c:pt>
                <c:pt idx="608">
                  <c:v>89.323999999999998</c:v>
                </c:pt>
                <c:pt idx="609">
                  <c:v>89.662999999999997</c:v>
                </c:pt>
                <c:pt idx="610">
                  <c:v>89.887</c:v>
                </c:pt>
                <c:pt idx="611">
                  <c:v>89.938999999999993</c:v>
                </c:pt>
                <c:pt idx="612">
                  <c:v>90.135999999999996</c:v>
                </c:pt>
                <c:pt idx="613">
                  <c:v>90.134</c:v>
                </c:pt>
                <c:pt idx="614">
                  <c:v>90.260999999999996</c:v>
                </c:pt>
                <c:pt idx="615">
                  <c:v>90.31</c:v>
                </c:pt>
                <c:pt idx="616">
                  <c:v>90.338999999999999</c:v>
                </c:pt>
                <c:pt idx="617">
                  <c:v>90.301000000000002</c:v>
                </c:pt>
                <c:pt idx="618">
                  <c:v>90.378</c:v>
                </c:pt>
                <c:pt idx="619">
                  <c:v>90.501999999999995</c:v>
                </c:pt>
                <c:pt idx="620">
                  <c:v>90.591999999999999</c:v>
                </c:pt>
                <c:pt idx="621">
                  <c:v>90.881</c:v>
                </c:pt>
                <c:pt idx="622">
                  <c:v>91.061999999999998</c:v>
                </c:pt>
                <c:pt idx="623">
                  <c:v>91.268000000000001</c:v>
                </c:pt>
                <c:pt idx="624">
                  <c:v>91.542000000000002</c:v>
                </c:pt>
                <c:pt idx="625">
                  <c:v>91.796999999999997</c:v>
                </c:pt>
                <c:pt idx="626">
                  <c:v>92.165999999999997</c:v>
                </c:pt>
                <c:pt idx="627">
                  <c:v>92.557000000000002</c:v>
                </c:pt>
                <c:pt idx="628">
                  <c:v>92.837999999999994</c:v>
                </c:pt>
                <c:pt idx="629">
                  <c:v>92.819000000000003</c:v>
                </c:pt>
                <c:pt idx="630">
                  <c:v>92.977000000000004</c:v>
                </c:pt>
                <c:pt idx="631">
                  <c:v>93.195999999999998</c:v>
                </c:pt>
                <c:pt idx="632">
                  <c:v>93.326999999999998</c:v>
                </c:pt>
                <c:pt idx="633">
                  <c:v>93.328999999999994</c:v>
                </c:pt>
                <c:pt idx="634">
                  <c:v>93.52</c:v>
                </c:pt>
                <c:pt idx="635">
                  <c:v>93.573999999999998</c:v>
                </c:pt>
                <c:pt idx="636">
                  <c:v>93.894000000000005</c:v>
                </c:pt>
                <c:pt idx="637">
                  <c:v>94.103999999999999</c:v>
                </c:pt>
                <c:pt idx="638">
                  <c:v>94.284000000000006</c:v>
                </c:pt>
                <c:pt idx="639">
                  <c:v>94.408000000000001</c:v>
                </c:pt>
                <c:pt idx="640">
                  <c:v>94.302000000000007</c:v>
                </c:pt>
                <c:pt idx="641">
                  <c:v>94.254000000000005</c:v>
                </c:pt>
                <c:pt idx="642">
                  <c:v>94.287999999999997</c:v>
                </c:pt>
                <c:pt idx="643">
                  <c:v>94.605000000000004</c:v>
                </c:pt>
                <c:pt idx="644">
                  <c:v>94.893000000000001</c:v>
                </c:pt>
                <c:pt idx="645">
                  <c:v>95.174000000000007</c:v>
                </c:pt>
                <c:pt idx="646">
                  <c:v>95.108999999999995</c:v>
                </c:pt>
                <c:pt idx="647">
                  <c:v>95.093999999999994</c:v>
                </c:pt>
                <c:pt idx="648">
                  <c:v>95.275000000000006</c:v>
                </c:pt>
                <c:pt idx="649">
                  <c:v>95.614000000000004</c:v>
                </c:pt>
                <c:pt idx="650">
                  <c:v>95.488</c:v>
                </c:pt>
                <c:pt idx="651">
                  <c:v>95.391000000000005</c:v>
                </c:pt>
                <c:pt idx="652">
                  <c:v>95.460999999999999</c:v>
                </c:pt>
                <c:pt idx="653">
                  <c:v>95.673000000000002</c:v>
                </c:pt>
                <c:pt idx="654">
                  <c:v>95.792000000000002</c:v>
                </c:pt>
                <c:pt idx="655">
                  <c:v>95.933999999999997</c:v>
                </c:pt>
                <c:pt idx="656">
                  <c:v>95.975999999999999</c:v>
                </c:pt>
                <c:pt idx="657">
                  <c:v>96.102999999999994</c:v>
                </c:pt>
                <c:pt idx="658">
                  <c:v>96.245999999999995</c:v>
                </c:pt>
                <c:pt idx="659">
                  <c:v>96.414000000000001</c:v>
                </c:pt>
                <c:pt idx="660">
                  <c:v>96.614000000000004</c:v>
                </c:pt>
                <c:pt idx="661">
                  <c:v>96.66</c:v>
                </c:pt>
                <c:pt idx="662">
                  <c:v>96.814999999999998</c:v>
                </c:pt>
                <c:pt idx="663">
                  <c:v>96.986999999999995</c:v>
                </c:pt>
                <c:pt idx="664">
                  <c:v>97.147000000000006</c:v>
                </c:pt>
                <c:pt idx="665">
                  <c:v>97.253</c:v>
                </c:pt>
                <c:pt idx="666">
                  <c:v>97.391000000000005</c:v>
                </c:pt>
                <c:pt idx="667">
                  <c:v>97.379000000000005</c:v>
                </c:pt>
                <c:pt idx="668">
                  <c:v>97.412999999999997</c:v>
                </c:pt>
                <c:pt idx="669">
                  <c:v>97.384</c:v>
                </c:pt>
                <c:pt idx="670">
                  <c:v>97.290999999999997</c:v>
                </c:pt>
                <c:pt idx="671">
                  <c:v>97.12</c:v>
                </c:pt>
                <c:pt idx="672">
                  <c:v>96.653999999999996</c:v>
                </c:pt>
                <c:pt idx="673">
                  <c:v>96.825000000000003</c:v>
                </c:pt>
                <c:pt idx="674">
                  <c:v>97.007999999999996</c:v>
                </c:pt>
                <c:pt idx="675">
                  <c:v>97.093999999999994</c:v>
                </c:pt>
                <c:pt idx="676">
                  <c:v>97.326999999999998</c:v>
                </c:pt>
                <c:pt idx="677">
                  <c:v>97.516000000000005</c:v>
                </c:pt>
                <c:pt idx="678">
                  <c:v>97.605000000000004</c:v>
                </c:pt>
                <c:pt idx="679">
                  <c:v>97.611999999999995</c:v>
                </c:pt>
                <c:pt idx="680">
                  <c:v>97.477000000000004</c:v>
                </c:pt>
                <c:pt idx="681">
                  <c:v>97.477000000000004</c:v>
                </c:pt>
                <c:pt idx="682">
                  <c:v>97.537999999999997</c:v>
                </c:pt>
                <c:pt idx="683">
                  <c:v>97.456000000000003</c:v>
                </c:pt>
                <c:pt idx="684">
                  <c:v>97.495999999999995</c:v>
                </c:pt>
                <c:pt idx="685">
                  <c:v>97.444999999999993</c:v>
                </c:pt>
                <c:pt idx="686">
                  <c:v>97.673000000000002</c:v>
                </c:pt>
                <c:pt idx="687">
                  <c:v>97.992999999999995</c:v>
                </c:pt>
                <c:pt idx="688">
                  <c:v>98.153000000000006</c:v>
                </c:pt>
                <c:pt idx="689">
                  <c:v>98.325000000000003</c:v>
                </c:pt>
                <c:pt idx="690">
                  <c:v>98.341999999999999</c:v>
                </c:pt>
                <c:pt idx="691">
                  <c:v>98.478999999999999</c:v>
                </c:pt>
                <c:pt idx="692">
                  <c:v>98.665999999999997</c:v>
                </c:pt>
                <c:pt idx="693">
                  <c:v>98.867999999999995</c:v>
                </c:pt>
                <c:pt idx="694">
                  <c:v>98.900999999999996</c:v>
                </c:pt>
                <c:pt idx="695">
                  <c:v>99.070999999999998</c:v>
                </c:pt>
                <c:pt idx="696">
                  <c:v>99.450999999999993</c:v>
                </c:pt>
                <c:pt idx="697">
                  <c:v>99.585999999999999</c:v>
                </c:pt>
                <c:pt idx="698">
                  <c:v>99.534999999999997</c:v>
                </c:pt>
                <c:pt idx="699">
                  <c:v>99.724999999999994</c:v>
                </c:pt>
                <c:pt idx="700">
                  <c:v>99.682000000000002</c:v>
                </c:pt>
                <c:pt idx="701">
                  <c:v>99.766000000000005</c:v>
                </c:pt>
                <c:pt idx="702">
                  <c:v>99.802999999999997</c:v>
                </c:pt>
                <c:pt idx="703">
                  <c:v>100.027</c:v>
                </c:pt>
                <c:pt idx="704">
                  <c:v>100.4</c:v>
                </c:pt>
                <c:pt idx="705">
                  <c:v>100.53100000000001</c:v>
                </c:pt>
                <c:pt idx="706">
                  <c:v>100.675</c:v>
                </c:pt>
                <c:pt idx="707">
                  <c:v>100.821</c:v>
                </c:pt>
                <c:pt idx="708">
                  <c:v>101.199</c:v>
                </c:pt>
                <c:pt idx="709">
                  <c:v>101.416</c:v>
                </c:pt>
                <c:pt idx="710">
                  <c:v>101.524</c:v>
                </c:pt>
                <c:pt idx="711">
                  <c:v>101.76600000000001</c:v>
                </c:pt>
                <c:pt idx="712">
                  <c:v>101.941</c:v>
                </c:pt>
                <c:pt idx="713">
                  <c:v>102.029</c:v>
                </c:pt>
                <c:pt idx="714">
                  <c:v>102.137</c:v>
                </c:pt>
                <c:pt idx="715">
                  <c:v>102.208</c:v>
                </c:pt>
                <c:pt idx="716">
                  <c:v>102.41800000000001</c:v>
                </c:pt>
                <c:pt idx="717">
                  <c:v>102.595</c:v>
                </c:pt>
                <c:pt idx="718">
                  <c:v>102.63</c:v>
                </c:pt>
                <c:pt idx="719">
                  <c:v>102.70099999999999</c:v>
                </c:pt>
                <c:pt idx="720">
                  <c:v>102.714</c:v>
                </c:pt>
                <c:pt idx="721">
                  <c:v>102.86199999999999</c:v>
                </c:pt>
                <c:pt idx="722">
                  <c:v>103.056</c:v>
                </c:pt>
                <c:pt idx="723">
                  <c:v>103.371</c:v>
                </c:pt>
                <c:pt idx="724">
                  <c:v>103.426</c:v>
                </c:pt>
                <c:pt idx="725">
                  <c:v>103.46899999999999</c:v>
                </c:pt>
                <c:pt idx="726">
                  <c:v>103.608</c:v>
                </c:pt>
                <c:pt idx="727">
                  <c:v>103.661</c:v>
                </c:pt>
                <c:pt idx="728">
                  <c:v>103.754</c:v>
                </c:pt>
                <c:pt idx="729">
                  <c:v>103.961</c:v>
                </c:pt>
                <c:pt idx="730">
                  <c:v>103.997</c:v>
                </c:pt>
                <c:pt idx="731">
                  <c:v>104.282</c:v>
                </c:pt>
                <c:pt idx="732">
                  <c:v>104.458</c:v>
                </c:pt>
                <c:pt idx="733">
                  <c:v>104.551</c:v>
                </c:pt>
                <c:pt idx="734">
                  <c:v>104.238</c:v>
                </c:pt>
                <c:pt idx="735">
                  <c:v>103.79600000000001</c:v>
                </c:pt>
                <c:pt idx="736">
                  <c:v>103.89</c:v>
                </c:pt>
                <c:pt idx="737">
                  <c:v>104.199</c:v>
                </c:pt>
                <c:pt idx="738">
                  <c:v>104.541</c:v>
                </c:pt>
                <c:pt idx="739">
                  <c:v>104.869</c:v>
                </c:pt>
                <c:pt idx="740">
                  <c:v>105.048</c:v>
                </c:pt>
                <c:pt idx="741">
                  <c:v>105.124</c:v>
                </c:pt>
                <c:pt idx="742">
                  <c:v>105.197</c:v>
                </c:pt>
                <c:pt idx="743">
                  <c:v>105.70699999999999</c:v>
                </c:pt>
                <c:pt idx="744">
                  <c:v>106.145</c:v>
                </c:pt>
                <c:pt idx="745">
                  <c:v>106.52200000000001</c:v>
                </c:pt>
                <c:pt idx="746">
                  <c:v>107.066</c:v>
                </c:pt>
                <c:pt idx="747">
                  <c:v>107.66200000000001</c:v>
                </c:pt>
                <c:pt idx="748">
                  <c:v>108.20699999999999</c:v>
                </c:pt>
                <c:pt idx="749">
                  <c:v>108.755</c:v>
                </c:pt>
                <c:pt idx="750">
                  <c:v>109.28</c:v>
                </c:pt>
                <c:pt idx="751">
                  <c:v>109.74</c:v>
                </c:pt>
                <c:pt idx="752">
                  <c:v>110.096</c:v>
                </c:pt>
                <c:pt idx="753">
                  <c:v>110.80800000000001</c:v>
                </c:pt>
                <c:pt idx="754">
                  <c:v>111.494</c:v>
                </c:pt>
                <c:pt idx="755">
                  <c:v>112.24</c:v>
                </c:pt>
                <c:pt idx="756">
                  <c:v>112.82899999999999</c:v>
                </c:pt>
                <c:pt idx="757">
                  <c:v>113.496</c:v>
                </c:pt>
                <c:pt idx="758">
                  <c:v>114.446</c:v>
                </c:pt>
                <c:pt idx="759">
                  <c:v>114.789</c:v>
                </c:pt>
                <c:pt idx="760">
                  <c:v>115.446</c:v>
                </c:pt>
                <c:pt idx="761">
                  <c:v>116.495</c:v>
                </c:pt>
                <c:pt idx="762">
                  <c:v>116.511</c:v>
                </c:pt>
                <c:pt idx="763">
                  <c:v>116.89</c:v>
                </c:pt>
                <c:pt idx="764">
                  <c:v>117.31399999999999</c:v>
                </c:pt>
                <c:pt idx="765">
                  <c:v>117.842</c:v>
                </c:pt>
                <c:pt idx="766">
                  <c:v>118.104</c:v>
                </c:pt>
                <c:pt idx="767">
                  <c:v>118.348</c:v>
                </c:pt>
                <c:pt idx="768">
                  <c:v>119.011</c:v>
                </c:pt>
                <c:pt idx="769">
                  <c:v>119.386</c:v>
                </c:pt>
                <c:pt idx="770">
                  <c:v>119.53</c:v>
                </c:pt>
                <c:pt idx="771">
                  <c:v>119.893</c:v>
                </c:pt>
                <c:pt idx="772">
                  <c:v>120.02</c:v>
                </c:pt>
                <c:pt idx="773">
                  <c:v>120.221</c:v>
                </c:pt>
                <c:pt idx="774">
                  <c:v>120.373</c:v>
                </c:pt>
                <c:pt idx="775">
                  <c:v>120.803</c:v>
                </c:pt>
                <c:pt idx="776">
                  <c:v>121.267</c:v>
                </c:pt>
                <c:pt idx="777">
                  <c:v>121.309</c:v>
                </c:pt>
                <c:pt idx="778">
                  <c:v>121.29600000000001</c:v>
                </c:pt>
                <c:pt idx="779">
                  <c:v>121.44799999999999</c:v>
                </c:pt>
                <c:pt idx="780">
                  <c:v>121.96599999999999</c:v>
                </c:pt>
                <c:pt idx="781">
                  <c:v>122.367</c:v>
                </c:pt>
                <c:pt idx="782">
                  <c:v>122.782</c:v>
                </c:pt>
                <c:pt idx="783">
                  <c:v>123.10599999999999</c:v>
                </c:pt>
                <c:pt idx="784">
                  <c:v>123.096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A-4BBE-A6E2-07535C76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PCE All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'PCE All Items'!$K$18:$K$37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'PCE All Items'!$L$18:$L$37</c:f>
              <c:numCache>
                <c:formatCode>0.00%</c:formatCode>
                <c:ptCount val="20"/>
                <c:pt idx="0">
                  <c:v>3.8265306122448979E-3</c:v>
                </c:pt>
                <c:pt idx="1">
                  <c:v>2.5510204081632651E-3</c:v>
                </c:pt>
                <c:pt idx="2">
                  <c:v>1.2755102040816326E-3</c:v>
                </c:pt>
                <c:pt idx="3">
                  <c:v>7.6530612244897957E-3</c:v>
                </c:pt>
                <c:pt idx="4">
                  <c:v>1.2755102040816327E-2</c:v>
                </c:pt>
                <c:pt idx="5">
                  <c:v>5.2295918367346941E-2</c:v>
                </c:pt>
                <c:pt idx="6">
                  <c:v>0.14030612244897958</c:v>
                </c:pt>
                <c:pt idx="7">
                  <c:v>0.22959183673469388</c:v>
                </c:pt>
                <c:pt idx="8">
                  <c:v>0.16071428571428573</c:v>
                </c:pt>
                <c:pt idx="9">
                  <c:v>0.15433673469387754</c:v>
                </c:pt>
                <c:pt idx="10">
                  <c:v>9.1836734693877556E-2</c:v>
                </c:pt>
                <c:pt idx="11">
                  <c:v>5.6122448979591837E-2</c:v>
                </c:pt>
                <c:pt idx="12">
                  <c:v>2.423469387755102E-2</c:v>
                </c:pt>
                <c:pt idx="13">
                  <c:v>2.5510204081632654E-2</c:v>
                </c:pt>
                <c:pt idx="14">
                  <c:v>1.5306122448979591E-2</c:v>
                </c:pt>
                <c:pt idx="15">
                  <c:v>7.6530612244897957E-3</c:v>
                </c:pt>
                <c:pt idx="16">
                  <c:v>8.9285714285714281E-3</c:v>
                </c:pt>
                <c:pt idx="17">
                  <c:v>3.8265306122448979E-3</c:v>
                </c:pt>
                <c:pt idx="18">
                  <c:v>1.2755102040816326E-3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7B3-8905-4FC9B49E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PCE All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'PCE All Items'!$R$18:$R$37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'PCE All Items'!$S$18:$S$37</c:f>
              <c:numCache>
                <c:formatCode>0.00%</c:formatCode>
                <c:ptCount val="20"/>
                <c:pt idx="0">
                  <c:v>0</c:v>
                </c:pt>
                <c:pt idx="1">
                  <c:v>5.1746442432082798E-3</c:v>
                </c:pt>
                <c:pt idx="2">
                  <c:v>6.4683053040103496E-3</c:v>
                </c:pt>
                <c:pt idx="3">
                  <c:v>7.7619663648124185E-2</c:v>
                </c:pt>
                <c:pt idx="4">
                  <c:v>0.25873221216041398</c:v>
                </c:pt>
                <c:pt idx="5">
                  <c:v>0.22897800776196636</c:v>
                </c:pt>
                <c:pt idx="6">
                  <c:v>0.14359637774902975</c:v>
                </c:pt>
                <c:pt idx="7">
                  <c:v>0.1073738680465718</c:v>
                </c:pt>
                <c:pt idx="8">
                  <c:v>4.1397153945666239E-2</c:v>
                </c:pt>
                <c:pt idx="9">
                  <c:v>4.7865459249676584E-2</c:v>
                </c:pt>
                <c:pt idx="10">
                  <c:v>1.9404915912031046E-2</c:v>
                </c:pt>
                <c:pt idx="11">
                  <c:v>1.4230271668822769E-2</c:v>
                </c:pt>
                <c:pt idx="12">
                  <c:v>1.6817593790426907E-2</c:v>
                </c:pt>
                <c:pt idx="13">
                  <c:v>2.1992238033635189E-2</c:v>
                </c:pt>
                <c:pt idx="14">
                  <c:v>1.034928848641656E-2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3-4E9E-BE65-161D0C9B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'PCE All Items'!$A$3:$A$932</c:f>
              <c:numCache>
                <c:formatCode>m/d/yyyy</c:formatCode>
                <c:ptCount val="930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</c:numCache>
            </c:numRef>
          </c:cat>
          <c:val>
            <c:numRef>
              <c:f>'PCE All Items'!$C$4:$C$932</c:f>
              <c:numCache>
                <c:formatCode>0.0%</c:formatCode>
                <c:ptCount val="929"/>
                <c:pt idx="0">
                  <c:v>9.8918491163280109E-4</c:v>
                </c:pt>
                <c:pt idx="1">
                  <c:v>6.5880492786085654E-4</c:v>
                </c:pt>
                <c:pt idx="2">
                  <c:v>1.9751135690302402E-3</c:v>
                </c:pt>
                <c:pt idx="3">
                  <c:v>5.2565871607868075E-4</c:v>
                </c:pt>
                <c:pt idx="4">
                  <c:v>2.8896039929073858E-3</c:v>
                </c:pt>
                <c:pt idx="5">
                  <c:v>2.0954750834916158E-3</c:v>
                </c:pt>
                <c:pt idx="6">
                  <c:v>1.4376266091615797E-3</c:v>
                </c:pt>
                <c:pt idx="7">
                  <c:v>2.6101141924959048E-3</c:v>
                </c:pt>
                <c:pt idx="8">
                  <c:v>2.4080702896192019E-3</c:v>
                </c:pt>
                <c:pt idx="9">
                  <c:v>6.4926632904827031E-4</c:v>
                </c:pt>
                <c:pt idx="10">
                  <c:v>1.1679211004411716E-3</c:v>
                </c:pt>
                <c:pt idx="11">
                  <c:v>-5.8327932598833954E-4</c:v>
                </c:pt>
                <c:pt idx="12">
                  <c:v>1.0375462032292671E-3</c:v>
                </c:pt>
                <c:pt idx="13">
                  <c:v>5.8301483448852665E-4</c:v>
                </c:pt>
                <c:pt idx="14">
                  <c:v>3.6255341188657919E-3</c:v>
                </c:pt>
                <c:pt idx="15">
                  <c:v>1.032124887111241E-3</c:v>
                </c:pt>
                <c:pt idx="16">
                  <c:v>4.5108905786817033E-4</c:v>
                </c:pt>
                <c:pt idx="17">
                  <c:v>1.8035426731080051E-3</c:v>
                </c:pt>
                <c:pt idx="18">
                  <c:v>1.6717032083841676E-3</c:v>
                </c:pt>
                <c:pt idx="19">
                  <c:v>5.7770075101082341E-4</c:v>
                </c:pt>
                <c:pt idx="20">
                  <c:v>1.1547344110856006E-3</c:v>
                </c:pt>
                <c:pt idx="21">
                  <c:v>3.3961296937075058E-3</c:v>
                </c:pt>
                <c:pt idx="22">
                  <c:v>1.9158311514155812E-4</c:v>
                </c:pt>
                <c:pt idx="23">
                  <c:v>1.9154641808194484E-4</c:v>
                </c:pt>
                <c:pt idx="24">
                  <c:v>8.9371209703159593E-4</c:v>
                </c:pt>
                <c:pt idx="25">
                  <c:v>-5.7401620001273912E-4</c:v>
                </c:pt>
                <c:pt idx="26">
                  <c:v>-5.7434588385452123E-4</c:v>
                </c:pt>
                <c:pt idx="27">
                  <c:v>5.7467594661897436E-4</c:v>
                </c:pt>
                <c:pt idx="28">
                  <c:v>4.4671346522018318E-4</c:v>
                </c:pt>
                <c:pt idx="29">
                  <c:v>2.16878229253048E-3</c:v>
                </c:pt>
                <c:pt idx="30">
                  <c:v>8.2744573865434212E-4</c:v>
                </c:pt>
                <c:pt idx="31">
                  <c:v>1.1447468837446628E-3</c:v>
                </c:pt>
                <c:pt idx="32">
                  <c:v>-6.3524329818376302E-5</c:v>
                </c:pt>
                <c:pt idx="33">
                  <c:v>6.3528365415344012E-5</c:v>
                </c:pt>
                <c:pt idx="34">
                  <c:v>2.5409731927328316E-4</c:v>
                </c:pt>
                <c:pt idx="35">
                  <c:v>1.9052457767052555E-3</c:v>
                </c:pt>
                <c:pt idx="36">
                  <c:v>2.6622718052737859E-3</c:v>
                </c:pt>
                <c:pt idx="37">
                  <c:v>1.3276014666836478E-3</c:v>
                </c:pt>
                <c:pt idx="38">
                  <c:v>1.1364353810214833E-3</c:v>
                </c:pt>
                <c:pt idx="39">
                  <c:v>6.3063631203896797E-4</c:v>
                </c:pt>
                <c:pt idx="40">
                  <c:v>6.3023886052815392E-4</c:v>
                </c:pt>
                <c:pt idx="41">
                  <c:v>-5.6685771871267665E-4</c:v>
                </c:pt>
                <c:pt idx="42">
                  <c:v>1.4494580287369718E-3</c:v>
                </c:pt>
                <c:pt idx="43">
                  <c:v>4.9084387389086714E-3</c:v>
                </c:pt>
                <c:pt idx="44">
                  <c:v>-1.001941261193573E-3</c:v>
                </c:pt>
                <c:pt idx="45">
                  <c:v>6.8952548110079448E-4</c:v>
                </c:pt>
                <c:pt idx="46">
                  <c:v>-3.7584565271864268E-4</c:v>
                </c:pt>
                <c:pt idx="47">
                  <c:v>2.443915277603681E-3</c:v>
                </c:pt>
                <c:pt idx="48">
                  <c:v>1.0626992561104665E-3</c:v>
                </c:pt>
                <c:pt idx="49">
                  <c:v>-8.1178968402639828E-4</c:v>
                </c:pt>
                <c:pt idx="50">
                  <c:v>-6.2496093994224289E-5</c:v>
                </c:pt>
                <c:pt idx="51">
                  <c:v>1.6249999999999876E-3</c:v>
                </c:pt>
                <c:pt idx="52">
                  <c:v>2.1839510794958716E-3</c:v>
                </c:pt>
                <c:pt idx="53">
                  <c:v>1.9924039599028553E-3</c:v>
                </c:pt>
                <c:pt idx="54">
                  <c:v>1.3670539986327945E-3</c:v>
                </c:pt>
                <c:pt idx="55">
                  <c:v>-1.8616196090603943E-4</c:v>
                </c:pt>
                <c:pt idx="56">
                  <c:v>1.924031777557289E-3</c:v>
                </c:pt>
                <c:pt idx="57">
                  <c:v>1.4247661525119693E-3</c:v>
                </c:pt>
                <c:pt idx="58">
                  <c:v>1.4845973029815607E-3</c:v>
                </c:pt>
                <c:pt idx="59">
                  <c:v>2.1000617665225541E-3</c:v>
                </c:pt>
                <c:pt idx="60">
                  <c:v>1.4176528599605387E-3</c:v>
                </c:pt>
                <c:pt idx="61">
                  <c:v>6.1549824583018165E-4</c:v>
                </c:pt>
                <c:pt idx="62">
                  <c:v>7.3814356892398791E-4</c:v>
                </c:pt>
                <c:pt idx="63">
                  <c:v>1.2293318581368951E-4</c:v>
                </c:pt>
                <c:pt idx="64">
                  <c:v>1.4135578636838009E-3</c:v>
                </c:pt>
                <c:pt idx="65">
                  <c:v>1.2888179698049562E-3</c:v>
                </c:pt>
                <c:pt idx="66">
                  <c:v>7.3551946061911622E-4</c:v>
                </c:pt>
                <c:pt idx="67">
                  <c:v>1.5312059778280762E-3</c:v>
                </c:pt>
                <c:pt idx="68">
                  <c:v>6.1154598825829964E-4</c:v>
                </c:pt>
                <c:pt idx="69">
                  <c:v>1.4056961251682765E-3</c:v>
                </c:pt>
                <c:pt idx="70">
                  <c:v>1.464754348489361E-3</c:v>
                </c:pt>
                <c:pt idx="71">
                  <c:v>1.096958985922436E-3</c:v>
                </c:pt>
                <c:pt idx="72">
                  <c:v>4.2612771656425075E-4</c:v>
                </c:pt>
                <c:pt idx="73">
                  <c:v>1.277838627236072E-3</c:v>
                </c:pt>
                <c:pt idx="74">
                  <c:v>1.5800668489822645E-3</c:v>
                </c:pt>
                <c:pt idx="75">
                  <c:v>2.2450094047690161E-3</c:v>
                </c:pt>
                <c:pt idx="76">
                  <c:v>2.9059208136577031E-3</c:v>
                </c:pt>
                <c:pt idx="77">
                  <c:v>7.243752263672576E-4</c:v>
                </c:pt>
                <c:pt idx="78">
                  <c:v>2.4128362890585286E-4</c:v>
                </c:pt>
                <c:pt idx="79">
                  <c:v>4.8245085031961565E-4</c:v>
                </c:pt>
                <c:pt idx="80">
                  <c:v>3.0138637733578832E-4</c:v>
                </c:pt>
                <c:pt idx="81">
                  <c:v>1.6872551973488026E-3</c:v>
                </c:pt>
                <c:pt idx="82">
                  <c:v>3.60945677675506E-3</c:v>
                </c:pt>
                <c:pt idx="83">
                  <c:v>1.1988251513517234E-3</c:v>
                </c:pt>
                <c:pt idx="84">
                  <c:v>4.1309944321379355E-3</c:v>
                </c:pt>
                <c:pt idx="85">
                  <c:v>2.4445504412116126E-3</c:v>
                </c:pt>
                <c:pt idx="86">
                  <c:v>3.4497115327425387E-3</c:v>
                </c:pt>
                <c:pt idx="87">
                  <c:v>1.2447394938059908E-3</c:v>
                </c:pt>
                <c:pt idx="88">
                  <c:v>2.4863840871418574E-3</c:v>
                </c:pt>
                <c:pt idx="89">
                  <c:v>1.9487421755046697E-3</c:v>
                </c:pt>
                <c:pt idx="90">
                  <c:v>3.8309659928097428E-3</c:v>
                </c:pt>
                <c:pt idx="91">
                  <c:v>3.1705025833723699E-3</c:v>
                </c:pt>
                <c:pt idx="92">
                  <c:v>2.633735221819089E-3</c:v>
                </c:pt>
                <c:pt idx="93">
                  <c:v>1.4593427120423996E-3</c:v>
                </c:pt>
                <c:pt idx="94">
                  <c:v>2.0983912333878418E-3</c:v>
                </c:pt>
                <c:pt idx="95">
                  <c:v>5.8166589111285916E-5</c:v>
                </c:pt>
                <c:pt idx="96">
                  <c:v>1.163264119118157E-3</c:v>
                </c:pt>
                <c:pt idx="97">
                  <c:v>5.2286062859474569E-4</c:v>
                </c:pt>
                <c:pt idx="98">
                  <c:v>1.6838926953897104E-3</c:v>
                </c:pt>
                <c:pt idx="99">
                  <c:v>1.9129325836182431E-3</c:v>
                </c:pt>
                <c:pt idx="100">
                  <c:v>3.1821337653321624E-3</c:v>
                </c:pt>
                <c:pt idx="101">
                  <c:v>3.4027337216679943E-3</c:v>
                </c:pt>
                <c:pt idx="102">
                  <c:v>3.1038050350615798E-3</c:v>
                </c:pt>
                <c:pt idx="103">
                  <c:v>3.0369012147604124E-3</c:v>
                </c:pt>
                <c:pt idx="104">
                  <c:v>2.7992002285062156E-3</c:v>
                </c:pt>
                <c:pt idx="105">
                  <c:v>3.3040902358436597E-3</c:v>
                </c:pt>
                <c:pt idx="106">
                  <c:v>1.5898251192369983E-3</c:v>
                </c:pt>
                <c:pt idx="107">
                  <c:v>4.6485260770976478E-3</c:v>
                </c:pt>
                <c:pt idx="108">
                  <c:v>4.0627468682992163E-3</c:v>
                </c:pt>
                <c:pt idx="109">
                  <c:v>3.2595256828145125E-3</c:v>
                </c:pt>
                <c:pt idx="110">
                  <c:v>3.1369034281873986E-3</c:v>
                </c:pt>
                <c:pt idx="111">
                  <c:v>3.6855036855036882E-3</c:v>
                </c:pt>
                <c:pt idx="112">
                  <c:v>3.2268832758428623E-3</c:v>
                </c:pt>
                <c:pt idx="113">
                  <c:v>3.0501330967169782E-3</c:v>
                </c:pt>
                <c:pt idx="114">
                  <c:v>4.0913363189032381E-3</c:v>
                </c:pt>
                <c:pt idx="115">
                  <c:v>3.468971972908852E-3</c:v>
                </c:pt>
                <c:pt idx="116">
                  <c:v>4.3898156277435429E-3</c:v>
                </c:pt>
                <c:pt idx="117">
                  <c:v>3.3872377622379268E-3</c:v>
                </c:pt>
                <c:pt idx="118">
                  <c:v>2.0690406185341903E-3</c:v>
                </c:pt>
                <c:pt idx="119">
                  <c:v>3.9121930015213469E-3</c:v>
                </c:pt>
                <c:pt idx="120">
                  <c:v>2.5438406581510531E-3</c:v>
                </c:pt>
                <c:pt idx="121">
                  <c:v>4.6968633590671605E-3</c:v>
                </c:pt>
                <c:pt idx="122">
                  <c:v>4.4062332079528588E-3</c:v>
                </c:pt>
                <c:pt idx="123">
                  <c:v>4.0124117269420001E-3</c:v>
                </c:pt>
                <c:pt idx="124">
                  <c:v>4.8489369638196056E-3</c:v>
                </c:pt>
                <c:pt idx="125">
                  <c:v>4.4013150917381338E-3</c:v>
                </c:pt>
                <c:pt idx="126">
                  <c:v>2.7453671928621137E-3</c:v>
                </c:pt>
                <c:pt idx="127">
                  <c:v>4.1594271573737185E-3</c:v>
                </c:pt>
                <c:pt idx="128">
                  <c:v>3.4081375838925787E-3</c:v>
                </c:pt>
                <c:pt idx="129">
                  <c:v>4.3371479333227381E-3</c:v>
                </c:pt>
                <c:pt idx="130">
                  <c:v>4.5785639958377811E-3</c:v>
                </c:pt>
                <c:pt idx="131">
                  <c:v>3.5736482287134219E-3</c:v>
                </c:pt>
                <c:pt idx="132">
                  <c:v>3.9737833513959764E-3</c:v>
                </c:pt>
                <c:pt idx="133">
                  <c:v>2.4673588979129413E-3</c:v>
                </c:pt>
                <c:pt idx="134">
                  <c:v>5.0764024202645253E-3</c:v>
                </c:pt>
                <c:pt idx="135">
                  <c:v>3.1631039232693503E-3</c:v>
                </c:pt>
                <c:pt idx="136">
                  <c:v>2.593703910898526E-3</c:v>
                </c:pt>
                <c:pt idx="137">
                  <c:v>3.6522268438674566E-3</c:v>
                </c:pt>
                <c:pt idx="138">
                  <c:v>2.6281208935610145E-3</c:v>
                </c:pt>
                <c:pt idx="139">
                  <c:v>4.4863393487246661E-3</c:v>
                </c:pt>
                <c:pt idx="140">
                  <c:v>4.9681336879610072E-3</c:v>
                </c:pt>
                <c:pt idx="141">
                  <c:v>3.9448716668331052E-3</c:v>
                </c:pt>
                <c:pt idx="142">
                  <c:v>4.4267595125588866E-3</c:v>
                </c:pt>
                <c:pt idx="143">
                  <c:v>2.129345350103895E-3</c:v>
                </c:pt>
                <c:pt idx="144">
                  <c:v>2.9154518950438302E-3</c:v>
                </c:pt>
                <c:pt idx="145">
                  <c:v>3.3011430823808308E-3</c:v>
                </c:pt>
                <c:pt idx="146">
                  <c:v>3.9286942002652037E-3</c:v>
                </c:pt>
                <c:pt idx="147">
                  <c:v>4.1579024604998516E-3</c:v>
                </c:pt>
                <c:pt idx="148">
                  <c:v>4.4329696024942855E-3</c:v>
                </c:pt>
                <c:pt idx="149">
                  <c:v>3.0069353508899166E-3</c:v>
                </c:pt>
                <c:pt idx="150">
                  <c:v>2.9012136743871153E-3</c:v>
                </c:pt>
                <c:pt idx="151">
                  <c:v>1.494624174340542E-3</c:v>
                </c:pt>
                <c:pt idx="152">
                  <c:v>1.5405353360293805E-3</c:v>
                </c:pt>
                <c:pt idx="153">
                  <c:v>2.0669102095751679E-3</c:v>
                </c:pt>
                <c:pt idx="154">
                  <c:v>3.9334196766920293E-3</c:v>
                </c:pt>
                <c:pt idx="155">
                  <c:v>4.1091308710403673E-3</c:v>
                </c:pt>
                <c:pt idx="156">
                  <c:v>3.9495598382106589E-3</c:v>
                </c:pt>
                <c:pt idx="157">
                  <c:v>1.4219357285050194E-3</c:v>
                </c:pt>
                <c:pt idx="158">
                  <c:v>1.5145778114351582E-3</c:v>
                </c:pt>
                <c:pt idx="159">
                  <c:v>2.2211720226843479E-3</c:v>
                </c:pt>
                <c:pt idx="160">
                  <c:v>1.5089357287687566E-3</c:v>
                </c:pt>
                <c:pt idx="161">
                  <c:v>3.5783228965582392E-3</c:v>
                </c:pt>
                <c:pt idx="162">
                  <c:v>2.9087497067792345E-3</c:v>
                </c:pt>
                <c:pt idx="163">
                  <c:v>4.4908078776255689E-3</c:v>
                </c:pt>
                <c:pt idx="164">
                  <c:v>1.1176826712615551E-3</c:v>
                </c:pt>
                <c:pt idx="165">
                  <c:v>2.9771596036656245E-3</c:v>
                </c:pt>
                <c:pt idx="166">
                  <c:v>3.2002226241825138E-3</c:v>
                </c:pt>
                <c:pt idx="167">
                  <c:v>3.0050855293575207E-3</c:v>
                </c:pt>
                <c:pt idx="168">
                  <c:v>5.2546669739572671E-3</c:v>
                </c:pt>
                <c:pt idx="169">
                  <c:v>7.1071575954879673E-3</c:v>
                </c:pt>
                <c:pt idx="170">
                  <c:v>7.4212347477691232E-3</c:v>
                </c:pt>
                <c:pt idx="171">
                  <c:v>4.9261083743843415E-3</c:v>
                </c:pt>
                <c:pt idx="172">
                  <c:v>5.7114588954847445E-3</c:v>
                </c:pt>
                <c:pt idx="173">
                  <c:v>3.6220542860976312E-3</c:v>
                </c:pt>
                <c:pt idx="174">
                  <c:v>1.1539832471930245E-2</c:v>
                </c:pt>
                <c:pt idx="175">
                  <c:v>3.9642338017003009E-3</c:v>
                </c:pt>
                <c:pt idx="176">
                  <c:v>5.6596323432633877E-3</c:v>
                </c:pt>
                <c:pt idx="177">
                  <c:v>8.201727597940689E-3</c:v>
                </c:pt>
                <c:pt idx="178">
                  <c:v>8.2215491129382645E-3</c:v>
                </c:pt>
                <c:pt idx="179">
                  <c:v>9.5708154506437548E-3</c:v>
                </c:pt>
                <c:pt idx="180">
                  <c:v>1.1648174127449673E-2</c:v>
                </c:pt>
                <c:pt idx="181">
                  <c:v>1.1598100600916039E-2</c:v>
                </c:pt>
                <c:pt idx="182">
                  <c:v>7.0618535288495821E-3</c:v>
                </c:pt>
                <c:pt idx="183">
                  <c:v>9.8585158602484402E-3</c:v>
                </c:pt>
                <c:pt idx="184">
                  <c:v>8.496037905399989E-3</c:v>
                </c:pt>
                <c:pt idx="185">
                  <c:v>7.3714054272984164E-3</c:v>
                </c:pt>
                <c:pt idx="186">
                  <c:v>1.0453522032808138E-2</c:v>
                </c:pt>
                <c:pt idx="187">
                  <c:v>1.0385166321820849E-2</c:v>
                </c:pt>
                <c:pt idx="188">
                  <c:v>7.1673295790177782E-3</c:v>
                </c:pt>
                <c:pt idx="189">
                  <c:v>7.5073313782991757E-3</c:v>
                </c:pt>
                <c:pt idx="190">
                  <c:v>7.9171032716265355E-3</c:v>
                </c:pt>
                <c:pt idx="191">
                  <c:v>6.1992222093874005E-3</c:v>
                </c:pt>
                <c:pt idx="192">
                  <c:v>5.4339507117708852E-3</c:v>
                </c:pt>
                <c:pt idx="193">
                  <c:v>3.3873791581029433E-3</c:v>
                </c:pt>
                <c:pt idx="194">
                  <c:v>3.375943557258454E-3</c:v>
                </c:pt>
                <c:pt idx="195">
                  <c:v>4.0072584303643133E-3</c:v>
                </c:pt>
                <c:pt idx="196">
                  <c:v>6.250470667972019E-3</c:v>
                </c:pt>
                <c:pt idx="197">
                  <c:v>8.5690764855559376E-3</c:v>
                </c:pt>
                <c:pt idx="198">
                  <c:v>4.340889696879735E-3</c:v>
                </c:pt>
                <c:pt idx="199">
                  <c:v>4.9501292944218456E-3</c:v>
                </c:pt>
                <c:pt idx="200">
                  <c:v>5.8079694162622708E-3</c:v>
                </c:pt>
                <c:pt idx="201">
                  <c:v>6.4322783422265939E-3</c:v>
                </c:pt>
                <c:pt idx="202">
                  <c:v>5.5196455806523215E-3</c:v>
                </c:pt>
                <c:pt idx="203">
                  <c:v>3.7919826652221822E-3</c:v>
                </c:pt>
                <c:pt idx="204">
                  <c:v>1.2951969778736139E-3</c:v>
                </c:pt>
                <c:pt idx="205">
                  <c:v>1.5091085480221089E-3</c:v>
                </c:pt>
                <c:pt idx="206">
                  <c:v>2.2602518566354757E-3</c:v>
                </c:pt>
                <c:pt idx="207">
                  <c:v>4.7608820160365273E-3</c:v>
                </c:pt>
                <c:pt idx="208">
                  <c:v>4.3820584986997702E-3</c:v>
                </c:pt>
                <c:pt idx="209">
                  <c:v>5.072360953461974E-3</c:v>
                </c:pt>
                <c:pt idx="210">
                  <c:v>5.5055584965590931E-3</c:v>
                </c:pt>
                <c:pt idx="211">
                  <c:v>5.6158085009301306E-3</c:v>
                </c:pt>
                <c:pt idx="212">
                  <c:v>5.2354193570904872E-3</c:v>
                </c:pt>
                <c:pt idx="213">
                  <c:v>4.5484531787089999E-3</c:v>
                </c:pt>
                <c:pt idx="214">
                  <c:v>5.5993363749482494E-3</c:v>
                </c:pt>
                <c:pt idx="215">
                  <c:v>5.8087578194816469E-3</c:v>
                </c:pt>
                <c:pt idx="216">
                  <c:v>7.8255817927075366E-3</c:v>
                </c:pt>
                <c:pt idx="217">
                  <c:v>5.0183100501830502E-3</c:v>
                </c:pt>
                <c:pt idx="218">
                  <c:v>5.8029689608636303E-3</c:v>
                </c:pt>
                <c:pt idx="219">
                  <c:v>5.0650744666576042E-3</c:v>
                </c:pt>
                <c:pt idx="220">
                  <c:v>5.6069151954076801E-3</c:v>
                </c:pt>
                <c:pt idx="221">
                  <c:v>5.1773920546944741E-3</c:v>
                </c:pt>
                <c:pt idx="222">
                  <c:v>4.655462739789451E-3</c:v>
                </c:pt>
                <c:pt idx="223">
                  <c:v>3.7794136979096837E-3</c:v>
                </c:pt>
                <c:pt idx="224">
                  <c:v>4.6491831188815169E-3</c:v>
                </c:pt>
                <c:pt idx="225">
                  <c:v>5.735701482809219E-3</c:v>
                </c:pt>
                <c:pt idx="226">
                  <c:v>4.8605035481674719E-3</c:v>
                </c:pt>
                <c:pt idx="227">
                  <c:v>5.9011318564379245E-3</c:v>
                </c:pt>
                <c:pt idx="228">
                  <c:v>4.6483298070141288E-3</c:v>
                </c:pt>
                <c:pt idx="229">
                  <c:v>6.4775519320974251E-3</c:v>
                </c:pt>
                <c:pt idx="230">
                  <c:v>7.5771986557604531E-3</c:v>
                </c:pt>
                <c:pt idx="231">
                  <c:v>7.1426323904220101E-3</c:v>
                </c:pt>
                <c:pt idx="232">
                  <c:v>6.5296175956008895E-3</c:v>
                </c:pt>
                <c:pt idx="233">
                  <c:v>5.4629543408759584E-3</c:v>
                </c:pt>
                <c:pt idx="234">
                  <c:v>5.0628222146760216E-3</c:v>
                </c:pt>
                <c:pt idx="235">
                  <c:v>5.6823417391036468E-3</c:v>
                </c:pt>
                <c:pt idx="236">
                  <c:v>7.9714128642112136E-3</c:v>
                </c:pt>
                <c:pt idx="237">
                  <c:v>5.6661515619791381E-3</c:v>
                </c:pt>
                <c:pt idx="238">
                  <c:v>4.6700813498041782E-3</c:v>
                </c:pt>
                <c:pt idx="239">
                  <c:v>7.5573549257761385E-3</c:v>
                </c:pt>
                <c:pt idx="240">
                  <c:v>5.327856653867924E-3</c:v>
                </c:pt>
                <c:pt idx="241">
                  <c:v>7.8162008526763138E-3</c:v>
                </c:pt>
                <c:pt idx="242">
                  <c:v>1.0428907168037682E-2</c:v>
                </c:pt>
                <c:pt idx="243">
                  <c:v>1.0350341619421277E-2</c:v>
                </c:pt>
                <c:pt idx="244">
                  <c:v>8.2587551437367512E-3</c:v>
                </c:pt>
                <c:pt idx="245">
                  <c:v>7.620297962212641E-3</c:v>
                </c:pt>
                <c:pt idx="246">
                  <c:v>7.6476419770572512E-3</c:v>
                </c:pt>
                <c:pt idx="247">
                  <c:v>8.8264230498946716E-3</c:v>
                </c:pt>
                <c:pt idx="248">
                  <c:v>8.1640614115745525E-3</c:v>
                </c:pt>
                <c:pt idx="249">
                  <c:v>6.9371510695925842E-3</c:v>
                </c:pt>
                <c:pt idx="250">
                  <c:v>8.3989789476572874E-3</c:v>
                </c:pt>
                <c:pt idx="251">
                  <c:v>1.047932714554034E-2</c:v>
                </c:pt>
                <c:pt idx="252">
                  <c:v>1.0828574507057542E-2</c:v>
                </c:pt>
                <c:pt idx="253">
                  <c:v>1.228481586100294E-2</c:v>
                </c:pt>
                <c:pt idx="254">
                  <c:v>5.2123094742937415E-3</c:v>
                </c:pt>
                <c:pt idx="255">
                  <c:v>7.7779232682990695E-3</c:v>
                </c:pt>
                <c:pt idx="256">
                  <c:v>6.3146406111949105E-3</c:v>
                </c:pt>
                <c:pt idx="257">
                  <c:v>7.7727566171723605E-3</c:v>
                </c:pt>
                <c:pt idx="258">
                  <c:v>8.3277814790139182E-3</c:v>
                </c:pt>
                <c:pt idx="259">
                  <c:v>9.2500825900232453E-3</c:v>
                </c:pt>
                <c:pt idx="260">
                  <c:v>8.007050232909485E-3</c:v>
                </c:pt>
                <c:pt idx="261">
                  <c:v>8.1432817925211065E-3</c:v>
                </c:pt>
                <c:pt idx="262">
                  <c:v>6.491736663445602E-3</c:v>
                </c:pt>
                <c:pt idx="263">
                  <c:v>9.6009453238472542E-3</c:v>
                </c:pt>
                <c:pt idx="264">
                  <c:v>1.011923630245537E-2</c:v>
                </c:pt>
                <c:pt idx="265">
                  <c:v>6.9762950803844426E-3</c:v>
                </c:pt>
                <c:pt idx="266">
                  <c:v>4.3629389907706706E-3</c:v>
                </c:pt>
                <c:pt idx="267">
                  <c:v>4.4871947872162643E-3</c:v>
                </c:pt>
                <c:pt idx="268">
                  <c:v>3.9919211120351683E-3</c:v>
                </c:pt>
                <c:pt idx="269">
                  <c:v>6.0350744325847749E-3</c:v>
                </c:pt>
                <c:pt idx="270">
                  <c:v>6.2576456196479224E-3</c:v>
                </c:pt>
                <c:pt idx="271">
                  <c:v>6.0550801888998862E-3</c:v>
                </c:pt>
                <c:pt idx="272">
                  <c:v>4.5314061301791053E-3</c:v>
                </c:pt>
                <c:pt idx="273">
                  <c:v>5.3668918293698908E-3</c:v>
                </c:pt>
                <c:pt idx="274">
                  <c:v>3.0832949838932588E-3</c:v>
                </c:pt>
                <c:pt idx="275">
                  <c:v>5.9411845666834662E-3</c:v>
                </c:pt>
                <c:pt idx="276">
                  <c:v>3.0100563245387679E-3</c:v>
                </c:pt>
                <c:pt idx="277">
                  <c:v>2.5690576332839665E-3</c:v>
                </c:pt>
                <c:pt idx="278">
                  <c:v>4.988888384960255E-4</c:v>
                </c:pt>
                <c:pt idx="279">
                  <c:v>5.9383499546690199E-3</c:v>
                </c:pt>
                <c:pt idx="280">
                  <c:v>7.2551935469336026E-3</c:v>
                </c:pt>
                <c:pt idx="281">
                  <c:v>5.9278811739442716E-3</c:v>
                </c:pt>
                <c:pt idx="282">
                  <c:v>3.0910182570214051E-3</c:v>
                </c:pt>
                <c:pt idx="283">
                  <c:v>2.7711270728030257E-3</c:v>
                </c:pt>
                <c:pt idx="284">
                  <c:v>5.6153693100171598E-3</c:v>
                </c:pt>
                <c:pt idx="285">
                  <c:v>3.0118495394289013E-3</c:v>
                </c:pt>
                <c:pt idx="286">
                  <c:v>1.5123619147816569E-3</c:v>
                </c:pt>
                <c:pt idx="287">
                  <c:v>4.6615455321383781E-3</c:v>
                </c:pt>
                <c:pt idx="288">
                  <c:v>1.6991242974775389E-3</c:v>
                </c:pt>
                <c:pt idx="289">
                  <c:v>1.2830549756437382E-3</c:v>
                </c:pt>
                <c:pt idx="290">
                  <c:v>4.5609538909281433E-3</c:v>
                </c:pt>
                <c:pt idx="291">
                  <c:v>2.8322487190020063E-3</c:v>
                </c:pt>
                <c:pt idx="292">
                  <c:v>3.7297343911693037E-3</c:v>
                </c:pt>
                <c:pt idx="293">
                  <c:v>5.6489894108295857E-3</c:v>
                </c:pt>
                <c:pt idx="294">
                  <c:v>4.2716787697565373E-3</c:v>
                </c:pt>
                <c:pt idx="295">
                  <c:v>3.5091450446618211E-3</c:v>
                </c:pt>
                <c:pt idx="296">
                  <c:v>1.6954540637914572E-3</c:v>
                </c:pt>
                <c:pt idx="297">
                  <c:v>1.4175394054798396E-3</c:v>
                </c:pt>
                <c:pt idx="298">
                  <c:v>5.4931124820400967E-4</c:v>
                </c:pt>
                <c:pt idx="299">
                  <c:v>4.349845854977108E-3</c:v>
                </c:pt>
                <c:pt idx="300">
                  <c:v>6.7277773105709482E-3</c:v>
                </c:pt>
                <c:pt idx="301">
                  <c:v>3.2787569960737173E-3</c:v>
                </c:pt>
                <c:pt idx="302">
                  <c:v>3.809246268811961E-3</c:v>
                </c:pt>
                <c:pt idx="303">
                  <c:v>1.2649303251492938E-3</c:v>
                </c:pt>
                <c:pt idx="304">
                  <c:v>1.7810914362639263E-3</c:v>
                </c:pt>
                <c:pt idx="305">
                  <c:v>3.5765231233588768E-3</c:v>
                </c:pt>
                <c:pt idx="306">
                  <c:v>3.0693803559658228E-3</c:v>
                </c:pt>
                <c:pt idx="307">
                  <c:v>1.3554309654366659E-3</c:v>
                </c:pt>
                <c:pt idx="308">
                  <c:v>2.3585389364015885E-3</c:v>
                </c:pt>
                <c:pt idx="309">
                  <c:v>1.4117935916846402E-3</c:v>
                </c:pt>
                <c:pt idx="310">
                  <c:v>2.8196064810086519E-3</c:v>
                </c:pt>
                <c:pt idx="311">
                  <c:v>4.9917483343859814E-3</c:v>
                </c:pt>
                <c:pt idx="312">
                  <c:v>4.6425820054332156E-3</c:v>
                </c:pt>
                <c:pt idx="313">
                  <c:v>3.9148420946424345E-3</c:v>
                </c:pt>
                <c:pt idx="314">
                  <c:v>1.4472652716637224E-3</c:v>
                </c:pt>
                <c:pt idx="315">
                  <c:v>2.3684791553761908E-3</c:v>
                </c:pt>
                <c:pt idx="316">
                  <c:v>2.7233224533931288E-3</c:v>
                </c:pt>
                <c:pt idx="317">
                  <c:v>2.4563155267098846E-3</c:v>
                </c:pt>
                <c:pt idx="318">
                  <c:v>3.306904657556009E-3</c:v>
                </c:pt>
                <c:pt idx="319">
                  <c:v>1.6877134461124044E-3</c:v>
                </c:pt>
                <c:pt idx="320">
                  <c:v>1.6650478701263349E-3</c:v>
                </c:pt>
                <c:pt idx="321">
                  <c:v>2.9089901648426952E-3</c:v>
                </c:pt>
                <c:pt idx="322">
                  <c:v>3.3543804262037291E-3</c:v>
                </c:pt>
                <c:pt idx="323">
                  <c:v>4.6017699115044053E-3</c:v>
                </c:pt>
                <c:pt idx="324">
                  <c:v>0</c:v>
                </c:pt>
                <c:pt idx="325">
                  <c:v>-2.1924673087464486E-3</c:v>
                </c:pt>
                <c:pt idx="326">
                  <c:v>-2.0403358706740926E-3</c:v>
                </c:pt>
                <c:pt idx="327">
                  <c:v>1.8282613824014415E-3</c:v>
                </c:pt>
                <c:pt idx="328">
                  <c:v>3.7283412805872995E-3</c:v>
                </c:pt>
                <c:pt idx="329">
                  <c:v>2.5414947899360385E-4</c:v>
                </c:pt>
                <c:pt idx="330">
                  <c:v>1.2508795246657378E-3</c:v>
                </c:pt>
                <c:pt idx="331">
                  <c:v>3.2794565472007431E-3</c:v>
                </c:pt>
                <c:pt idx="332">
                  <c:v>1.7900225698497252E-3</c:v>
                </c:pt>
                <c:pt idx="333">
                  <c:v>1.786824114356822E-3</c:v>
                </c:pt>
                <c:pt idx="334">
                  <c:v>1.3765025203569259E-3</c:v>
                </c:pt>
                <c:pt idx="335">
                  <c:v>4.7046523784630701E-3</c:v>
                </c:pt>
                <c:pt idx="336">
                  <c:v>3.5071491887308515E-3</c:v>
                </c:pt>
                <c:pt idx="337">
                  <c:v>2.6499731162146212E-3</c:v>
                </c:pt>
                <c:pt idx="338">
                  <c:v>3.7346305588539241E-3</c:v>
                </c:pt>
                <c:pt idx="339">
                  <c:v>2.537732068919496E-3</c:v>
                </c:pt>
                <c:pt idx="340">
                  <c:v>3.7874462334892556E-3</c:v>
                </c:pt>
                <c:pt idx="341">
                  <c:v>2.3131908761684361E-3</c:v>
                </c:pt>
                <c:pt idx="342">
                  <c:v>3.9536159506650126E-3</c:v>
                </c:pt>
                <c:pt idx="343">
                  <c:v>3.3727766053661679E-3</c:v>
                </c:pt>
                <c:pt idx="344">
                  <c:v>3.1736493211396155E-3</c:v>
                </c:pt>
                <c:pt idx="345">
                  <c:v>1.8906776488205601E-3</c:v>
                </c:pt>
                <c:pt idx="346">
                  <c:v>1.849741223071355E-3</c:v>
                </c:pt>
                <c:pt idx="347">
                  <c:v>3.8791495710557289E-3</c:v>
                </c:pt>
                <c:pt idx="348">
                  <c:v>1.4862153526045141E-3</c:v>
                </c:pt>
                <c:pt idx="349">
                  <c:v>3.431772649699516E-3</c:v>
                </c:pt>
                <c:pt idx="350">
                  <c:v>4.8619969312109212E-3</c:v>
                </c:pt>
                <c:pt idx="351">
                  <c:v>2.9067628228713893E-3</c:v>
                </c:pt>
                <c:pt idx="352">
                  <c:v>4.2557875041273618E-3</c:v>
                </c:pt>
                <c:pt idx="353">
                  <c:v>4.8588024695868093E-3</c:v>
                </c:pt>
                <c:pt idx="354">
                  <c:v>2.9629898931142762E-3</c:v>
                </c:pt>
                <c:pt idx="355">
                  <c:v>4.8753964657908266E-3</c:v>
                </c:pt>
                <c:pt idx="356">
                  <c:v>3.2645552268955047E-3</c:v>
                </c:pt>
                <c:pt idx="357">
                  <c:v>2.3191011235954573E-3</c:v>
                </c:pt>
                <c:pt idx="358">
                  <c:v>3.1208523155288326E-3</c:v>
                </c:pt>
                <c:pt idx="359">
                  <c:v>5.1315977685597591E-3</c:v>
                </c:pt>
                <c:pt idx="360">
                  <c:v>3.3265142755491972E-3</c:v>
                </c:pt>
                <c:pt idx="361">
                  <c:v>3.7232722243891736E-3</c:v>
                </c:pt>
                <c:pt idx="362">
                  <c:v>6.6593655055464662E-3</c:v>
                </c:pt>
                <c:pt idx="363">
                  <c:v>3.6498271596274723E-3</c:v>
                </c:pt>
                <c:pt idx="364">
                  <c:v>2.1854293057328444E-3</c:v>
                </c:pt>
                <c:pt idx="365">
                  <c:v>2.3900073270297639E-3</c:v>
                </c:pt>
                <c:pt idx="366">
                  <c:v>1.2182599766785707E-4</c:v>
                </c:pt>
                <c:pt idx="367">
                  <c:v>2.2274040302092679E-3</c:v>
                </c:pt>
                <c:pt idx="368">
                  <c:v>3.906656943431619E-3</c:v>
                </c:pt>
                <c:pt idx="369">
                  <c:v>2.1792144450785145E-3</c:v>
                </c:pt>
                <c:pt idx="370">
                  <c:v>2.8993010613511672E-3</c:v>
                </c:pt>
                <c:pt idx="371">
                  <c:v>7.5714556123414045E-3</c:v>
                </c:pt>
                <c:pt idx="372">
                  <c:v>4.4062644100217874E-3</c:v>
                </c:pt>
                <c:pt idx="373">
                  <c:v>3.7748040332590271E-3</c:v>
                </c:pt>
                <c:pt idx="374">
                  <c:v>2.1005200481085673E-3</c:v>
                </c:pt>
                <c:pt idx="375">
                  <c:v>2.2482546444209106E-3</c:v>
                </c:pt>
                <c:pt idx="376">
                  <c:v>4.4189576657109875E-3</c:v>
                </c:pt>
                <c:pt idx="377">
                  <c:v>2.4684309511016078E-3</c:v>
                </c:pt>
                <c:pt idx="378">
                  <c:v>6.6500276386538548E-3</c:v>
                </c:pt>
                <c:pt idx="379">
                  <c:v>6.1401757188499495E-3</c:v>
                </c:pt>
                <c:pt idx="380">
                  <c:v>5.7223186967667594E-3</c:v>
                </c:pt>
                <c:pt idx="381">
                  <c:v>1.2662182828764301E-3</c:v>
                </c:pt>
                <c:pt idx="382">
                  <c:v>9.3614505321260033E-4</c:v>
                </c:pt>
                <c:pt idx="383">
                  <c:v>3.8067109689063905E-3</c:v>
                </c:pt>
                <c:pt idx="384">
                  <c:v>5.0672638409854365E-4</c:v>
                </c:pt>
                <c:pt idx="385">
                  <c:v>2.1239053718469236E-4</c:v>
                </c:pt>
                <c:pt idx="386">
                  <c:v>1.8131033468908875E-3</c:v>
                </c:pt>
                <c:pt idx="387">
                  <c:v>4.1413943781385409E-3</c:v>
                </c:pt>
                <c:pt idx="388">
                  <c:v>1.6886954827395328E-3</c:v>
                </c:pt>
                <c:pt idx="389">
                  <c:v>1.5723780191279069E-3</c:v>
                </c:pt>
                <c:pt idx="390">
                  <c:v>2.3305873403789423E-3</c:v>
                </c:pt>
                <c:pt idx="391">
                  <c:v>3.4393114918216394E-3</c:v>
                </c:pt>
                <c:pt idx="392">
                  <c:v>1.8666323377960481E-3</c:v>
                </c:pt>
                <c:pt idx="393">
                  <c:v>2.2004497269514367E-3</c:v>
                </c:pt>
                <c:pt idx="394">
                  <c:v>2.5001201980863197E-3</c:v>
                </c:pt>
                <c:pt idx="395">
                  <c:v>1.3588476971528873E-3</c:v>
                </c:pt>
                <c:pt idx="396">
                  <c:v>2.5383952233468676E-3</c:v>
                </c:pt>
                <c:pt idx="397">
                  <c:v>2.4204977944806139E-3</c:v>
                </c:pt>
                <c:pt idx="398">
                  <c:v>2.7005988975201678E-3</c:v>
                </c:pt>
                <c:pt idx="399">
                  <c:v>1.3308195630477027E-3</c:v>
                </c:pt>
                <c:pt idx="400">
                  <c:v>1.7720677815926678E-3</c:v>
                </c:pt>
                <c:pt idx="401">
                  <c:v>3.3009555397616186E-3</c:v>
                </c:pt>
                <c:pt idx="402">
                  <c:v>1.3380769472954857E-3</c:v>
                </c:pt>
                <c:pt idx="403">
                  <c:v>1.6349887594522272E-3</c:v>
                </c:pt>
                <c:pt idx="404">
                  <c:v>3.5314613972030617E-3</c:v>
                </c:pt>
                <c:pt idx="405">
                  <c:v>1.9706590759795972E-3</c:v>
                </c:pt>
                <c:pt idx="406">
                  <c:v>1.7482517482518833E-3</c:v>
                </c:pt>
                <c:pt idx="407">
                  <c:v>2.4308152580403419E-3</c:v>
                </c:pt>
                <c:pt idx="408">
                  <c:v>1.5078032705342359E-3</c:v>
                </c:pt>
                <c:pt idx="409">
                  <c:v>2.0487668596440578E-3</c:v>
                </c:pt>
                <c:pt idx="410">
                  <c:v>2.6641470857018401E-3</c:v>
                </c:pt>
                <c:pt idx="411">
                  <c:v>3.0896142616594346E-3</c:v>
                </c:pt>
                <c:pt idx="412">
                  <c:v>3.3881077418240757E-4</c:v>
                </c:pt>
                <c:pt idx="413">
                  <c:v>1.6011084597029601E-3</c:v>
                </c:pt>
                <c:pt idx="414">
                  <c:v>1.7061436542216146E-3</c:v>
                </c:pt>
                <c:pt idx="415">
                  <c:v>1.043424888752531E-3</c:v>
                </c:pt>
                <c:pt idx="416">
                  <c:v>3.1423403537815808E-3</c:v>
                </c:pt>
                <c:pt idx="417">
                  <c:v>1.8947786623473295E-3</c:v>
                </c:pt>
                <c:pt idx="418">
                  <c:v>2.2877362087636577E-4</c:v>
                </c:pt>
                <c:pt idx="419">
                  <c:v>3.3545790003364218E-4</c:v>
                </c:pt>
                <c:pt idx="420">
                  <c:v>2.3169318943967454E-3</c:v>
                </c:pt>
                <c:pt idx="421">
                  <c:v>2.752600523146187E-3</c:v>
                </c:pt>
                <c:pt idx="422">
                  <c:v>1.182947358842501E-3</c:v>
                </c:pt>
                <c:pt idx="423">
                  <c:v>1.4542149511476143E-3</c:v>
                </c:pt>
                <c:pt idx="424">
                  <c:v>2.4352982105853016E-3</c:v>
                </c:pt>
                <c:pt idx="425">
                  <c:v>3.1536697247704915E-3</c:v>
                </c:pt>
                <c:pt idx="426">
                  <c:v>2.3014094252493678E-3</c:v>
                </c:pt>
                <c:pt idx="427">
                  <c:v>1.1105441666416915E-3</c:v>
                </c:pt>
                <c:pt idx="428">
                  <c:v>1.6939497511543333E-3</c:v>
                </c:pt>
                <c:pt idx="429">
                  <c:v>1.9006001107435555E-3</c:v>
                </c:pt>
                <c:pt idx="430">
                  <c:v>6.4228953814904344E-4</c:v>
                </c:pt>
                <c:pt idx="431">
                  <c:v>2.0301234494184417E-3</c:v>
                </c:pt>
                <c:pt idx="432">
                  <c:v>1.7727590984253361E-3</c:v>
                </c:pt>
                <c:pt idx="433">
                  <c:v>1.8439758498647318E-3</c:v>
                </c:pt>
                <c:pt idx="434">
                  <c:v>2.6272821730739526E-3</c:v>
                </c:pt>
                <c:pt idx="435">
                  <c:v>1.5396686751447675E-3</c:v>
                </c:pt>
                <c:pt idx="436">
                  <c:v>9.7559533488045247E-4</c:v>
                </c:pt>
                <c:pt idx="437">
                  <c:v>1.2552239467196191E-3</c:v>
                </c:pt>
                <c:pt idx="438">
                  <c:v>2.1533288103594561E-3</c:v>
                </c:pt>
                <c:pt idx="439">
                  <c:v>6.9170542179319838E-4</c:v>
                </c:pt>
                <c:pt idx="440">
                  <c:v>2.5884256195307653E-3</c:v>
                </c:pt>
                <c:pt idx="441">
                  <c:v>-2.9337988294297901E-5</c:v>
                </c:pt>
                <c:pt idx="442">
                  <c:v>1.9216946119204881E-3</c:v>
                </c:pt>
                <c:pt idx="443">
                  <c:v>2.2254758418740472E-3</c:v>
                </c:pt>
                <c:pt idx="444">
                  <c:v>1.5777479109448933E-3</c:v>
                </c:pt>
                <c:pt idx="445">
                  <c:v>3.019253208867978E-3</c:v>
                </c:pt>
                <c:pt idx="446">
                  <c:v>2.9956229005192458E-3</c:v>
                </c:pt>
                <c:pt idx="447">
                  <c:v>1.7253128035608079E-3</c:v>
                </c:pt>
                <c:pt idx="448">
                  <c:v>-1.4473455682395553E-5</c:v>
                </c:pt>
                <c:pt idx="449">
                  <c:v>2.1131551142696825E-3</c:v>
                </c:pt>
                <c:pt idx="450">
                  <c:v>9.5324754105474696E-4</c:v>
                </c:pt>
                <c:pt idx="451">
                  <c:v>2.8281603970967684E-3</c:v>
                </c:pt>
                <c:pt idx="452">
                  <c:v>3.0216262104492131E-3</c:v>
                </c:pt>
                <c:pt idx="453">
                  <c:v>1.7788233943967224E-3</c:v>
                </c:pt>
                <c:pt idx="454">
                  <c:v>1.1599100711698895E-3</c:v>
                </c:pt>
                <c:pt idx="455">
                  <c:v>1.3015991074747379E-3</c:v>
                </c:pt>
                <c:pt idx="456">
                  <c:v>2.0855653167630717E-3</c:v>
                </c:pt>
                <c:pt idx="457">
                  <c:v>1.0548673575572209E-3</c:v>
                </c:pt>
                <c:pt idx="458">
                  <c:v>9.8255606977581955E-4</c:v>
                </c:pt>
                <c:pt idx="459">
                  <c:v>-4.5523088741561413E-4</c:v>
                </c:pt>
                <c:pt idx="460">
                  <c:v>1.2809199851984143E-3</c:v>
                </c:pt>
                <c:pt idx="461">
                  <c:v>5.9699795314993587E-4</c:v>
                </c:pt>
                <c:pt idx="462">
                  <c:v>7.9552234565438695E-4</c:v>
                </c:pt>
                <c:pt idx="463">
                  <c:v>2.4130589070263664E-3</c:v>
                </c:pt>
                <c:pt idx="464">
                  <c:v>1.3027470971396227E-3</c:v>
                </c:pt>
                <c:pt idx="465">
                  <c:v>5.6567485009484386E-5</c:v>
                </c:pt>
                <c:pt idx="466">
                  <c:v>-2.1211606991344834E-4</c:v>
                </c:pt>
                <c:pt idx="467">
                  <c:v>4.9504250293508356E-4</c:v>
                </c:pt>
                <c:pt idx="468">
                  <c:v>-5.2307170323462326E-4</c:v>
                </c:pt>
                <c:pt idx="469">
                  <c:v>1.5558918796587662E-4</c:v>
                </c:pt>
                <c:pt idx="470">
                  <c:v>1.2445198698911586E-3</c:v>
                </c:pt>
                <c:pt idx="471">
                  <c:v>1.3700952004294109E-3</c:v>
                </c:pt>
                <c:pt idx="472">
                  <c:v>-8.4632202553069913E-4</c:v>
                </c:pt>
                <c:pt idx="473">
                  <c:v>2.4705301051741735E-3</c:v>
                </c:pt>
                <c:pt idx="474">
                  <c:v>1.3800873116462942E-3</c:v>
                </c:pt>
                <c:pt idx="475">
                  <c:v>-5.76587725713118E-4</c:v>
                </c:pt>
                <c:pt idx="476">
                  <c:v>2.1951116551985894E-3</c:v>
                </c:pt>
                <c:pt idx="477">
                  <c:v>4.2121224885116604E-5</c:v>
                </c:pt>
                <c:pt idx="478">
                  <c:v>1.0108668182966518E-3</c:v>
                </c:pt>
                <c:pt idx="479">
                  <c:v>1.4025638867849466E-3</c:v>
                </c:pt>
                <c:pt idx="480">
                  <c:v>-5.6023978262687013E-4</c:v>
                </c:pt>
                <c:pt idx="481">
                  <c:v>7.5674766669475702E-4</c:v>
                </c:pt>
                <c:pt idx="482">
                  <c:v>4.8311208200302325E-3</c:v>
                </c:pt>
                <c:pt idx="483">
                  <c:v>6.5498836350452727E-4</c:v>
                </c:pt>
                <c:pt idx="484">
                  <c:v>3.0638961617723837E-4</c:v>
                </c:pt>
                <c:pt idx="485">
                  <c:v>2.6592041878985562E-3</c:v>
                </c:pt>
                <c:pt idx="486">
                  <c:v>1.8190149548023005E-3</c:v>
                </c:pt>
                <c:pt idx="487">
                  <c:v>3.5898431002938658E-3</c:v>
                </c:pt>
                <c:pt idx="488">
                  <c:v>1.6849199663016012E-3</c:v>
                </c:pt>
                <c:pt idx="489">
                  <c:v>8.9619324683920532E-4</c:v>
                </c:pt>
                <c:pt idx="490">
                  <c:v>2.3280160894840751E-3</c:v>
                </c:pt>
                <c:pt idx="491">
                  <c:v>2.721163228563972E-3</c:v>
                </c:pt>
                <c:pt idx="492">
                  <c:v>3.1523690738888277E-3</c:v>
                </c:pt>
                <c:pt idx="493">
                  <c:v>4.2901449631784772E-3</c:v>
                </c:pt>
                <c:pt idx="494">
                  <c:v>-8.298755186720852E-4</c:v>
                </c:pt>
                <c:pt idx="495">
                  <c:v>8.305647840529673E-4</c:v>
                </c:pt>
                <c:pt idx="496">
                  <c:v>3.3875246581867025E-3</c:v>
                </c:pt>
                <c:pt idx="497">
                  <c:v>2.5083385307913542E-3</c:v>
                </c:pt>
                <c:pt idx="498">
                  <c:v>-6.7623311107767314E-5</c:v>
                </c:pt>
                <c:pt idx="499">
                  <c:v>4.3011334433413762E-3</c:v>
                </c:pt>
                <c:pt idx="500">
                  <c:v>1.360232721004051E-3</c:v>
                </c:pt>
                <c:pt idx="501">
                  <c:v>1.3987330706226597E-3</c:v>
                </c:pt>
                <c:pt idx="502">
                  <c:v>1.5310850558041267E-3</c:v>
                </c:pt>
                <c:pt idx="503">
                  <c:v>4.8410239905594121E-3</c:v>
                </c:pt>
                <c:pt idx="504">
                  <c:v>1.5480702503603005E-3</c:v>
                </c:pt>
                <c:pt idx="505">
                  <c:v>9.3273638204882658E-5</c:v>
                </c:pt>
                <c:pt idx="506">
                  <c:v>1.7587102791285503E-3</c:v>
                </c:pt>
                <c:pt idx="507">
                  <c:v>2.6334339712983379E-3</c:v>
                </c:pt>
                <c:pt idx="508">
                  <c:v>1.7642767128738246E-3</c:v>
                </c:pt>
                <c:pt idx="509">
                  <c:v>-3.3104690272522941E-4</c:v>
                </c:pt>
                <c:pt idx="510">
                  <c:v>-1.1921635118483653E-4</c:v>
                </c:pt>
                <c:pt idx="511">
                  <c:v>-3.4046950347091931E-3</c:v>
                </c:pt>
                <c:pt idx="512">
                  <c:v>3.5226713812859245E-3</c:v>
                </c:pt>
                <c:pt idx="513">
                  <c:v>-6.7556827213477444E-4</c:v>
                </c:pt>
                <c:pt idx="514">
                  <c:v>-1.033920547182654E-3</c:v>
                </c:pt>
                <c:pt idx="515">
                  <c:v>9.0229953690790232E-4</c:v>
                </c:pt>
                <c:pt idx="516">
                  <c:v>1.683657912529446E-3</c:v>
                </c:pt>
                <c:pt idx="517">
                  <c:v>2.7131475158157503E-3</c:v>
                </c:pt>
                <c:pt idx="518">
                  <c:v>4.1841004184099972E-3</c:v>
                </c:pt>
                <c:pt idx="519">
                  <c:v>6.5720294426907522E-4</c:v>
                </c:pt>
                <c:pt idx="520">
                  <c:v>1.2478654932353006E-3</c:v>
                </c:pt>
                <c:pt idx="521">
                  <c:v>2.2040013119055679E-3</c:v>
                </c:pt>
                <c:pt idx="522">
                  <c:v>1.9635306899847826E-3</c:v>
                </c:pt>
                <c:pt idx="523">
                  <c:v>1.8029081692643167E-3</c:v>
                </c:pt>
                <c:pt idx="524">
                  <c:v>1.8257456214707535E-3</c:v>
                </c:pt>
                <c:pt idx="525">
                  <c:v>9.8931281810976657E-4</c:v>
                </c:pt>
                <c:pt idx="526">
                  <c:v>9.6232622859138139E-4</c:v>
                </c:pt>
                <c:pt idx="527">
                  <c:v>2.9881383897829572E-3</c:v>
                </c:pt>
                <c:pt idx="528">
                  <c:v>4.2097900286266476E-3</c:v>
                </c:pt>
                <c:pt idx="529">
                  <c:v>2.5668807883807432E-3</c:v>
                </c:pt>
                <c:pt idx="530">
                  <c:v>-1.698295271791439E-3</c:v>
                </c:pt>
                <c:pt idx="531">
                  <c:v>-1.1470106839533978E-3</c:v>
                </c:pt>
                <c:pt idx="532">
                  <c:v>1.0838150289016468E-3</c:v>
                </c:pt>
                <c:pt idx="533">
                  <c:v>2.938598752384447E-3</c:v>
                </c:pt>
                <c:pt idx="534">
                  <c:v>3.3797676570370694E-3</c:v>
                </c:pt>
                <c:pt idx="535">
                  <c:v>3.1250400235658393E-3</c:v>
                </c:pt>
                <c:pt idx="536">
                  <c:v>1.2767641688915532E-4</c:v>
                </c:pt>
                <c:pt idx="537">
                  <c:v>1.2638351652560775E-3</c:v>
                </c:pt>
                <c:pt idx="538">
                  <c:v>2.2057323541411211E-3</c:v>
                </c:pt>
                <c:pt idx="539">
                  <c:v>3.8674384581134369E-3</c:v>
                </c:pt>
                <c:pt idx="540">
                  <c:v>2.1290347108693375E-3</c:v>
                </c:pt>
                <c:pt idx="541">
                  <c:v>1.5428000556418908E-3</c:v>
                </c:pt>
                <c:pt idx="542">
                  <c:v>1.8560840414652002E-3</c:v>
                </c:pt>
                <c:pt idx="543">
                  <c:v>3.251581680235871E-3</c:v>
                </c:pt>
                <c:pt idx="544">
                  <c:v>2.8516154967086482E-3</c:v>
                </c:pt>
                <c:pt idx="545">
                  <c:v>9.2695819919574873E-4</c:v>
                </c:pt>
                <c:pt idx="546">
                  <c:v>5.1310931731429754E-4</c:v>
                </c:pt>
                <c:pt idx="547">
                  <c:v>1.9763340254672634E-3</c:v>
                </c:pt>
                <c:pt idx="548">
                  <c:v>4.2944172575651862E-3</c:v>
                </c:pt>
                <c:pt idx="549">
                  <c:v>3.8534208432776662E-3</c:v>
                </c:pt>
                <c:pt idx="550">
                  <c:v>5.3245498897958043E-4</c:v>
                </c:pt>
                <c:pt idx="551">
                  <c:v>1.3118649521663972E-3</c:v>
                </c:pt>
                <c:pt idx="552">
                  <c:v>2.7809707441879272E-3</c:v>
                </c:pt>
                <c:pt idx="553">
                  <c:v>2.99511906522687E-3</c:v>
                </c:pt>
                <c:pt idx="554">
                  <c:v>2.8018433179721747E-3</c:v>
                </c:pt>
                <c:pt idx="555">
                  <c:v>5.6370476575628992E-4</c:v>
                </c:pt>
                <c:pt idx="556">
                  <c:v>6.2462491885995064E-4</c:v>
                </c:pt>
                <c:pt idx="557">
                  <c:v>4.2350061199509792E-3</c:v>
                </c:pt>
                <c:pt idx="558">
                  <c:v>4.0343222094920694E-3</c:v>
                </c:pt>
                <c:pt idx="559">
                  <c:v>9.6507520302997474E-3</c:v>
                </c:pt>
                <c:pt idx="560">
                  <c:v>1.5990958495648577E-3</c:v>
                </c:pt>
                <c:pt idx="561">
                  <c:v>-2.0887101614549541E-3</c:v>
                </c:pt>
                <c:pt idx="562">
                  <c:v>0</c:v>
                </c:pt>
                <c:pt idx="563">
                  <c:v>4.8477703864984178E-3</c:v>
                </c:pt>
                <c:pt idx="564">
                  <c:v>5.9855867072089453E-4</c:v>
                </c:pt>
                <c:pt idx="565">
                  <c:v>1.938169984685878E-3</c:v>
                </c:pt>
                <c:pt idx="566">
                  <c:v>4.6449979700524668E-3</c:v>
                </c:pt>
                <c:pt idx="567">
                  <c:v>2.6861591489868442E-3</c:v>
                </c:pt>
                <c:pt idx="568">
                  <c:v>2.4655942912008566E-3</c:v>
                </c:pt>
                <c:pt idx="569">
                  <c:v>3.4173278624556325E-3</c:v>
                </c:pt>
                <c:pt idx="570">
                  <c:v>3.1464328643144857E-3</c:v>
                </c:pt>
                <c:pt idx="571">
                  <c:v>-2.6196769456681146E-3</c:v>
                </c:pt>
                <c:pt idx="572">
                  <c:v>-2.3556571105509683E-3</c:v>
                </c:pt>
                <c:pt idx="573">
                  <c:v>3.42376803381228E-4</c:v>
                </c:pt>
                <c:pt idx="574">
                  <c:v>3.5524188313604821E-3</c:v>
                </c:pt>
                <c:pt idx="575">
                  <c:v>3.3399190892842157E-3</c:v>
                </c:pt>
                <c:pt idx="576">
                  <c:v>3.1060996764968873E-3</c:v>
                </c:pt>
                <c:pt idx="577">
                  <c:v>3.6573538519064641E-3</c:v>
                </c:pt>
                <c:pt idx="578">
                  <c:v>2.3517358604792094E-3</c:v>
                </c:pt>
                <c:pt idx="579">
                  <c:v>2.903735365173743E-3</c:v>
                </c:pt>
                <c:pt idx="580">
                  <c:v>2.1193801681604896E-3</c:v>
                </c:pt>
                <c:pt idx="581">
                  <c:v>1.5255001213465569E-3</c:v>
                </c:pt>
                <c:pt idx="582">
                  <c:v>6.8081374551409723E-4</c:v>
                </c:pt>
                <c:pt idx="583">
                  <c:v>3.8514760147601024E-3</c:v>
                </c:pt>
                <c:pt idx="584">
                  <c:v>3.0326004548899554E-3</c:v>
                </c:pt>
                <c:pt idx="585">
                  <c:v>5.3024576834102E-3</c:v>
                </c:pt>
                <c:pt idx="586">
                  <c:v>2.31257333591528E-3</c:v>
                </c:pt>
                <c:pt idx="587">
                  <c:v>2.5231860338243983E-3</c:v>
                </c:pt>
                <c:pt idx="588">
                  <c:v>1.9953291159331421E-3</c:v>
                </c:pt>
                <c:pt idx="589">
                  <c:v>2.8625738272498591E-3</c:v>
                </c:pt>
                <c:pt idx="590">
                  <c:v>1.8502848761776658E-3</c:v>
                </c:pt>
                <c:pt idx="591">
                  <c:v>4.2905888579827245E-3</c:v>
                </c:pt>
                <c:pt idx="592">
                  <c:v>7.2549899080509572E-3</c:v>
                </c:pt>
                <c:pt idx="593">
                  <c:v>4.6533892927516085E-3</c:v>
                </c:pt>
                <c:pt idx="594">
                  <c:v>-8.0890908083564028E-4</c:v>
                </c:pt>
                <c:pt idx="595">
                  <c:v>8.3174377855654846E-4</c:v>
                </c:pt>
                <c:pt idx="596">
                  <c:v>-6.6040976431349652E-3</c:v>
                </c:pt>
                <c:pt idx="597">
                  <c:v>-1.1801318445973763E-2</c:v>
                </c:pt>
                <c:pt idx="598">
                  <c:v>-5.5873488876096999E-3</c:v>
                </c:pt>
                <c:pt idx="599">
                  <c:v>1.1350995482306558E-4</c:v>
                </c:pt>
                <c:pt idx="600">
                  <c:v>1.7932537340537014E-3</c:v>
                </c:pt>
                <c:pt idx="601">
                  <c:v>-1.0989508984208252E-3</c:v>
                </c:pt>
                <c:pt idx="602">
                  <c:v>1.4290737107147677E-3</c:v>
                </c:pt>
                <c:pt idx="603">
                  <c:v>1.0419616059800241E-3</c:v>
                </c:pt>
                <c:pt idx="604">
                  <c:v>5.9397875253148769E-3</c:v>
                </c:pt>
                <c:pt idx="605">
                  <c:v>1.1247075760301151E-4</c:v>
                </c:pt>
                <c:pt idx="606">
                  <c:v>2.9014192213401291E-3</c:v>
                </c:pt>
                <c:pt idx="607">
                  <c:v>1.6147118187932463E-3</c:v>
                </c:pt>
                <c:pt idx="608">
                  <c:v>3.7951726299763067E-3</c:v>
                </c:pt>
                <c:pt idx="609">
                  <c:v>2.4982434225935268E-3</c:v>
                </c:pt>
                <c:pt idx="610">
                  <c:v>5.7850412184179412E-4</c:v>
                </c:pt>
                <c:pt idx="611">
                  <c:v>2.1903734753554449E-3</c:v>
                </c:pt>
                <c:pt idx="612">
                  <c:v>-2.2188692642144403E-5</c:v>
                </c:pt>
                <c:pt idx="613">
                  <c:v>1.4090132469433136E-3</c:v>
                </c:pt>
                <c:pt idx="614">
                  <c:v>5.4287012109344168E-4</c:v>
                </c:pt>
                <c:pt idx="615">
                  <c:v>3.2111615546437378E-4</c:v>
                </c:pt>
                <c:pt idx="616">
                  <c:v>-4.2063781976775516E-4</c:v>
                </c:pt>
                <c:pt idx="617">
                  <c:v>8.527037352852318E-4</c:v>
                </c:pt>
                <c:pt idx="618">
                  <c:v>1.3720153134610946E-3</c:v>
                </c:pt>
                <c:pt idx="619">
                  <c:v>9.9445316125623684E-4</c:v>
                </c:pt>
                <c:pt idx="620">
                  <c:v>3.1901271635463857E-3</c:v>
                </c:pt>
                <c:pt idx="621">
                  <c:v>1.9916154091614846E-3</c:v>
                </c:pt>
                <c:pt idx="622">
                  <c:v>2.2621949880301528E-3</c:v>
                </c:pt>
                <c:pt idx="623">
                  <c:v>3.0021475215848969E-3</c:v>
                </c:pt>
                <c:pt idx="624">
                  <c:v>2.7856066068034924E-3</c:v>
                </c:pt>
                <c:pt idx="625">
                  <c:v>4.0197392071636973E-3</c:v>
                </c:pt>
                <c:pt idx="626">
                  <c:v>4.2423453334201611E-3</c:v>
                </c:pt>
                <c:pt idx="627">
                  <c:v>3.0359670257245064E-3</c:v>
                </c:pt>
                <c:pt idx="628">
                  <c:v>-2.0465757556165087E-4</c:v>
                </c:pt>
                <c:pt idx="629">
                  <c:v>1.7022376884043844E-3</c:v>
                </c:pt>
                <c:pt idx="630">
                  <c:v>2.3554212332081992E-3</c:v>
                </c:pt>
                <c:pt idx="631">
                  <c:v>1.4056397270270082E-3</c:v>
                </c:pt>
                <c:pt idx="632">
                  <c:v>2.1430025608726311E-5</c:v>
                </c:pt>
                <c:pt idx="633">
                  <c:v>2.0465235885951394E-3</c:v>
                </c:pt>
                <c:pt idx="634">
                  <c:v>5.7741659538068646E-4</c:v>
                </c:pt>
                <c:pt idx="635">
                  <c:v>3.419753350289767E-3</c:v>
                </c:pt>
                <c:pt idx="636">
                  <c:v>2.2365646367179526E-3</c:v>
                </c:pt>
                <c:pt idx="637">
                  <c:v>1.9127773527161107E-3</c:v>
                </c:pt>
                <c:pt idx="638">
                  <c:v>1.3151754274318694E-3</c:v>
                </c:pt>
                <c:pt idx="639">
                  <c:v>-1.1227862045588566E-3</c:v>
                </c:pt>
                <c:pt idx="640">
                  <c:v>-5.090029903925819E-4</c:v>
                </c:pt>
                <c:pt idx="641">
                  <c:v>3.607273961847568E-4</c:v>
                </c:pt>
                <c:pt idx="642">
                  <c:v>3.3620397081284281E-3</c:v>
                </c:pt>
                <c:pt idx="643">
                  <c:v>3.044236562549596E-3</c:v>
                </c:pt>
                <c:pt idx="644">
                  <c:v>2.9612300169665762E-3</c:v>
                </c:pt>
                <c:pt idx="645">
                  <c:v>-6.8295963183240271E-4</c:v>
                </c:pt>
                <c:pt idx="646">
                  <c:v>-1.5771378103024425E-4</c:v>
                </c:pt>
                <c:pt idx="647">
                  <c:v>1.9033798136582902E-3</c:v>
                </c:pt>
                <c:pt idx="648">
                  <c:v>3.5581212280242358E-3</c:v>
                </c:pt>
                <c:pt idx="649">
                  <c:v>-1.3177986487334925E-3</c:v>
                </c:pt>
                <c:pt idx="650">
                  <c:v>-1.0158344504020977E-3</c:v>
                </c:pt>
                <c:pt idx="651">
                  <c:v>7.3382184902137659E-4</c:v>
                </c:pt>
                <c:pt idx="652">
                  <c:v>2.2208022124219351E-3</c:v>
                </c:pt>
                <c:pt idx="653">
                  <c:v>1.2438200955338097E-3</c:v>
                </c:pt>
                <c:pt idx="654">
                  <c:v>1.4823784867212808E-3</c:v>
                </c:pt>
                <c:pt idx="655">
                  <c:v>4.3780098817935986E-4</c:v>
                </c:pt>
                <c:pt idx="656">
                  <c:v>1.3232474785362935E-3</c:v>
                </c:pt>
                <c:pt idx="657">
                  <c:v>1.4879868474448887E-3</c:v>
                </c:pt>
                <c:pt idx="658">
                  <c:v>1.7455270868400596E-3</c:v>
                </c:pt>
                <c:pt idx="659">
                  <c:v>2.0743875370796694E-3</c:v>
                </c:pt>
                <c:pt idx="660">
                  <c:v>4.761214730784058E-4</c:v>
                </c:pt>
                <c:pt idx="661">
                  <c:v>1.6035588661287292E-3</c:v>
                </c:pt>
                <c:pt idx="662">
                  <c:v>1.7765842069927817E-3</c:v>
                </c:pt>
                <c:pt idx="663">
                  <c:v>1.6497056306516988E-3</c:v>
                </c:pt>
                <c:pt idx="664">
                  <c:v>1.0911299371054728E-3</c:v>
                </c:pt>
                <c:pt idx="665">
                  <c:v>1.4189793631045333E-3</c:v>
                </c:pt>
                <c:pt idx="666">
                  <c:v>-1.2321467076015225E-4</c:v>
                </c:pt>
                <c:pt idx="667">
                  <c:v>3.4915125437717798E-4</c:v>
                </c:pt>
                <c:pt idx="668">
                  <c:v>-2.9770153880892547E-4</c:v>
                </c:pt>
                <c:pt idx="669">
                  <c:v>-9.5498233796109666E-4</c:v>
                </c:pt>
                <c:pt idx="670">
                  <c:v>-1.7576137566680528E-3</c:v>
                </c:pt>
                <c:pt idx="671">
                  <c:v>-4.7981878088962926E-3</c:v>
                </c:pt>
                <c:pt idx="672">
                  <c:v>1.769197343100215E-3</c:v>
                </c:pt>
                <c:pt idx="673">
                  <c:v>1.8900077459333975E-3</c:v>
                </c:pt>
                <c:pt idx="674">
                  <c:v>8.8652482269502286E-4</c:v>
                </c:pt>
                <c:pt idx="675">
                  <c:v>2.3997363379817394E-3</c:v>
                </c:pt>
                <c:pt idx="676">
                  <c:v>1.9419071788917552E-3</c:v>
                </c:pt>
                <c:pt idx="677">
                  <c:v>9.1267074121170744E-4</c:v>
                </c:pt>
                <c:pt idx="678">
                  <c:v>7.1717637416091051E-5</c:v>
                </c:pt>
                <c:pt idx="679">
                  <c:v>-1.3830266770478161E-3</c:v>
                </c:pt>
                <c:pt idx="680">
                  <c:v>0</c:v>
                </c:pt>
                <c:pt idx="681">
                  <c:v>6.2578864757822927E-4</c:v>
                </c:pt>
                <c:pt idx="682">
                  <c:v>-8.4069798437524934E-4</c:v>
                </c:pt>
                <c:pt idx="683">
                  <c:v>4.104416351993212E-4</c:v>
                </c:pt>
                <c:pt idx="684">
                  <c:v>-5.2309838352349036E-4</c:v>
                </c:pt>
                <c:pt idx="685">
                  <c:v>2.3397814151573382E-3</c:v>
                </c:pt>
                <c:pt idx="686">
                  <c:v>3.2762380596478291E-3</c:v>
                </c:pt>
                <c:pt idx="687">
                  <c:v>1.6327696876308195E-3</c:v>
                </c:pt>
                <c:pt idx="688">
                  <c:v>1.7523662037839394E-3</c:v>
                </c:pt>
                <c:pt idx="689">
                  <c:v>1.7289600813619188E-4</c:v>
                </c:pt>
                <c:pt idx="690">
                  <c:v>1.3930975575033866E-3</c:v>
                </c:pt>
                <c:pt idx="691">
                  <c:v>1.8988819951462066E-3</c:v>
                </c:pt>
                <c:pt idx="692">
                  <c:v>2.0473111304806224E-3</c:v>
                </c:pt>
                <c:pt idx="693">
                  <c:v>3.3377837116166376E-4</c:v>
                </c:pt>
                <c:pt idx="694">
                  <c:v>1.7188906077794108E-3</c:v>
                </c:pt>
                <c:pt idx="695">
                  <c:v>3.8356330308566555E-3</c:v>
                </c:pt>
                <c:pt idx="696">
                  <c:v>1.3574524137516253E-3</c:v>
                </c:pt>
                <c:pt idx="697">
                  <c:v>-5.1212017753499151E-4</c:v>
                </c:pt>
                <c:pt idx="698">
                  <c:v>1.9088762746772847E-3</c:v>
                </c:pt>
                <c:pt idx="699">
                  <c:v>-4.3118576084222315E-4</c:v>
                </c:pt>
                <c:pt idx="700">
                  <c:v>8.4267972151441661E-4</c:v>
                </c:pt>
                <c:pt idx="701">
                  <c:v>3.7086783072370899E-4</c:v>
                </c:pt>
                <c:pt idx="702">
                  <c:v>2.244421510375405E-3</c:v>
                </c:pt>
                <c:pt idx="703">
                  <c:v>3.7289931718436087E-3</c:v>
                </c:pt>
                <c:pt idx="704">
                  <c:v>1.3047808764941049E-3</c:v>
                </c:pt>
                <c:pt idx="705">
                  <c:v>1.4323939879239411E-3</c:v>
                </c:pt>
                <c:pt idx="706">
                  <c:v>1.4502110752421249E-3</c:v>
                </c:pt>
                <c:pt idx="707">
                  <c:v>3.7492189127266151E-3</c:v>
                </c:pt>
                <c:pt idx="708">
                  <c:v>2.1442899633394852E-3</c:v>
                </c:pt>
                <c:pt idx="709">
                  <c:v>1.0649207225683632E-3</c:v>
                </c:pt>
                <c:pt idx="710">
                  <c:v>2.3836728261297235E-3</c:v>
                </c:pt>
                <c:pt idx="711">
                  <c:v>1.7196313110467987E-3</c:v>
                </c:pt>
                <c:pt idx="712">
                  <c:v>8.6324442569707394E-4</c:v>
                </c:pt>
                <c:pt idx="713">
                  <c:v>1.0585225769144113E-3</c:v>
                </c:pt>
                <c:pt idx="714">
                  <c:v>6.951447565524127E-4</c:v>
                </c:pt>
                <c:pt idx="715">
                  <c:v>2.054633688165497E-3</c:v>
                </c:pt>
                <c:pt idx="716">
                  <c:v>1.7282118377628386E-3</c:v>
                </c:pt>
                <c:pt idx="717">
                  <c:v>3.4114722939704301E-4</c:v>
                </c:pt>
                <c:pt idx="718">
                  <c:v>6.9180551495651166E-4</c:v>
                </c:pt>
                <c:pt idx="719">
                  <c:v>1.2658104594898134E-4</c:v>
                </c:pt>
                <c:pt idx="720">
                  <c:v>1.4408941332242353E-3</c:v>
                </c:pt>
                <c:pt idx="721">
                  <c:v>1.8860220489589352E-3</c:v>
                </c:pt>
                <c:pt idx="722">
                  <c:v>3.0565905915229674E-3</c:v>
                </c:pt>
                <c:pt idx="723">
                  <c:v>5.3206411856332458E-4</c:v>
                </c:pt>
                <c:pt idx="724">
                  <c:v>4.1575619283351628E-4</c:v>
                </c:pt>
                <c:pt idx="725">
                  <c:v>1.3433975393597475E-3</c:v>
                </c:pt>
                <c:pt idx="726">
                  <c:v>5.1154351015370025E-4</c:v>
                </c:pt>
                <c:pt idx="727">
                  <c:v>8.9715514995991619E-4</c:v>
                </c:pt>
                <c:pt idx="728">
                  <c:v>1.995103803226872E-3</c:v>
                </c:pt>
                <c:pt idx="729">
                  <c:v>3.4628370254230489E-4</c:v>
                </c:pt>
                <c:pt idx="730">
                  <c:v>2.740463667221027E-3</c:v>
                </c:pt>
                <c:pt idx="731">
                  <c:v>1.6877313438561359E-3</c:v>
                </c:pt>
                <c:pt idx="732">
                  <c:v>8.9030998104511205E-4</c:v>
                </c:pt>
                <c:pt idx="733">
                  <c:v>-2.9937542443401188E-3</c:v>
                </c:pt>
                <c:pt idx="734">
                  <c:v>-4.2402962451312254E-3</c:v>
                </c:pt>
                <c:pt idx="735">
                  <c:v>9.0562256734361135E-4</c:v>
                </c:pt>
                <c:pt idx="736">
                  <c:v>2.9742997401096538E-3</c:v>
                </c:pt>
                <c:pt idx="737">
                  <c:v>3.2821812109520287E-3</c:v>
                </c:pt>
                <c:pt idx="738">
                  <c:v>3.1375249901952618E-3</c:v>
                </c:pt>
                <c:pt idx="739">
                  <c:v>1.7068914550535386E-3</c:v>
                </c:pt>
                <c:pt idx="740">
                  <c:v>7.2347879064804665E-4</c:v>
                </c:pt>
                <c:pt idx="741">
                  <c:v>6.9441802062342184E-4</c:v>
                </c:pt>
                <c:pt idx="742">
                  <c:v>4.8480469975378249E-3</c:v>
                </c:pt>
                <c:pt idx="743">
                  <c:v>4.1435288107694035E-3</c:v>
                </c:pt>
                <c:pt idx="744">
                  <c:v>3.5517452541335981E-3</c:v>
                </c:pt>
                <c:pt idx="745">
                  <c:v>5.1069262687519767E-3</c:v>
                </c:pt>
                <c:pt idx="746">
                  <c:v>5.5666598173089721E-3</c:v>
                </c:pt>
                <c:pt idx="747">
                  <c:v>5.0621389162377461E-3</c:v>
                </c:pt>
                <c:pt idx="748">
                  <c:v>5.0643673699484193E-3</c:v>
                </c:pt>
                <c:pt idx="749">
                  <c:v>4.8273642591145638E-3</c:v>
                </c:pt>
                <c:pt idx="750">
                  <c:v>4.2093704245973473E-3</c:v>
                </c:pt>
                <c:pt idx="751">
                  <c:v>3.2440313468198312E-3</c:v>
                </c:pt>
                <c:pt idx="752">
                  <c:v>6.4670832727802274E-3</c:v>
                </c:pt>
                <c:pt idx="753">
                  <c:v>6.1908887444950267E-3</c:v>
                </c:pt>
                <c:pt idx="754">
                  <c:v>6.6909430103860856E-3</c:v>
                </c:pt>
                <c:pt idx="755">
                  <c:v>5.2476835352814888E-3</c:v>
                </c:pt>
                <c:pt idx="756">
                  <c:v>5.9116007409443228E-3</c:v>
                </c:pt>
                <c:pt idx="757">
                  <c:v>8.3703390427856128E-3</c:v>
                </c:pt>
                <c:pt idx="758">
                  <c:v>2.9970466420845554E-3</c:v>
                </c:pt>
                <c:pt idx="759">
                  <c:v>5.7235449389749782E-3</c:v>
                </c:pt>
                <c:pt idx="760">
                  <c:v>9.0864993156973828E-3</c:v>
                </c:pt>
                <c:pt idx="761">
                  <c:v>1.3734495042694306E-4</c:v>
                </c:pt>
                <c:pt idx="762">
                  <c:v>3.252911742239073E-3</c:v>
                </c:pt>
                <c:pt idx="763">
                  <c:v>3.6273419454186939E-3</c:v>
                </c:pt>
                <c:pt idx="764">
                  <c:v>4.5007415994682276E-3</c:v>
                </c:pt>
                <c:pt idx="765">
                  <c:v>2.2233159654452272E-3</c:v>
                </c:pt>
                <c:pt idx="766">
                  <c:v>2.0659757501861886E-3</c:v>
                </c:pt>
                <c:pt idx="767">
                  <c:v>5.6021225538243069E-3</c:v>
                </c:pt>
                <c:pt idx="768">
                  <c:v>3.1509692381377352E-3</c:v>
                </c:pt>
                <c:pt idx="769">
                  <c:v>1.2061715779070337E-3</c:v>
                </c:pt>
                <c:pt idx="770">
                  <c:v>3.0368945034719985E-3</c:v>
                </c:pt>
                <c:pt idx="771">
                  <c:v>1.059277856088281E-3</c:v>
                </c:pt>
                <c:pt idx="772">
                  <c:v>1.6747208798533197E-3</c:v>
                </c:pt>
                <c:pt idx="773">
                  <c:v>1.264338177190405E-3</c:v>
                </c:pt>
                <c:pt idx="774">
                  <c:v>3.5722296528291064E-3</c:v>
                </c:pt>
                <c:pt idx="775">
                  <c:v>3.8409642144647815E-3</c:v>
                </c:pt>
                <c:pt idx="776">
                  <c:v>3.4634319311943607E-4</c:v>
                </c:pt>
                <c:pt idx="777">
                  <c:v>-1.0716434889401771E-4</c:v>
                </c:pt>
                <c:pt idx="778">
                  <c:v>1.2531328320801727E-3</c:v>
                </c:pt>
                <c:pt idx="779">
                  <c:v>4.265199920953755E-3</c:v>
                </c:pt>
                <c:pt idx="780">
                  <c:v>3.2878015184560905E-3</c:v>
                </c:pt>
                <c:pt idx="781">
                  <c:v>3.3914372338947896E-3</c:v>
                </c:pt>
                <c:pt idx="782">
                  <c:v>2.6388232802854183E-3</c:v>
                </c:pt>
                <c:pt idx="783">
                  <c:v>-8.123080922128878E-5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7AA-4E9C-95A6-D2562CCE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CPI All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'CPI All Items'!$K$18:$K$37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'CPI All Items'!$L$18:$L$37</c:f>
              <c:numCache>
                <c:formatCode>0.00%</c:formatCode>
                <c:ptCount val="20"/>
                <c:pt idx="0">
                  <c:v>1.0775862068965518E-2</c:v>
                </c:pt>
                <c:pt idx="1">
                  <c:v>6.4655172413793103E-3</c:v>
                </c:pt>
                <c:pt idx="2">
                  <c:v>8.6206896551724137E-3</c:v>
                </c:pt>
                <c:pt idx="3">
                  <c:v>1.7241379310344827E-2</c:v>
                </c:pt>
                <c:pt idx="4">
                  <c:v>2.8017241379310345E-2</c:v>
                </c:pt>
                <c:pt idx="5">
                  <c:v>8.8362068965517238E-2</c:v>
                </c:pt>
                <c:pt idx="6">
                  <c:v>8.8362068965517238E-2</c:v>
                </c:pt>
                <c:pt idx="7">
                  <c:v>0.15625</c:v>
                </c:pt>
                <c:pt idx="8">
                  <c:v>0.19504310344827586</c:v>
                </c:pt>
                <c:pt idx="9">
                  <c:v>0.10991379310344827</c:v>
                </c:pt>
                <c:pt idx="10">
                  <c:v>8.2974137931034489E-2</c:v>
                </c:pt>
                <c:pt idx="11">
                  <c:v>7.8663793103448273E-2</c:v>
                </c:pt>
                <c:pt idx="12">
                  <c:v>3.4482758620689655E-2</c:v>
                </c:pt>
                <c:pt idx="13">
                  <c:v>2.2629310344827586E-2</c:v>
                </c:pt>
                <c:pt idx="14">
                  <c:v>1.2931034482758621E-2</c:v>
                </c:pt>
                <c:pt idx="15">
                  <c:v>2.0474137931034482E-2</c:v>
                </c:pt>
                <c:pt idx="16">
                  <c:v>1.5086206896551725E-2</c:v>
                </c:pt>
                <c:pt idx="17">
                  <c:v>7.5431034482758624E-3</c:v>
                </c:pt>
                <c:pt idx="18">
                  <c:v>3.2327586206896551E-3</c:v>
                </c:pt>
                <c:pt idx="19">
                  <c:v>1.2931034482758621E-2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686-9F61-6B8CE4B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'PCE All Items'!$A$15:$A$941</c:f>
              <c:numCache>
                <c:formatCode>m/d/yyyy</c:formatCode>
                <c:ptCount val="927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  <c:pt idx="720">
                  <c:v>43831</c:v>
                </c:pt>
                <c:pt idx="721">
                  <c:v>43862</c:v>
                </c:pt>
                <c:pt idx="722">
                  <c:v>43891</c:v>
                </c:pt>
                <c:pt idx="723">
                  <c:v>43922</c:v>
                </c:pt>
                <c:pt idx="724">
                  <c:v>43952</c:v>
                </c:pt>
                <c:pt idx="725">
                  <c:v>43983</c:v>
                </c:pt>
                <c:pt idx="726">
                  <c:v>44013</c:v>
                </c:pt>
                <c:pt idx="727">
                  <c:v>44044</c:v>
                </c:pt>
                <c:pt idx="728">
                  <c:v>44075</c:v>
                </c:pt>
                <c:pt idx="729">
                  <c:v>44105</c:v>
                </c:pt>
                <c:pt idx="730">
                  <c:v>44136</c:v>
                </c:pt>
                <c:pt idx="731">
                  <c:v>44166</c:v>
                </c:pt>
                <c:pt idx="732">
                  <c:v>44197</c:v>
                </c:pt>
                <c:pt idx="733">
                  <c:v>44228</c:v>
                </c:pt>
                <c:pt idx="734">
                  <c:v>44256</c:v>
                </c:pt>
                <c:pt idx="735">
                  <c:v>44287</c:v>
                </c:pt>
                <c:pt idx="736">
                  <c:v>44317</c:v>
                </c:pt>
                <c:pt idx="737">
                  <c:v>44348</c:v>
                </c:pt>
                <c:pt idx="738">
                  <c:v>44378</c:v>
                </c:pt>
                <c:pt idx="739">
                  <c:v>44409</c:v>
                </c:pt>
                <c:pt idx="740">
                  <c:v>44440</c:v>
                </c:pt>
                <c:pt idx="741">
                  <c:v>44470</c:v>
                </c:pt>
                <c:pt idx="742">
                  <c:v>44501</c:v>
                </c:pt>
                <c:pt idx="743">
                  <c:v>44531</c:v>
                </c:pt>
                <c:pt idx="744">
                  <c:v>44562</c:v>
                </c:pt>
                <c:pt idx="745">
                  <c:v>44593</c:v>
                </c:pt>
                <c:pt idx="746">
                  <c:v>44621</c:v>
                </c:pt>
                <c:pt idx="747">
                  <c:v>44652</c:v>
                </c:pt>
                <c:pt idx="748">
                  <c:v>44682</c:v>
                </c:pt>
                <c:pt idx="749">
                  <c:v>44713</c:v>
                </c:pt>
                <c:pt idx="750">
                  <c:v>44743</c:v>
                </c:pt>
                <c:pt idx="751">
                  <c:v>44774</c:v>
                </c:pt>
                <c:pt idx="752">
                  <c:v>44805</c:v>
                </c:pt>
                <c:pt idx="753">
                  <c:v>44835</c:v>
                </c:pt>
                <c:pt idx="754">
                  <c:v>44866</c:v>
                </c:pt>
                <c:pt idx="755">
                  <c:v>44896</c:v>
                </c:pt>
                <c:pt idx="756">
                  <c:v>44927</c:v>
                </c:pt>
                <c:pt idx="757">
                  <c:v>44958</c:v>
                </c:pt>
                <c:pt idx="758">
                  <c:v>44986</c:v>
                </c:pt>
                <c:pt idx="759">
                  <c:v>45017</c:v>
                </c:pt>
                <c:pt idx="760">
                  <c:v>45047</c:v>
                </c:pt>
                <c:pt idx="761">
                  <c:v>45078</c:v>
                </c:pt>
                <c:pt idx="762">
                  <c:v>45108</c:v>
                </c:pt>
                <c:pt idx="763">
                  <c:v>45139</c:v>
                </c:pt>
                <c:pt idx="764">
                  <c:v>45170</c:v>
                </c:pt>
                <c:pt idx="765">
                  <c:v>45200</c:v>
                </c:pt>
                <c:pt idx="766">
                  <c:v>45231</c:v>
                </c:pt>
                <c:pt idx="767">
                  <c:v>45261</c:v>
                </c:pt>
                <c:pt idx="768">
                  <c:v>45292</c:v>
                </c:pt>
                <c:pt idx="769">
                  <c:v>45323</c:v>
                </c:pt>
                <c:pt idx="770">
                  <c:v>45352</c:v>
                </c:pt>
                <c:pt idx="771">
                  <c:v>45383</c:v>
                </c:pt>
                <c:pt idx="772">
                  <c:v>45413</c:v>
                </c:pt>
              </c:numCache>
            </c:numRef>
          </c:cat>
          <c:val>
            <c:numRef>
              <c:f>'PCE All Items'!$D$3:$D$941</c:f>
              <c:numCache>
                <c:formatCode>General</c:formatCode>
                <c:ptCount val="939"/>
                <c:pt idx="12" formatCode="0.0%">
                  <c:v>1.6948034819308955E-2</c:v>
                </c:pt>
                <c:pt idx="13" formatCode="0.0%">
                  <c:v>1.6997167138810054E-2</c:v>
                </c:pt>
                <c:pt idx="14" formatCode="0.0%">
                  <c:v>1.6920139574692294E-2</c:v>
                </c:pt>
                <c:pt idx="15" formatCode="0.0%">
                  <c:v>1.8595177081280001E-2</c:v>
                </c:pt>
                <c:pt idx="16" formatCode="0.0%">
                  <c:v>1.9110790044000847E-2</c:v>
                </c:pt>
                <c:pt idx="17" formatCode="0.0%">
                  <c:v>1.6632833475214381E-2</c:v>
                </c:pt>
                <c:pt idx="18" formatCode="0.0%">
                  <c:v>1.6336666013200052E-2</c:v>
                </c:pt>
                <c:pt idx="19" formatCode="0.0%">
                  <c:v>1.6574225122349295E-2</c:v>
                </c:pt>
                <c:pt idx="20" formatCode="0.0%">
                  <c:v>1.451350471851609E-2</c:v>
                </c:pt>
                <c:pt idx="21" formatCode="0.0%">
                  <c:v>1.3245033112582849E-2</c:v>
                </c:pt>
                <c:pt idx="22" formatCode="0.0%">
                  <c:v>1.6026472878276632E-2</c:v>
                </c:pt>
                <c:pt idx="23" formatCode="0.0%">
                  <c:v>1.503564484769937E-2</c:v>
                </c:pt>
                <c:pt idx="24" formatCode="0.0%">
                  <c:v>1.582257959924771E-2</c:v>
                </c:pt>
                <c:pt idx="25" formatCode="0.0%">
                  <c:v>1.5676621105137123E-2</c:v>
                </c:pt>
                <c:pt idx="26" formatCode="0.0%">
                  <c:v>1.4502136475462946E-2</c:v>
                </c:pt>
                <c:pt idx="27" formatCode="0.0%">
                  <c:v>1.0256741065668873E-2</c:v>
                </c:pt>
                <c:pt idx="28" formatCode="0.0%">
                  <c:v>9.7950766851397919E-3</c:v>
                </c:pt>
                <c:pt idx="29" formatCode="0.0%">
                  <c:v>9.7906602254427266E-3</c:v>
                </c:pt>
                <c:pt idx="30" formatCode="0.0%">
                  <c:v>1.0158811804796386E-2</c:v>
                </c:pt>
                <c:pt idx="31" formatCode="0.0%">
                  <c:v>9.3074009885101283E-3</c:v>
                </c:pt>
                <c:pt idx="32" formatCode="0.0%">
                  <c:v>9.8793944059534233E-3</c:v>
                </c:pt>
                <c:pt idx="33" formatCode="0.0%">
                  <c:v>8.65051903114189E-3</c:v>
                </c:pt>
                <c:pt idx="34" formatCode="0.0%">
                  <c:v>5.3004661855802215E-3</c:v>
                </c:pt>
                <c:pt idx="35" formatCode="0.0%">
                  <c:v>5.3632997062955656E-3</c:v>
                </c:pt>
                <c:pt idx="36" formatCode="0.0%">
                  <c:v>7.0858601978933677E-3</c:v>
                </c:pt>
                <c:pt idx="37" formatCode="0.0%">
                  <c:v>8.8653613113081065E-3</c:v>
                </c:pt>
                <c:pt idx="38" formatCode="0.0%">
                  <c:v>1.0784939374601121E-2</c:v>
                </c:pt>
                <c:pt idx="39" formatCode="0.0%">
                  <c:v>1.2515165059702404E-2</c:v>
                </c:pt>
                <c:pt idx="40" formatCode="0.0%">
                  <c:v>1.2571793235481854E-2</c:v>
                </c:pt>
                <c:pt idx="41" formatCode="0.0%">
                  <c:v>1.2757542897237961E-2</c:v>
                </c:pt>
                <c:pt idx="42" formatCode="0.0%">
                  <c:v>9.9929985360576179E-3</c:v>
                </c:pt>
                <c:pt idx="43" formatCode="0.0%">
                  <c:v>1.0620707199185953E-2</c:v>
                </c:pt>
                <c:pt idx="44" formatCode="0.0%">
                  <c:v>1.4420022868758542E-2</c:v>
                </c:pt>
                <c:pt idx="45" formatCode="0.0%">
                  <c:v>1.3468013468013407E-2</c:v>
                </c:pt>
                <c:pt idx="46" formatCode="0.0%">
                  <c:v>1.4102401219667104E-2</c:v>
                </c:pt>
                <c:pt idx="47" formatCode="0.0%">
                  <c:v>1.3463736822050043E-2</c:v>
                </c:pt>
                <c:pt idx="48" formatCode="0.0%">
                  <c:v>1.4008620689655249E-2</c:v>
                </c:pt>
                <c:pt idx="49" formatCode="0.0%">
                  <c:v>1.2390947022379528E-2</c:v>
                </c:pt>
                <c:pt idx="50" formatCode="0.0%">
                  <c:v>1.0227918429193794E-2</c:v>
                </c:pt>
                <c:pt idx="51" formatCode="0.0%">
                  <c:v>9.0180992621555767E-3</c:v>
                </c:pt>
                <c:pt idx="52" formatCode="0.0%">
                  <c:v>1.0020797882397403E-2</c:v>
                </c:pt>
                <c:pt idx="53" formatCode="0.0%">
                  <c:v>1.158909113812423E-2</c:v>
                </c:pt>
                <c:pt idx="54" formatCode="0.0%">
                  <c:v>1.4179480715906134E-2</c:v>
                </c:pt>
                <c:pt idx="55" formatCode="0.0%">
                  <c:v>1.4096029198917615E-2</c:v>
                </c:pt>
                <c:pt idx="56" formatCode="0.0%">
                  <c:v>8.9548500219174265E-3</c:v>
                </c:pt>
                <c:pt idx="57" formatCode="0.0%">
                  <c:v>1.1909985582649218E-2</c:v>
                </c:pt>
                <c:pt idx="58" formatCode="0.0%">
                  <c:v>1.2653470308193526E-2</c:v>
                </c:pt>
                <c:pt idx="59" formatCode="0.0%">
                  <c:v>1.4538162677027344E-2</c:v>
                </c:pt>
                <c:pt idx="60" formatCode="0.0%">
                  <c:v>1.4190160655122908E-2</c:v>
                </c:pt>
                <c:pt idx="61" formatCode="0.0%">
                  <c:v>1.4549768952166975E-2</c:v>
                </c:pt>
                <c:pt idx="62" formatCode="0.0%">
                  <c:v>1.5999000062496105E-2</c:v>
                </c:pt>
                <c:pt idx="63" formatCode="0.0%">
                  <c:v>1.6812499999999897E-2</c:v>
                </c:pt>
                <c:pt idx="64" formatCode="0.0%">
                  <c:v>1.5287657556470879E-2</c:v>
                </c:pt>
                <c:pt idx="65" formatCode="0.0%">
                  <c:v>1.450719133304279E-2</c:v>
                </c:pt>
                <c:pt idx="66" formatCode="0.0%">
                  <c:v>1.3794817622568845E-2</c:v>
                </c:pt>
                <c:pt idx="67" formatCode="0.0%">
                  <c:v>1.3155445237356789E-2</c:v>
                </c:pt>
                <c:pt idx="68" formatCode="0.0%">
                  <c:v>1.4895729890764819E-2</c:v>
                </c:pt>
                <c:pt idx="69" formatCode="0.0%">
                  <c:v>1.3566251626091708E-2</c:v>
                </c:pt>
                <c:pt idx="70" formatCode="0.0%">
                  <c:v>1.3546950389706769E-2</c:v>
                </c:pt>
                <c:pt idx="71" formatCode="0.0%">
                  <c:v>1.3526868437306883E-2</c:v>
                </c:pt>
                <c:pt idx="72" formatCode="0.0%">
                  <c:v>1.2512327416173585E-2</c:v>
                </c:pt>
                <c:pt idx="73" formatCode="0.0%">
                  <c:v>1.1509817197021155E-2</c:v>
                </c:pt>
                <c:pt idx="74" formatCode="0.0%">
                  <c:v>1.2179368887248465E-2</c:v>
                </c:pt>
                <c:pt idx="75" formatCode="0.0%">
                  <c:v>1.3030917696232214E-2</c:v>
                </c:pt>
                <c:pt idx="76" formatCode="0.0%">
                  <c:v>1.5180382275213455E-2</c:v>
                </c:pt>
                <c:pt idx="77" formatCode="0.0%">
                  <c:v>1.669326132318627E-2</c:v>
                </c:pt>
                <c:pt idx="78" formatCode="0.0%">
                  <c:v>1.6120134845234224E-2</c:v>
                </c:pt>
                <c:pt idx="79" formatCode="0.0%">
                  <c:v>1.5618300973846866E-2</c:v>
                </c:pt>
                <c:pt idx="80" formatCode="0.0%">
                  <c:v>1.4554794520547976E-2</c:v>
                </c:pt>
                <c:pt idx="81" formatCode="0.0%">
                  <c:v>1.4240312920180909E-2</c:v>
                </c:pt>
                <c:pt idx="82" formatCode="0.0%">
                  <c:v>1.452548062252057E-2</c:v>
                </c:pt>
                <c:pt idx="83" formatCode="0.0%">
                  <c:v>1.6698153452373798E-2</c:v>
                </c:pt>
                <c:pt idx="84" formatCode="0.0%">
                  <c:v>1.6801607110245254E-2</c:v>
                </c:pt>
                <c:pt idx="85" formatCode="0.0%">
                  <c:v>2.0567116952658893E-2</c:v>
                </c:pt>
                <c:pt idx="86" formatCode="0.0%">
                  <c:v>2.1756305074445592E-2</c:v>
                </c:pt>
                <c:pt idx="87" formatCode="0.0%">
                  <c:v>2.3663612644863496E-2</c:v>
                </c:pt>
                <c:pt idx="88" formatCode="0.0%">
                  <c:v>2.2641966339750574E-2</c:v>
                </c:pt>
                <c:pt idx="89" formatCode="0.0%">
                  <c:v>2.2214173608596122E-2</c:v>
                </c:pt>
                <c:pt idx="90" formatCode="0.0%">
                  <c:v>2.3464832911086919E-2</c:v>
                </c:pt>
                <c:pt idx="91" formatCode="0.0%">
                  <c:v>2.7137860330478825E-2</c:v>
                </c:pt>
                <c:pt idx="92" formatCode="0.0%">
                  <c:v>2.9897528631705805E-2</c:v>
                </c:pt>
                <c:pt idx="93" formatCode="0.0%">
                  <c:v>3.2298885206387462E-2</c:v>
                </c:pt>
                <c:pt idx="94" formatCode="0.0%">
                  <c:v>3.2064007700174368E-2</c:v>
                </c:pt>
                <c:pt idx="95" formatCode="0.0%">
                  <c:v>3.0510100101900139E-2</c:v>
                </c:pt>
                <c:pt idx="96" formatCode="0.0%">
                  <c:v>2.9336047416631761E-2</c:v>
                </c:pt>
                <c:pt idx="97" formatCode="0.0%">
                  <c:v>2.6293823038397557E-2</c:v>
                </c:pt>
                <c:pt idx="98" formatCode="0.0%">
                  <c:v>2.4326414084339554E-2</c:v>
                </c:pt>
                <c:pt idx="99" formatCode="0.0%">
                  <c:v>2.2523857506964839E-2</c:v>
                </c:pt>
                <c:pt idx="100" formatCode="0.0%">
                  <c:v>2.3206251479990447E-2</c:v>
                </c:pt>
                <c:pt idx="101" formatCode="0.0%">
                  <c:v>2.3916381244832641E-2</c:v>
                </c:pt>
                <c:pt idx="102" formatCode="0.0%">
                  <c:v>2.5402251429245126E-2</c:v>
                </c:pt>
                <c:pt idx="103" formatCode="0.0%">
                  <c:v>2.4659464537341469E-2</c:v>
                </c:pt>
                <c:pt idx="104" formatCode="0.0%">
                  <c:v>2.4523001287603874E-2</c:v>
                </c:pt>
                <c:pt idx="105" formatCode="0.0%">
                  <c:v>2.4692078687758912E-2</c:v>
                </c:pt>
                <c:pt idx="106" formatCode="0.0%">
                  <c:v>2.6579622289577998E-2</c:v>
                </c:pt>
                <c:pt idx="107" formatCode="0.0%">
                  <c:v>2.6058631921824116E-2</c:v>
                </c:pt>
                <c:pt idx="108" formatCode="0.0%">
                  <c:v>3.0768335950677628E-2</c:v>
                </c:pt>
                <c:pt idx="109" formatCode="0.0%">
                  <c:v>3.3753558357055624E-2</c:v>
                </c:pt>
                <c:pt idx="110" formatCode="0.0%">
                  <c:v>3.6581117175705335E-2</c:v>
                </c:pt>
                <c:pt idx="111" formatCode="0.0%">
                  <c:v>3.8084748710219607E-2</c:v>
                </c:pt>
                <c:pt idx="112" formatCode="0.0%">
                  <c:v>3.9921314510529937E-2</c:v>
                </c:pt>
                <c:pt idx="113" formatCode="0.0%">
                  <c:v>3.9967702866370747E-2</c:v>
                </c:pt>
                <c:pt idx="114" formatCode="0.0%">
                  <c:v>3.9602253132543952E-2</c:v>
                </c:pt>
                <c:pt idx="115" formatCode="0.0%">
                  <c:v>4.0625716250286548E-2</c:v>
                </c:pt>
                <c:pt idx="116" formatCode="0.0%">
                  <c:v>4.1073978863181981E-2</c:v>
                </c:pt>
                <c:pt idx="117" formatCode="0.0%">
                  <c:v>4.2725304773840733E-2</c:v>
                </c:pt>
                <c:pt idx="118" formatCode="0.0%">
                  <c:v>4.2811719282307648E-2</c:v>
                </c:pt>
                <c:pt idx="119" formatCode="0.0%">
                  <c:v>4.331065759637176E-2</c:v>
                </c:pt>
                <c:pt idx="120" formatCode="0.0%">
                  <c:v>4.2545988037467453E-2</c:v>
                </c:pt>
                <c:pt idx="121" formatCode="0.0%">
                  <c:v>4.0968865909857266E-2</c:v>
                </c:pt>
                <c:pt idx="122" formatCode="0.0%">
                  <c:v>4.2460228545821099E-2</c:v>
                </c:pt>
                <c:pt idx="123" formatCode="0.0%">
                  <c:v>4.3779316506589172E-2</c:v>
                </c:pt>
                <c:pt idx="124" formatCode="0.0%">
                  <c:v>4.4119283409369103E-2</c:v>
                </c:pt>
                <c:pt idx="125" formatCode="0.0%">
                  <c:v>4.5807453416149002E-2</c:v>
                </c:pt>
                <c:pt idx="126" formatCode="0.0%">
                  <c:v>4.7216232653286783E-2</c:v>
                </c:pt>
                <c:pt idx="127" formatCode="0.0%">
                  <c:v>4.5812455261273977E-2</c:v>
                </c:pt>
                <c:pt idx="128" formatCode="0.0%">
                  <c:v>4.6532045654082532E-2</c:v>
                </c:pt>
                <c:pt idx="129" formatCode="0.0%">
                  <c:v>4.5509178321678334E-2</c:v>
                </c:pt>
                <c:pt idx="130" formatCode="0.0%">
                  <c:v>4.649896547969079E-2</c:v>
                </c:pt>
                <c:pt idx="131" formatCode="0.0%">
                  <c:v>4.9119756574657725E-2</c:v>
                </c:pt>
                <c:pt idx="132" formatCode="0.0%">
                  <c:v>4.8765966659449989E-2</c:v>
                </c:pt>
                <c:pt idx="133" formatCode="0.0%">
                  <c:v>5.0261836635534296E-2</c:v>
                </c:pt>
                <c:pt idx="134" formatCode="0.0%">
                  <c:v>4.7931219774314915E-2</c:v>
                </c:pt>
                <c:pt idx="135" formatCode="0.0%">
                  <c:v>4.8630430130537139E-2</c:v>
                </c:pt>
                <c:pt idx="136" formatCode="0.0%">
                  <c:v>4.7743379336068648E-2</c:v>
                </c:pt>
                <c:pt idx="137" formatCode="0.0%">
                  <c:v>4.539187612684259E-2</c:v>
                </c:pt>
                <c:pt idx="138" formatCode="0.0%">
                  <c:v>4.4612216884008404E-2</c:v>
                </c:pt>
                <c:pt idx="139" formatCode="0.0%">
                  <c:v>4.4490075290896769E-2</c:v>
                </c:pt>
                <c:pt idx="140" formatCode="0.0%">
                  <c:v>4.4830117449664364E-2</c:v>
                </c:pt>
                <c:pt idx="141" formatCode="0.0%">
                  <c:v>4.6454512201494547E-2</c:v>
                </c:pt>
                <c:pt idx="142" formatCode="0.0%">
                  <c:v>4.6045785639958536E-2</c:v>
                </c:pt>
                <c:pt idx="143" formatCode="0.0%">
                  <c:v>4.5887714936813762E-2</c:v>
                </c:pt>
                <c:pt idx="144" formatCode="0.0%">
                  <c:v>4.4382515353253771E-2</c:v>
                </c:pt>
                <c:pt idx="145" formatCode="0.0%">
                  <c:v>4.328158733422427E-2</c:v>
                </c:pt>
                <c:pt idx="146" formatCode="0.0%">
                  <c:v>4.4149318018664729E-2</c:v>
                </c:pt>
                <c:pt idx="147" formatCode="0.0%">
                  <c:v>4.295699199020464E-2</c:v>
                </c:pt>
                <c:pt idx="148" formatCode="0.0%">
                  <c:v>4.3991252606418119E-2</c:v>
                </c:pt>
                <c:pt idx="149" formatCode="0.0%">
                  <c:v>4.5906462412498739E-2</c:v>
                </c:pt>
                <c:pt idx="150" formatCode="0.0%">
                  <c:v>4.5234003841099657E-2</c:v>
                </c:pt>
                <c:pt idx="151" formatCode="0.0%">
                  <c:v>4.5518701482004209E-2</c:v>
                </c:pt>
                <c:pt idx="152" formatCode="0.0%">
                  <c:v>4.2404777437647256E-2</c:v>
                </c:pt>
                <c:pt idx="153" formatCode="0.0%">
                  <c:v>3.8849495655647548E-2</c:v>
                </c:pt>
                <c:pt idx="154" formatCode="0.0%">
                  <c:v>3.6906242228301522E-2</c:v>
                </c:pt>
                <c:pt idx="155" formatCode="0.0%">
                  <c:v>3.6396949588986871E-2</c:v>
                </c:pt>
                <c:pt idx="156" formatCode="0.0%">
                  <c:v>3.8444433463458161E-2</c:v>
                </c:pt>
                <c:pt idx="157" formatCode="0.0%">
                  <c:v>3.9515175404020386E-2</c:v>
                </c:pt>
                <c:pt idx="158" formatCode="0.0%">
                  <c:v>3.7568138290035913E-2</c:v>
                </c:pt>
                <c:pt idx="159" formatCode="0.0%">
                  <c:v>3.5073130166805244E-2</c:v>
                </c:pt>
                <c:pt idx="160" formatCode="0.0%">
                  <c:v>3.3076773187841191E-2</c:v>
                </c:pt>
                <c:pt idx="161" formatCode="0.0%">
                  <c:v>3.006935350889961E-2</c:v>
                </c:pt>
                <c:pt idx="162" formatCode="0.0%">
                  <c:v>3.0656157826023822E-2</c:v>
                </c:pt>
                <c:pt idx="163" formatCode="0.0%">
                  <c:v>3.066390241550554E-2</c:v>
                </c:pt>
                <c:pt idx="164" formatCode="0.0%">
                  <c:v>3.3747352204891223E-2</c:v>
                </c:pt>
                <c:pt idx="165" formatCode="0.0%">
                  <c:v>3.3310901749663557E-2</c:v>
                </c:pt>
                <c:pt idx="166" formatCode="0.0%">
                  <c:v>3.4249532306806607E-2</c:v>
                </c:pt>
                <c:pt idx="167" formatCode="0.0%">
                  <c:v>3.3494194658129972E-2</c:v>
                </c:pt>
                <c:pt idx="168" formatCode="0.0%">
                  <c:v>3.2357839638353481E-2</c:v>
                </c:pt>
                <c:pt idx="169" formatCode="0.0%">
                  <c:v>3.3699876765570291E-2</c:v>
                </c:pt>
                <c:pt idx="170" formatCode="0.0%">
                  <c:v>3.9568345323740983E-2</c:v>
                </c:pt>
                <c:pt idx="171" formatCode="0.0%">
                  <c:v>4.5699432892249536E-2</c:v>
                </c:pt>
                <c:pt idx="172" formatCode="0.0%">
                  <c:v>4.8521714528221738E-2</c:v>
                </c:pt>
                <c:pt idx="173" formatCode="0.0%">
                  <c:v>5.2921512312255725E-2</c:v>
                </c:pt>
                <c:pt idx="174" formatCode="0.0%">
                  <c:v>5.2967393854093325E-2</c:v>
                </c:pt>
                <c:pt idx="175" formatCode="0.0%">
                  <c:v>6.2029283809702074E-2</c:v>
                </c:pt>
                <c:pt idx="176" formatCode="0.0%">
                  <c:v>6.1472546919387083E-2</c:v>
                </c:pt>
                <c:pt idx="177" formatCode="0.0%">
                  <c:v>6.6288319300367604E-2</c:v>
                </c:pt>
                <c:pt idx="178" formatCode="0.0%">
                  <c:v>7.1842678910996716E-2</c:v>
                </c:pt>
                <c:pt idx="179" formatCode="0.0%">
                  <c:v>7.7207582061951108E-2</c:v>
                </c:pt>
                <c:pt idx="180" formatCode="0.0%">
                  <c:v>8.4259045863102067E-2</c:v>
                </c:pt>
                <c:pt idx="181" formatCode="0.0%">
                  <c:v>9.1155027740840833E-2</c:v>
                </c:pt>
                <c:pt idx="182" formatCode="0.0%">
                  <c:v>9.6020761245674935E-2</c:v>
                </c:pt>
                <c:pt idx="183" formatCode="0.0%">
                  <c:v>9.5629773579789301E-2</c:v>
                </c:pt>
                <c:pt idx="184" formatCode="0.0%">
                  <c:v>0.10100737542723515</c:v>
                </c:pt>
                <c:pt idx="185" formatCode="0.0%">
                  <c:v>0.10405580646603774</c:v>
                </c:pt>
                <c:pt idx="186" formatCode="0.0%">
                  <c:v>0.10818036000712894</c:v>
                </c:pt>
                <c:pt idx="187" formatCode="0.0%">
                  <c:v>0.10699026560366476</c:v>
                </c:pt>
                <c:pt idx="188" formatCode="0.0%">
                  <c:v>0.11407010924406613</c:v>
                </c:pt>
                <c:pt idx="189" formatCode="0.0%">
                  <c:v>0.11574033679434592</c:v>
                </c:pt>
                <c:pt idx="190" formatCode="0.0%">
                  <c:v>0.11497187364777162</c:v>
                </c:pt>
                <c:pt idx="191" formatCode="0.0%">
                  <c:v>0.11463519313304715</c:v>
                </c:pt>
                <c:pt idx="192" formatCode="0.0%">
                  <c:v>0.11091272371721295</c:v>
                </c:pt>
                <c:pt idx="193" formatCode="0.0%">
                  <c:v>0.10408875068285917</c:v>
                </c:pt>
                <c:pt idx="194" formatCode="0.0%">
                  <c:v>9.5127321065093584E-2</c:v>
                </c:pt>
                <c:pt idx="195" formatCode="0.0%">
                  <c:v>9.1119085921709475E-2</c:v>
                </c:pt>
                <c:pt idx="196" formatCode="0.0%">
                  <c:v>8.4796993709664203E-2</c:v>
                </c:pt>
                <c:pt idx="197" formatCode="0.0%">
                  <c:v>8.2381530984203977E-2</c:v>
                </c:pt>
                <c:pt idx="198" formatCode="0.0%">
                  <c:v>8.3668382116436124E-2</c:v>
                </c:pt>
                <c:pt idx="199" formatCode="0.0%">
                  <c:v>7.7112844182715135E-2</c:v>
                </c:pt>
                <c:pt idx="200" formatCode="0.0%">
                  <c:v>7.1318867404402742E-2</c:v>
                </c:pt>
                <c:pt idx="201" formatCode="0.0%">
                  <c:v>6.9872922776148538E-2</c:v>
                </c:pt>
                <c:pt idx="202" formatCode="0.0%">
                  <c:v>6.8731323010051693E-2</c:v>
                </c:pt>
                <c:pt idx="203" formatCode="0.0%">
                  <c:v>6.6189211043086615E-2</c:v>
                </c:pt>
                <c:pt idx="204" formatCode="0.0%">
                  <c:v>6.3638450941374547E-2</c:v>
                </c:pt>
                <c:pt idx="205" formatCode="0.0%">
                  <c:v>5.9260105046814227E-2</c:v>
                </c:pt>
                <c:pt idx="206" formatCode="0.0%">
                  <c:v>5.7277244623146206E-2</c:v>
                </c:pt>
                <c:pt idx="207" formatCode="0.0%">
                  <c:v>5.610161802510194E-2</c:v>
                </c:pt>
                <c:pt idx="208" formatCode="0.0%">
                  <c:v>5.6894344453648493E-2</c:v>
                </c:pt>
                <c:pt idx="209" formatCode="0.0%">
                  <c:v>5.4931896422691251E-2</c:v>
                </c:pt>
                <c:pt idx="210" formatCode="0.0%">
                  <c:v>5.127444069305831E-2</c:v>
                </c:pt>
                <c:pt idx="211" formatCode="0.0%">
                  <c:v>5.2493535278906434E-2</c:v>
                </c:pt>
                <c:pt idx="212" formatCode="0.0%">
                  <c:v>5.3190707248933933E-2</c:v>
                </c:pt>
                <c:pt idx="213" formatCode="0.0%">
                  <c:v>5.2591184854908324E-2</c:v>
                </c:pt>
                <c:pt idx="214" formatCode="0.0%">
                  <c:v>5.0620960127823356E-2</c:v>
                </c:pt>
                <c:pt idx="215" formatCode="0.0%">
                  <c:v>5.0704225352112609E-2</c:v>
                </c:pt>
                <c:pt idx="216" formatCode="0.0%">
                  <c:v>5.2815254542183832E-2</c:v>
                </c:pt>
                <c:pt idx="217" formatCode="0.0%">
                  <c:v>5.9681649958679195E-2</c:v>
                </c:pt>
                <c:pt idx="218" formatCode="0.0%">
                  <c:v>6.3394683026584797E-2</c:v>
                </c:pt>
                <c:pt idx="219" formatCode="0.0%">
                  <c:v>6.7153493699885436E-2</c:v>
                </c:pt>
                <c:pt idx="220" formatCode="0.0%">
                  <c:v>6.7476575581602471E-2</c:v>
                </c:pt>
                <c:pt idx="221" formatCode="0.0%">
                  <c:v>6.8778376844494948E-2</c:v>
                </c:pt>
                <c:pt idx="222" formatCode="0.0%">
                  <c:v>6.889006529027708E-2</c:v>
                </c:pt>
                <c:pt idx="223" formatCode="0.0%">
                  <c:v>6.7986381664385309E-2</c:v>
                </c:pt>
                <c:pt idx="224" formatCode="0.0%">
                  <c:v>6.6036089490768113E-2</c:v>
                </c:pt>
                <c:pt idx="225" formatCode="0.0%">
                  <c:v>6.5414395333495357E-2</c:v>
                </c:pt>
                <c:pt idx="226" formatCode="0.0%">
                  <c:v>6.6673579427623419E-2</c:v>
                </c:pt>
                <c:pt idx="227" formatCode="0.0%">
                  <c:v>6.5889874200866005E-2</c:v>
                </c:pt>
                <c:pt idx="228" formatCode="0.0%">
                  <c:v>6.5987766121040181E-2</c:v>
                </c:pt>
                <c:pt idx="229" formatCode="0.0%">
                  <c:v>6.2627153126271429E-2</c:v>
                </c:pt>
                <c:pt idx="230" formatCode="0.0%">
                  <c:v>6.4170040485830082E-2</c:v>
                </c:pt>
                <c:pt idx="231" formatCode="0.0%">
                  <c:v>6.6047229303636046E-2</c:v>
                </c:pt>
                <c:pt idx="232" formatCode="0.0%">
                  <c:v>6.8250842706004233E-2</c:v>
                </c:pt>
                <c:pt idx="233" formatCode="0.0%">
                  <c:v>6.9231024526235307E-2</c:v>
                </c:pt>
                <c:pt idx="234" formatCode="0.0%">
                  <c:v>6.9534783900683461E-2</c:v>
                </c:pt>
                <c:pt idx="235" formatCode="0.0%">
                  <c:v>6.9968450111739244E-2</c:v>
                </c:pt>
                <c:pt idx="236" formatCode="0.0%">
                  <c:v>7.1996856890285788E-2</c:v>
                </c:pt>
                <c:pt idx="237" formatCode="0.0%">
                  <c:v>7.5541795665634792E-2</c:v>
                </c:pt>
                <c:pt idx="238" formatCode="0.0%">
                  <c:v>7.5467418424548738E-2</c:v>
                </c:pt>
                <c:pt idx="239" formatCode="0.0%">
                  <c:v>7.5263616136209688E-2</c:v>
                </c:pt>
                <c:pt idx="240" formatCode="0.0%">
                  <c:v>7.7034045008655516E-2</c:v>
                </c:pt>
                <c:pt idx="241" formatCode="0.0%">
                  <c:v>7.7762532307986909E-2</c:v>
                </c:pt>
                <c:pt idx="242" formatCode="0.0%">
                  <c:v>7.9195992644727653E-2</c:v>
                </c:pt>
                <c:pt idx="243" formatCode="0.0%">
                  <c:v>8.22504011830969E-2</c:v>
                </c:pt>
                <c:pt idx="244" formatCode="0.0%">
                  <c:v>8.569732566858268E-2</c:v>
                </c:pt>
                <c:pt idx="245" formatCode="0.0%">
                  <c:v>8.7562467020517065E-2</c:v>
                </c:pt>
                <c:pt idx="246" formatCode="0.0%">
                  <c:v>8.9895965177661852E-2</c:v>
                </c:pt>
                <c:pt idx="247" formatCode="0.0%">
                  <c:v>9.2698958749270588E-2</c:v>
                </c:pt>
                <c:pt idx="248" formatCode="0.0%">
                  <c:v>9.6115081546637615E-2</c:v>
                </c:pt>
                <c:pt idx="249" formatCode="0.0%">
                  <c:v>9.6324576553646679E-2</c:v>
                </c:pt>
                <c:pt idx="250" formatCode="0.0%">
                  <c:v>9.7710153660741206E-2</c:v>
                </c:pt>
                <c:pt idx="251" formatCode="0.0%">
                  <c:v>0.10178437546858587</c:v>
                </c:pt>
                <c:pt idx="252" formatCode="0.0%">
                  <c:v>0.10497961127481625</c:v>
                </c:pt>
                <c:pt idx="253" formatCode="0.0%">
                  <c:v>0.11102558029369969</c:v>
                </c:pt>
                <c:pt idx="254" formatCode="0.0%">
                  <c:v>0.11595182138660398</c:v>
                </c:pt>
                <c:pt idx="255" formatCode="0.0%">
                  <c:v>0.11019043465619993</c:v>
                </c:pt>
                <c:pt idx="256" formatCode="0.0%">
                  <c:v>0.10736381686857932</c:v>
                </c:pt>
                <c:pt idx="257" formatCode="0.0%">
                  <c:v>0.10522860893886654</c:v>
                </c:pt>
                <c:pt idx="258" formatCode="0.0%">
                  <c:v>0.10539583628381255</c:v>
                </c:pt>
                <c:pt idx="259" formatCode="0.0%">
                  <c:v>0.10614195361911438</c:v>
                </c:pt>
                <c:pt idx="260" formatCode="0.0%">
                  <c:v>0.10660648109448578</c:v>
                </c:pt>
                <c:pt idx="261" formatCode="0.0%">
                  <c:v>0.10643413852191697</c:v>
                </c:pt>
                <c:pt idx="262" formatCode="0.0%">
                  <c:v>0.10775944885131628</c:v>
                </c:pt>
                <c:pt idx="263" formatCode="0.0%">
                  <c:v>0.10566428046490128</c:v>
                </c:pt>
                <c:pt idx="264" formatCode="0.0%">
                  <c:v>0.10470315698739352</c:v>
                </c:pt>
                <c:pt idx="265" formatCode="0.0%">
                  <c:v>0.10392794329265032</c:v>
                </c:pt>
                <c:pt idx="266" formatCode="0.0%">
                  <c:v>9.8138836970542487E-2</c:v>
                </c:pt>
                <c:pt idx="267" formatCode="0.0%">
                  <c:v>9.7210946706821844E-2</c:v>
                </c:pt>
                <c:pt idx="268" formatCode="0.0%">
                  <c:v>9.3628189803024897E-2</c:v>
                </c:pt>
                <c:pt idx="269" formatCode="0.0%">
                  <c:v>9.1103938024531983E-2</c:v>
                </c:pt>
                <c:pt idx="270" formatCode="0.0%">
                  <c:v>8.9222569569005206E-2</c:v>
                </c:pt>
                <c:pt idx="271" formatCode="0.0%">
                  <c:v>8.6986353586948173E-2</c:v>
                </c:pt>
                <c:pt idx="272" formatCode="0.0%">
                  <c:v>8.3545259977338526E-2</c:v>
                </c:pt>
                <c:pt idx="273" formatCode="0.0%">
                  <c:v>7.9809157445107859E-2</c:v>
                </c:pt>
                <c:pt idx="274" formatCode="0.0%">
                  <c:v>7.6835402264674446E-2</c:v>
                </c:pt>
                <c:pt idx="275" formatCode="0.0%">
                  <c:v>7.3188744737943345E-2</c:v>
                </c:pt>
                <c:pt idx="276" formatCode="0.0%">
                  <c:v>6.9298480895369607E-2</c:v>
                </c:pt>
                <c:pt idx="277" formatCode="0.0%">
                  <c:v>6.1772799691015345E-2</c:v>
                </c:pt>
                <c:pt idx="278" formatCode="0.0%">
                  <c:v>5.712573414838773E-2</c:v>
                </c:pt>
                <c:pt idx="279" formatCode="0.0%">
                  <c:v>5.3058691553094395E-2</c:v>
                </c:pt>
                <c:pt idx="280" formatCode="0.0%">
                  <c:v>5.4580016633004602E-2</c:v>
                </c:pt>
                <c:pt idx="281" formatCode="0.0%">
                  <c:v>5.800771542849037E-2</c:v>
                </c:pt>
                <c:pt idx="282" formatCode="0.0%">
                  <c:v>5.7894984473510824E-2</c:v>
                </c:pt>
                <c:pt idx="283" formatCode="0.0%">
                  <c:v>5.4565857764062198E-2</c:v>
                </c:pt>
                <c:pt idx="284" formatCode="0.0%">
                  <c:v>5.1123556340482823E-2</c:v>
                </c:pt>
                <c:pt idx="285" formatCode="0.0%">
                  <c:v>5.2257795873045243E-2</c:v>
                </c:pt>
                <c:pt idx="286" formatCode="0.0%">
                  <c:v>4.9792913023469998E-2</c:v>
                </c:pt>
                <c:pt idx="287" formatCode="0.0%">
                  <c:v>4.8148827820342133E-2</c:v>
                </c:pt>
                <c:pt idx="288" formatCode="0.0%">
                  <c:v>4.6815497229379943E-2</c:v>
                </c:pt>
                <c:pt idx="289" formatCode="0.0%">
                  <c:v>4.5447311583494354E-2</c:v>
                </c:pt>
                <c:pt idx="290" formatCode="0.0%">
                  <c:v>4.4106308676130412E-2</c:v>
                </c:pt>
                <c:pt idx="291" formatCode="0.0%">
                  <c:v>4.8345421577515868E-2</c:v>
                </c:pt>
                <c:pt idx="292" formatCode="0.0%">
                  <c:v>4.5108377270064448E-2</c:v>
                </c:pt>
                <c:pt idx="293" formatCode="0.0%">
                  <c:v>4.1450429491768137E-2</c:v>
                </c:pt>
                <c:pt idx="294" formatCode="0.0%">
                  <c:v>4.1161689163646153E-2</c:v>
                </c:pt>
                <c:pt idx="295" formatCode="0.0%">
                  <c:v>4.238715970559559E-2</c:v>
                </c:pt>
                <c:pt idx="296" formatCode="0.0%">
                  <c:v>4.3154334225012914E-2</c:v>
                </c:pt>
                <c:pt idx="297" formatCode="0.0%">
                  <c:v>3.9088091102952527E-2</c:v>
                </c:pt>
                <c:pt idx="298" formatCode="0.0%">
                  <c:v>3.7436436963001807E-2</c:v>
                </c:pt>
                <c:pt idx="299" formatCode="0.0%">
                  <c:v>3.6438841835729763E-2</c:v>
                </c:pt>
                <c:pt idx="300" formatCode="0.0%">
                  <c:v>3.6117283143815682E-2</c:v>
                </c:pt>
                <c:pt idx="301" formatCode="0.0%">
                  <c:v>4.1318719554627625E-2</c:v>
                </c:pt>
                <c:pt idx="302" formatCode="0.0%">
                  <c:v>4.3394218447972532E-2</c:v>
                </c:pt>
                <c:pt idx="303" formatCode="0.0%">
                  <c:v>4.2613452100404237E-2</c:v>
                </c:pt>
                <c:pt idx="304" formatCode="0.0%">
                  <c:v>4.0983959986202079E-2</c:v>
                </c:pt>
                <c:pt idx="305" formatCode="0.0%">
                  <c:v>3.8962991601692476E-2</c:v>
                </c:pt>
                <c:pt idx="306" formatCode="0.0%">
                  <c:v>3.6821870995300987E-2</c:v>
                </c:pt>
                <c:pt idx="307" formatCode="0.0%">
                  <c:v>3.5580603998298432E-2</c:v>
                </c:pt>
                <c:pt idx="308" formatCode="0.0%">
                  <c:v>3.3358058705097005E-2</c:v>
                </c:pt>
                <c:pt idx="309" formatCode="0.0%">
                  <c:v>3.4042103036073135E-2</c:v>
                </c:pt>
                <c:pt idx="310" formatCode="0.0%">
                  <c:v>3.4036170032958557E-2</c:v>
                </c:pt>
                <c:pt idx="311" formatCode="0.0%">
                  <c:v>3.6382448583132776E-2</c:v>
                </c:pt>
                <c:pt idx="312" formatCode="0.0%">
                  <c:v>3.7044823816331673E-2</c:v>
                </c:pt>
                <c:pt idx="313" formatCode="0.0%">
                  <c:v>3.4896834015537559E-2</c:v>
                </c:pt>
                <c:pt idx="314" formatCode="0.0%">
                  <c:v>3.5552965175579265E-2</c:v>
                </c:pt>
                <c:pt idx="315" formatCode="0.0%">
                  <c:v>3.3116290643662838E-2</c:v>
                </c:pt>
                <c:pt idx="316" formatCode="0.0%">
                  <c:v>3.4254944599772186E-2</c:v>
                </c:pt>
                <c:pt idx="317" formatCode="0.0%">
                  <c:v>3.5227719087883358E-2</c:v>
                </c:pt>
                <c:pt idx="318" formatCode="0.0%">
                  <c:v>3.4072181938035628E-2</c:v>
                </c:pt>
                <c:pt idx="319" formatCode="0.0%">
                  <c:v>3.4317047624915276E-2</c:v>
                </c:pt>
                <c:pt idx="320" formatCode="0.0%">
                  <c:v>3.4660267847987036E-2</c:v>
                </c:pt>
                <c:pt idx="321" formatCode="0.0%">
                  <c:v>3.3944428530507054E-2</c:v>
                </c:pt>
                <c:pt idx="322" formatCode="0.0%">
                  <c:v>3.5490264184868225E-2</c:v>
                </c:pt>
                <c:pt idx="323" formatCode="0.0%">
                  <c:v>3.6042460422566647E-2</c:v>
                </c:pt>
                <c:pt idx="324" formatCode="0.0%">
                  <c:v>3.5640433037343433E-2</c:v>
                </c:pt>
                <c:pt idx="325" formatCode="0.0%">
                  <c:v>3.0854605993340778E-2</c:v>
                </c:pt>
                <c:pt idx="326" formatCode="0.0%">
                  <c:v>2.4583408711732924E-2</c:v>
                </c:pt>
                <c:pt idx="327" formatCode="0.0%">
                  <c:v>2.1015234539651928E-2</c:v>
                </c:pt>
                <c:pt idx="328" formatCode="0.0%">
                  <c:v>2.0464967260057199E-2</c:v>
                </c:pt>
                <c:pt idx="329" formatCode="0.0%">
                  <c:v>2.1487768347478786E-2</c:v>
                </c:pt>
                <c:pt idx="330" formatCode="0.0%">
                  <c:v>1.9243794573488904E-2</c:v>
                </c:pt>
                <c:pt idx="331" formatCode="0.0%">
                  <c:v>1.7155110793424022E-2</c:v>
                </c:pt>
                <c:pt idx="332" formatCode="0.0%">
                  <c:v>1.8771432535828358E-2</c:v>
                </c:pt>
                <c:pt idx="333" formatCode="0.0%">
                  <c:v>1.8898541547107905E-2</c:v>
                </c:pt>
                <c:pt idx="334" formatCode="0.0%">
                  <c:v>1.7758484609313285E-2</c:v>
                </c:pt>
                <c:pt idx="335" formatCode="0.0%">
                  <c:v>1.5752212389380515E-2</c:v>
                </c:pt>
                <c:pt idx="336" formatCode="0.0%">
                  <c:v>1.5856236786469191E-2</c:v>
                </c:pt>
                <c:pt idx="337" formatCode="0.0%">
                  <c:v>1.9418996163182101E-2</c:v>
                </c:pt>
                <c:pt idx="338" formatCode="0.0%">
                  <c:v>2.4366318763242578E-2</c:v>
                </c:pt>
                <c:pt idx="339" formatCode="0.0%">
                  <c:v>3.0294094519147441E-2</c:v>
                </c:pt>
                <c:pt idx="340" formatCode="0.0%">
                  <c:v>3.1023724024253907E-2</c:v>
                </c:pt>
                <c:pt idx="341" formatCode="0.0%">
                  <c:v>3.1084436276905603E-2</c:v>
                </c:pt>
                <c:pt idx="342" formatCode="0.0%">
                  <c:v>3.3206942381361904E-2</c:v>
                </c:pt>
                <c:pt idx="343" formatCode="0.0%">
                  <c:v>3.5995939720465442E-2</c:v>
                </c:pt>
                <c:pt idx="344" formatCode="0.0%">
                  <c:v>3.6092302902949625E-2</c:v>
                </c:pt>
                <c:pt idx="345" formatCode="0.0%">
                  <c:v>3.7523306401491707E-2</c:v>
                </c:pt>
                <c:pt idx="346" formatCode="0.0%">
                  <c:v>3.7630864676231113E-2</c:v>
                </c:pt>
                <c:pt idx="347" formatCode="0.0%">
                  <c:v>3.8121236762114874E-2</c:v>
                </c:pt>
                <c:pt idx="348" formatCode="0.0%">
                  <c:v>3.7268277642887426E-2</c:v>
                </c:pt>
                <c:pt idx="349" formatCode="0.0%">
                  <c:v>3.5179353252938084E-2</c:v>
                </c:pt>
                <c:pt idx="350" formatCode="0.0%">
                  <c:v>3.598651702608513E-2</c:v>
                </c:pt>
                <c:pt idx="351" formatCode="0.0%">
                  <c:v>3.7150107805911325E-2</c:v>
                </c:pt>
                <c:pt idx="352" formatCode="0.0%">
                  <c:v>3.7531879258497991E-2</c:v>
                </c:pt>
                <c:pt idx="353" formatCode="0.0%">
                  <c:v>3.8015964809161806E-2</c:v>
                </c:pt>
                <c:pt idx="354" formatCode="0.0%">
                  <c:v>4.065225204774614E-2</c:v>
                </c:pt>
                <c:pt idx="355" formatCode="0.0%">
                  <c:v>3.9625414531202718E-2</c:v>
                </c:pt>
                <c:pt idx="356" formatCode="0.0%">
                  <c:v>4.1182325214550008E-2</c:v>
                </c:pt>
                <c:pt idx="357" formatCode="0.0%">
                  <c:v>4.127667540247093E-2</c:v>
                </c:pt>
                <c:pt idx="358" formatCode="0.0%">
                  <c:v>4.1721940920386391E-2</c:v>
                </c:pt>
                <c:pt idx="359" formatCode="0.0%">
                  <c:v>4.304364043267439E-2</c:v>
                </c:pt>
                <c:pt idx="360" formatCode="0.0%">
                  <c:v>4.4344950583339537E-2</c:v>
                </c:pt>
                <c:pt idx="361" formatCode="0.0%">
                  <c:v>4.6264005342435244E-2</c:v>
                </c:pt>
                <c:pt idx="362" formatCode="0.0%">
                  <c:v>4.6567947793614728E-2</c:v>
                </c:pt>
                <c:pt idx="363" formatCode="0.0%">
                  <c:v>4.843991463683861E-2</c:v>
                </c:pt>
                <c:pt idx="364" formatCode="0.0%">
                  <c:v>4.9216714972300624E-2</c:v>
                </c:pt>
                <c:pt idx="365" formatCode="0.0%">
                  <c:v>4.7053666021261931E-2</c:v>
                </c:pt>
                <c:pt idx="366" formatCode="0.0%">
                  <c:v>4.4481204100923488E-2</c:v>
                </c:pt>
                <c:pt idx="367" formatCode="0.0%">
                  <c:v>4.1522428636157738E-2</c:v>
                </c:pt>
                <c:pt idx="368" formatCode="0.0%">
                  <c:v>3.8777865954837232E-2</c:v>
                </c:pt>
                <c:pt idx="369" formatCode="0.0%">
                  <c:v>3.9442696629213625E-2</c:v>
                </c:pt>
                <c:pt idx="370" formatCode="0.0%">
                  <c:v>3.9297628869677581E-2</c:v>
                </c:pt>
                <c:pt idx="371" formatCode="0.0%">
                  <c:v>3.9068087541124452E-2</c:v>
                </c:pt>
                <c:pt idx="372" formatCode="0.0%">
                  <c:v>4.1590322867562035E-2</c:v>
                </c:pt>
                <c:pt idx="373" formatCode="0.0%">
                  <c:v>4.271125137406484E-2</c:v>
                </c:pt>
                <c:pt idx="374" formatCode="0.0%">
                  <c:v>4.2764784851268223E-2</c:v>
                </c:pt>
                <c:pt idx="375" formatCode="0.0%">
                  <c:v>3.8042429240730646E-2</c:v>
                </c:pt>
                <c:pt idx="376" formatCode="0.0%">
                  <c:v>3.6592828295190172E-2</c:v>
                </c:pt>
                <c:pt idx="377" formatCode="0.0%">
                  <c:v>3.8903038972820214E-2</c:v>
                </c:pt>
                <c:pt idx="378" formatCode="0.0%">
                  <c:v>3.8984319253728694E-2</c:v>
                </c:pt>
                <c:pt idx="379" formatCode="0.0%">
                  <c:v>4.5766192183203991E-2</c:v>
                </c:pt>
                <c:pt idx="380" formatCode="0.0%">
                  <c:v>4.9848942598187396E-2</c:v>
                </c:pt>
                <c:pt idx="381" formatCode="0.0%">
                  <c:v>5.1747695394247506E-2</c:v>
                </c:pt>
                <c:pt idx="382" formatCode="0.0%">
                  <c:v>5.0789541806885774E-2</c:v>
                </c:pt>
                <c:pt idx="383" formatCode="0.0%">
                  <c:v>4.8732641577616143E-2</c:v>
                </c:pt>
                <c:pt idx="384" formatCode="0.0%">
                  <c:v>4.4814100046112193E-2</c:v>
                </c:pt>
                <c:pt idx="385" formatCode="0.0%">
                  <c:v>4.0757681386135225E-2</c:v>
                </c:pt>
                <c:pt idx="386" formatCode="0.0%">
                  <c:v>3.7064015042433729E-2</c:v>
                </c:pt>
                <c:pt idx="387" formatCode="0.0%">
                  <c:v>3.6766570312896318E-2</c:v>
                </c:pt>
                <c:pt idx="388" formatCode="0.0%">
                  <c:v>3.8724911452184152E-2</c:v>
                </c:pt>
                <c:pt idx="389" formatCode="0.0%">
                  <c:v>3.5901397098334176E-2</c:v>
                </c:pt>
                <c:pt idx="390" formatCode="0.0%">
                  <c:v>3.4975460225464383E-2</c:v>
                </c:pt>
                <c:pt idx="391" formatCode="0.0%">
                  <c:v>3.0534478168264156E-2</c:v>
                </c:pt>
                <c:pt idx="392" formatCode="0.0%">
                  <c:v>2.7768130323327478E-2</c:v>
                </c:pt>
                <c:pt idx="393" formatCode="0.0%">
                  <c:v>2.3827925868675104E-2</c:v>
                </c:pt>
                <c:pt idx="394" formatCode="0.0%">
                  <c:v>2.478320851399296E-2</c:v>
                </c:pt>
                <c:pt idx="395" formatCode="0.0%">
                  <c:v>2.6384444991385703E-2</c:v>
                </c:pt>
                <c:pt idx="396" formatCode="0.0%">
                  <c:v>2.388152410219524E-2</c:v>
                </c:pt>
                <c:pt idx="397" formatCode="0.0%">
                  <c:v>2.5960658737419928E-2</c:v>
                </c:pt>
                <c:pt idx="398" formatCode="0.0%">
                  <c:v>2.8225608859705043E-2</c:v>
                </c:pt>
                <c:pt idx="399" formatCode="0.0%">
                  <c:v>2.9136502967455735E-2</c:v>
                </c:pt>
                <c:pt idx="400" formatCode="0.0%">
                  <c:v>2.6255967265287561E-2</c:v>
                </c:pt>
                <c:pt idx="401" formatCode="0.0%">
                  <c:v>2.6341384341060037E-2</c:v>
                </c:pt>
                <c:pt idx="402" formatCode="0.0%">
                  <c:v>2.8112709793322255E-2</c:v>
                </c:pt>
                <c:pt idx="403" formatCode="0.0%">
                  <c:v>2.7094669874537791E-2</c:v>
                </c:pt>
                <c:pt idx="404" formatCode="0.0%">
                  <c:v>2.5247811534500508E-2</c:v>
                </c:pt>
                <c:pt idx="405" formatCode="0.0%">
                  <c:v>2.6951493735946075E-2</c:v>
                </c:pt>
                <c:pt idx="406" formatCode="0.0%">
                  <c:v>2.671602801416717E-2</c:v>
                </c:pt>
                <c:pt idx="407" formatCode="0.0%">
                  <c:v>2.5945997793870967E-2</c:v>
                </c:pt>
                <c:pt idx="408" formatCode="0.0%">
                  <c:v>2.7044286216034941E-2</c:v>
                </c:pt>
                <c:pt idx="409" formatCode="0.0%">
                  <c:v>2.5988502635476252E-2</c:v>
                </c:pt>
                <c:pt idx="410" formatCode="0.0%">
                  <c:v>2.5608031898838979E-2</c:v>
                </c:pt>
                <c:pt idx="411" formatCode="0.0%">
                  <c:v>2.557074731855713E-2</c:v>
                </c:pt>
                <c:pt idx="412" formatCode="0.0%">
                  <c:v>2.7372118412100743E-2</c:v>
                </c:pt>
                <c:pt idx="413" formatCode="0.0%">
                  <c:v>2.5902234857458684E-2</c:v>
                </c:pt>
                <c:pt idx="414" formatCode="0.0%">
                  <c:v>2.4164095459983548E-2</c:v>
                </c:pt>
                <c:pt idx="415" formatCode="0.0%">
                  <c:v>2.4540552437548158E-2</c:v>
                </c:pt>
                <c:pt idx="416" formatCode="0.0%">
                  <c:v>2.3935460581043122E-2</c:v>
                </c:pt>
                <c:pt idx="417" formatCode="0.0%">
                  <c:v>2.3538427851981458E-2</c:v>
                </c:pt>
                <c:pt idx="418" formatCode="0.0%">
                  <c:v>2.3460914085914109E-2</c:v>
                </c:pt>
                <c:pt idx="419" formatCode="0.0%">
                  <c:v>2.1908501620543364E-2</c:v>
                </c:pt>
                <c:pt idx="420" formatCode="0.0%">
                  <c:v>1.9772430516694639E-2</c:v>
                </c:pt>
                <c:pt idx="421" formatCode="0.0%">
                  <c:v>2.0596315323844872E-2</c:v>
                </c:pt>
                <c:pt idx="422" formatCode="0.0%">
                  <c:v>2.1313176685614943E-2</c:v>
                </c:pt>
                <c:pt idx="423" formatCode="0.0%">
                  <c:v>1.980442741723687E-2</c:v>
                </c:pt>
                <c:pt idx="424" formatCode="0.0%">
                  <c:v>1.8141776908505713E-2</c:v>
                </c:pt>
                <c:pt idx="425" formatCode="0.0%">
                  <c:v>2.0275575398352785E-2</c:v>
                </c:pt>
                <c:pt idx="426" formatCode="0.0%">
                  <c:v>2.1857083570297586E-2</c:v>
                </c:pt>
                <c:pt idx="427" formatCode="0.0%">
                  <c:v>2.2464324075494924E-2</c:v>
                </c:pt>
                <c:pt idx="428" formatCode="0.0%">
                  <c:v>2.2532879610043244E-2</c:v>
                </c:pt>
                <c:pt idx="429" formatCode="0.0%">
                  <c:v>2.1056491908989505E-2</c:v>
                </c:pt>
                <c:pt idx="430" formatCode="0.0%">
                  <c:v>2.1062424695349691E-2</c:v>
                </c:pt>
                <c:pt idx="431" formatCode="0.0%">
                  <c:v>2.1484553688512209E-2</c:v>
                </c:pt>
                <c:pt idx="432" formatCode="0.0%">
                  <c:v>2.3215047862935156E-2</c:v>
                </c:pt>
                <c:pt idx="433" formatCode="0.0%">
                  <c:v>2.2659529168440828E-2</c:v>
                </c:pt>
                <c:pt idx="434" formatCode="0.0%">
                  <c:v>2.1732866220786518E-2</c:v>
                </c:pt>
                <c:pt idx="435" formatCode="0.0%">
                  <c:v>2.320684692872832E-2</c:v>
                </c:pt>
                <c:pt idx="436" formatCode="0.0%">
                  <c:v>2.3294156796902055E-2</c:v>
                </c:pt>
                <c:pt idx="437" formatCode="0.0%">
                  <c:v>2.1804080154514516E-2</c:v>
                </c:pt>
                <c:pt idx="438" formatCode="0.0%">
                  <c:v>1.9870338893819506E-2</c:v>
                </c:pt>
                <c:pt idx="439" formatCode="0.0%">
                  <c:v>1.9719662634690938E-2</c:v>
                </c:pt>
                <c:pt idx="440" formatCode="0.0%">
                  <c:v>1.929303831624396E-2</c:v>
                </c:pt>
                <c:pt idx="441" formatCode="0.0%">
                  <c:v>2.0203229523652944E-2</c:v>
                </c:pt>
                <c:pt idx="442" formatCode="0.0%">
                  <c:v>1.8238035490231175E-2</c:v>
                </c:pt>
                <c:pt idx="443" formatCode="0.0%">
                  <c:v>1.9539938200653806E-2</c:v>
                </c:pt>
                <c:pt idx="444" formatCode="0.0%">
                  <c:v>1.9738704247173278E-2</c:v>
                </c:pt>
                <c:pt idx="445" formatCode="0.0%">
                  <c:v>1.9540195699372598E-2</c:v>
                </c:pt>
                <c:pt idx="446" formatCode="0.0%">
                  <c:v>2.0736232744544836E-2</c:v>
                </c:pt>
                <c:pt idx="447" formatCode="0.0%">
                  <c:v>2.1111226257272797E-2</c:v>
                </c:pt>
                <c:pt idx="448" formatCode="0.0%">
                  <c:v>2.1300498144890767E-2</c:v>
                </c:pt>
                <c:pt idx="449" formatCode="0.0%">
                  <c:v>2.0290325915205853E-2</c:v>
                </c:pt>
                <c:pt idx="450" formatCode="0.0%">
                  <c:v>2.1164567416890101E-2</c:v>
                </c:pt>
                <c:pt idx="451" formatCode="0.0%">
                  <c:v>1.9941720138929808E-2</c:v>
                </c:pt>
                <c:pt idx="452" formatCode="0.0%">
                  <c:v>2.2119273475990742E-2</c:v>
                </c:pt>
                <c:pt idx="453" formatCode="0.0%">
                  <c:v>2.2560912998195626E-2</c:v>
                </c:pt>
                <c:pt idx="454" formatCode="0.0%">
                  <c:v>2.4409922398744399E-2</c:v>
                </c:pt>
                <c:pt idx="455" formatCode="0.0%">
                  <c:v>2.3631039531478937E-2</c:v>
                </c:pt>
                <c:pt idx="456" formatCode="0.0%">
                  <c:v>2.2687430608309356E-2</c:v>
                </c:pt>
                <c:pt idx="457" formatCode="0.0%">
                  <c:v>2.320595099183187E-2</c:v>
                </c:pt>
                <c:pt idx="458" formatCode="0.0%">
                  <c:v>2.1202030043480091E-2</c:v>
                </c:pt>
                <c:pt idx="459" formatCode="0.0%">
                  <c:v>1.9152421962217003E-2</c:v>
                </c:pt>
                <c:pt idx="460" formatCode="0.0%">
                  <c:v>1.6933943148266017E-2</c:v>
                </c:pt>
                <c:pt idx="461" formatCode="0.0%">
                  <c:v>1.8251291774616263E-2</c:v>
                </c:pt>
                <c:pt idx="462" formatCode="0.0%">
                  <c:v>1.6710718257579193E-2</c:v>
                </c:pt>
                <c:pt idx="463" formatCode="0.0%">
                  <c:v>1.6550510078928937E-2</c:v>
                </c:pt>
                <c:pt idx="464" formatCode="0.0%">
                  <c:v>1.6129728485302142E-2</c:v>
                </c:pt>
                <c:pt idx="465" formatCode="0.0%">
                  <c:v>1.4388386004676512E-2</c:v>
                </c:pt>
                <c:pt idx="466" formatCode="0.0%">
                  <c:v>1.2644451763492937E-2</c:v>
                </c:pt>
                <c:pt idx="467" formatCode="0.0%">
                  <c:v>1.1256686786623504E-2</c:v>
                </c:pt>
                <c:pt idx="468" formatCode="0.0%">
                  <c:v>1.0442111277765953E-2</c:v>
                </c:pt>
                <c:pt idx="469" formatCode="0.0%">
                  <c:v>7.8117204316403566E-3</c:v>
                </c:pt>
                <c:pt idx="470" formatCode="0.0%">
                  <c:v>6.9063723745104166E-3</c:v>
                </c:pt>
                <c:pt idx="471" formatCode="0.0%">
                  <c:v>7.1698864767975046E-3</c:v>
                </c:pt>
                <c:pt idx="472" formatCode="0.0%">
                  <c:v>9.0091372292275818E-3</c:v>
                </c:pt>
                <c:pt idx="473" formatCode="0.0%">
                  <c:v>6.8654764612234853E-3</c:v>
                </c:pt>
                <c:pt idx="474" formatCode="0.0%">
                  <c:v>8.7507458021991447E-3</c:v>
                </c:pt>
                <c:pt idx="475" formatCode="0.0%">
                  <c:v>9.3399574166075361E-3</c:v>
                </c:pt>
                <c:pt idx="476" formatCode="0.0%">
                  <c:v>6.3296516567543648E-3</c:v>
                </c:pt>
                <c:pt idx="477" formatCode="0.0%">
                  <c:v>7.2264962099783947E-3</c:v>
                </c:pt>
                <c:pt idx="478" formatCode="0.0%">
                  <c:v>7.2119463770576875E-3</c:v>
                </c:pt>
                <c:pt idx="479" formatCode="0.0%">
                  <c:v>8.4440106929182246E-3</c:v>
                </c:pt>
                <c:pt idx="480" formatCode="0.0%">
                  <c:v>9.3587423659804436E-3</c:v>
                </c:pt>
                <c:pt idx="481" formatCode="0.0%">
                  <c:v>9.3212068063197595E-3</c:v>
                </c:pt>
                <c:pt idx="482" formatCode="0.0%">
                  <c:v>9.9278744166315658E-3</c:v>
                </c:pt>
                <c:pt idx="483" formatCode="0.0%">
                  <c:v>1.3545580383626632E-2</c:v>
                </c:pt>
                <c:pt idx="484" formatCode="0.0%">
                  <c:v>1.2821778686790353E-2</c:v>
                </c:pt>
                <c:pt idx="485" formatCode="0.0%">
                  <c:v>1.3990259052728105E-2</c:v>
                </c:pt>
                <c:pt idx="486" formatCode="0.0%">
                  <c:v>1.4181101253344375E-2</c:v>
                </c:pt>
                <c:pt idx="487" formatCode="0.0%">
                  <c:v>1.4625639871744367E-2</c:v>
                </c:pt>
                <c:pt idx="488" formatCode="0.0%">
                  <c:v>1.8855446269013809E-2</c:v>
                </c:pt>
                <c:pt idx="489" formatCode="0.0%">
                  <c:v>1.8336773233365689E-2</c:v>
                </c:pt>
                <c:pt idx="490" formatCode="0.0%">
                  <c:v>1.9206469547637051E-2</c:v>
                </c:pt>
                <c:pt idx="491" formatCode="0.0%">
                  <c:v>2.0547560941400977E-2</c:v>
                </c:pt>
                <c:pt idx="492" formatCode="0.0%">
                  <c:v>2.1891369506148672E-2</c:v>
                </c:pt>
                <c:pt idx="493" formatCode="0.0%">
                  <c:v>2.5687379130580945E-2</c:v>
                </c:pt>
                <c:pt idx="494" formatCode="0.0%">
                  <c:v>2.930879964151667E-2</c:v>
                </c:pt>
                <c:pt idx="495" formatCode="0.0%">
                  <c:v>2.3509901473026895E-2</c:v>
                </c:pt>
                <c:pt idx="496" formatCode="0.0%">
                  <c:v>2.3689488050804952E-2</c:v>
                </c:pt>
                <c:pt idx="497" formatCode="0.0%">
                  <c:v>2.6842647509258688E-2</c:v>
                </c:pt>
                <c:pt idx="498" formatCode="0.0%">
                  <c:v>2.6688143077328919E-2</c:v>
                </c:pt>
                <c:pt idx="499" formatCode="0.0%">
                  <c:v>2.4754670954149738E-2</c:v>
                </c:pt>
                <c:pt idx="500" formatCode="0.0%">
                  <c:v>2.5480961785462775E-2</c:v>
                </c:pt>
                <c:pt idx="501" formatCode="0.0%">
                  <c:v>2.5148561265149194E-2</c:v>
                </c:pt>
                <c:pt idx="502" formatCode="0.0%">
                  <c:v>2.5663277956855968E-2</c:v>
                </c:pt>
                <c:pt idx="503" formatCode="0.0%">
                  <c:v>2.4847793521432404E-2</c:v>
                </c:pt>
                <c:pt idx="504" formatCode="0.0%">
                  <c:v>2.7014432367977514E-2</c:v>
                </c:pt>
                <c:pt idx="505" formatCode="0.0%">
                  <c:v>2.5371971963765949E-2</c:v>
                </c:pt>
                <c:pt idx="506" formatCode="0.0%">
                  <c:v>2.1087000884293827E-2</c:v>
                </c:pt>
                <c:pt idx="507" formatCode="0.0%">
                  <c:v>2.3732367518108921E-2</c:v>
                </c:pt>
                <c:pt idx="508" formatCode="0.0%">
                  <c:v>2.5576491395143286E-2</c:v>
                </c:pt>
                <c:pt idx="509" formatCode="0.0%">
                  <c:v>2.3917346855763633E-2</c:v>
                </c:pt>
                <c:pt idx="510" formatCode="0.0%">
                  <c:v>2.1017325092305805E-2</c:v>
                </c:pt>
                <c:pt idx="511" formatCode="0.0%">
                  <c:v>2.0964644142072553E-2</c:v>
                </c:pt>
                <c:pt idx="512" formatCode="0.0%">
                  <c:v>1.3130959435436296E-2</c:v>
                </c:pt>
                <c:pt idx="513" formatCode="0.0%">
                  <c:v>1.5318816994607021E-2</c:v>
                </c:pt>
                <c:pt idx="514" formatCode="0.0%">
                  <c:v>1.3215681534308521E-2</c:v>
                </c:pt>
                <c:pt idx="515" formatCode="0.0%">
                  <c:v>1.0620750693969505E-2</c:v>
                </c:pt>
                <c:pt idx="516" formatCode="0.0%">
                  <c:v>6.6593711631879327E-3</c:v>
                </c:pt>
                <c:pt idx="517" formatCode="0.0%">
                  <c:v>6.7956507834985302E-3</c:v>
                </c:pt>
                <c:pt idx="518" formatCode="0.0%">
                  <c:v>9.4330824062354157E-3</c:v>
                </c:pt>
                <c:pt idx="519" formatCode="0.0%">
                  <c:v>1.1877053213986466E-2</c:v>
                </c:pt>
                <c:pt idx="520" formatCode="0.0%">
                  <c:v>9.8826026397822453E-3</c:v>
                </c:pt>
                <c:pt idx="521" formatCode="0.0%">
                  <c:v>9.3620064090680355E-3</c:v>
                </c:pt>
                <c:pt idx="522" formatCode="0.0%">
                  <c:v>1.1921635118487872E-2</c:v>
                </c:pt>
                <c:pt idx="523" formatCode="0.0%">
                  <c:v>1.402946319749887E-2</c:v>
                </c:pt>
                <c:pt idx="524" formatCode="0.0%">
                  <c:v>1.9328166748640685E-2</c:v>
                </c:pt>
                <c:pt idx="525" formatCode="0.0%">
                  <c:v>1.7604514385630265E-2</c:v>
                </c:pt>
                <c:pt idx="526" formatCode="0.0%">
                  <c:v>1.9299850214074654E-2</c:v>
                </c:pt>
                <c:pt idx="527" formatCode="0.0%">
                  <c:v>2.1336730225707701E-2</c:v>
                </c:pt>
                <c:pt idx="528" formatCode="0.0%">
                  <c:v>2.3465153584070197E-2</c:v>
                </c:pt>
                <c:pt idx="529" formatCode="0.0%">
                  <c:v>2.6046216151830226E-2</c:v>
                </c:pt>
                <c:pt idx="530" formatCode="0.0%">
                  <c:v>2.5896545807320148E-2</c:v>
                </c:pt>
                <c:pt idx="531" formatCode="0.0%">
                  <c:v>1.9886961093585676E-2</c:v>
                </c:pt>
                <c:pt idx="532" formatCode="0.0%">
                  <c:v>1.8048075660055396E-2</c:v>
                </c:pt>
                <c:pt idx="533" formatCode="0.0%">
                  <c:v>1.788127254837657E-2</c:v>
                </c:pt>
                <c:pt idx="534" formatCode="0.0%">
                  <c:v>1.8627361145654664E-2</c:v>
                </c:pt>
                <c:pt idx="535" formatCode="0.0%">
                  <c:v>2.0067151797029004E-2</c:v>
                </c:pt>
                <c:pt idx="536" formatCode="0.0%">
                  <c:v>2.1413387931821459E-2</c:v>
                </c:pt>
                <c:pt idx="537" formatCode="0.0%">
                  <c:v>1.9682118170812668E-2</c:v>
                </c:pt>
                <c:pt idx="538" formatCode="0.0%">
                  <c:v>1.996176703902619E-2</c:v>
                </c:pt>
                <c:pt idx="539" formatCode="0.0%">
                  <c:v>2.1228774473502909E-2</c:v>
                </c:pt>
                <c:pt idx="540" formatCode="0.0%">
                  <c:v>2.2124065750443789E-2</c:v>
                </c:pt>
                <c:pt idx="541" formatCode="0.0%">
                  <c:v>2.000619147124838E-2</c:v>
                </c:pt>
                <c:pt idx="542" formatCode="0.0%">
                  <c:v>1.8964297201672586E-2</c:v>
                </c:pt>
                <c:pt idx="543" formatCode="0.0%">
                  <c:v>2.2592244145734686E-2</c:v>
                </c:pt>
                <c:pt idx="544" formatCode="0.0%">
                  <c:v>2.7095375722543169E-2</c:v>
                </c:pt>
                <c:pt idx="545" formatCode="0.0%">
                  <c:v>2.890910965613247E-2</c:v>
                </c:pt>
                <c:pt idx="546" formatCode="0.0%">
                  <c:v>2.684537884239746E-2</c:v>
                </c:pt>
                <c:pt idx="547" formatCode="0.0%">
                  <c:v>2.3911679196711111E-2</c:v>
                </c:pt>
                <c:pt idx="548" formatCode="0.0%">
                  <c:v>2.2739169847937557E-2</c:v>
                </c:pt>
                <c:pt idx="549" formatCode="0.0%">
                  <c:v>2.700011489410592E-2</c:v>
                </c:pt>
                <c:pt idx="550" formatCode="0.0%">
                  <c:v>2.9656262749897966E-2</c:v>
                </c:pt>
                <c:pt idx="551" formatCode="0.0%">
                  <c:v>2.7937154125055708E-2</c:v>
                </c:pt>
                <c:pt idx="552" formatCode="0.0%">
                  <c:v>2.5320305668554699E-2</c:v>
                </c:pt>
                <c:pt idx="553" formatCode="0.0%">
                  <c:v>2.5987328806100551E-2</c:v>
                </c:pt>
                <c:pt idx="554" formatCode="0.0%">
                  <c:v>2.7475094382504839E-2</c:v>
                </c:pt>
                <c:pt idx="555" formatCode="0.0%">
                  <c:v>2.8445038187180138E-2</c:v>
                </c:pt>
                <c:pt idx="556" formatCode="0.0%">
                  <c:v>2.5689663835988252E-2</c:v>
                </c:pt>
                <c:pt idx="557" formatCode="0.0%">
                  <c:v>2.3411957760769653E-2</c:v>
                </c:pt>
                <c:pt idx="558" formatCode="0.0%">
                  <c:v>2.6794318252925331E-2</c:v>
                </c:pt>
                <c:pt idx="559" formatCode="0.0%">
                  <c:v>3.0408025417156592E-2</c:v>
                </c:pt>
                <c:pt idx="560" formatCode="0.0%">
                  <c:v>3.8300209727354373E-2</c:v>
                </c:pt>
                <c:pt idx="561" formatCode="0.0%">
                  <c:v>3.5513623707239539E-2</c:v>
                </c:pt>
                <c:pt idx="562" formatCode="0.0%">
                  <c:v>2.9384085787166558E-2</c:v>
                </c:pt>
                <c:pt idx="563" formatCode="0.0%">
                  <c:v>2.8836276778752667E-2</c:v>
                </c:pt>
                <c:pt idx="564" formatCode="0.0%">
                  <c:v>3.2469378422139039E-2</c:v>
                </c:pt>
                <c:pt idx="565" formatCode="0.0%">
                  <c:v>3.0222353695212645E-2</c:v>
                </c:pt>
                <c:pt idx="566" formatCode="0.0%">
                  <c:v>2.9136712749615823E-2</c:v>
                </c:pt>
                <c:pt idx="567" formatCode="0.0%">
                  <c:v>3.102827101944805E-2</c:v>
                </c:pt>
                <c:pt idx="568" formatCode="0.0%">
                  <c:v>3.3215348626437491E-2</c:v>
                </c:pt>
                <c:pt idx="569" formatCode="0.0%">
                  <c:v>3.5116279069767442E-2</c:v>
                </c:pt>
                <c:pt idx="570" formatCode="0.0%">
                  <c:v>3.4273456353752785E-2</c:v>
                </c:pt>
                <c:pt idx="571" formatCode="0.0%">
                  <c:v>3.3358825885866361E-2</c:v>
                </c:pt>
                <c:pt idx="572" formatCode="0.0%">
                  <c:v>2.0800269321406217E-2</c:v>
                </c:pt>
                <c:pt idx="573" formatCode="0.0%">
                  <c:v>1.6769701698577499E-2</c:v>
                </c:pt>
                <c:pt idx="574" formatCode="0.0%">
                  <c:v>1.9246731063020883E-2</c:v>
                </c:pt>
                <c:pt idx="575" formatCode="0.0%">
                  <c:v>2.2867522344251823E-2</c:v>
                </c:pt>
                <c:pt idx="576" formatCode="0.0%">
                  <c:v>2.133263102449301E-2</c:v>
                </c:pt>
                <c:pt idx="577" formatCode="0.0%">
                  <c:v>2.389213246554367E-2</c:v>
                </c:pt>
                <c:pt idx="578" formatCode="0.0%">
                  <c:v>2.5648986220237591E-2</c:v>
                </c:pt>
                <c:pt idx="579" formatCode="0.0%">
                  <c:v>2.3307779164438047E-2</c:v>
                </c:pt>
                <c:pt idx="580" formatCode="0.0%">
                  <c:v>2.352983013477794E-2</c:v>
                </c:pt>
                <c:pt idx="581" formatCode="0.0%">
                  <c:v>2.3176341212501006E-2</c:v>
                </c:pt>
                <c:pt idx="582" formatCode="0.0%">
                  <c:v>2.1247260128685497E-2</c:v>
                </c:pt>
                <c:pt idx="583" formatCode="0.0%">
                  <c:v>1.8737151248164441E-2</c:v>
                </c:pt>
                <c:pt idx="584" formatCode="0.0%">
                  <c:v>2.5346870509528552E-2</c:v>
                </c:pt>
                <c:pt idx="585" formatCode="0.0%">
                  <c:v>3.0884748884323798E-2</c:v>
                </c:pt>
                <c:pt idx="586" formatCode="0.0%">
                  <c:v>3.5996270550330056E-2</c:v>
                </c:pt>
                <c:pt idx="587" formatCode="0.0%">
                  <c:v>3.4716342082980578E-2</c:v>
                </c:pt>
                <c:pt idx="588" formatCode="0.0%">
                  <c:v>3.3874068170097082E-2</c:v>
                </c:pt>
                <c:pt idx="589" formatCode="0.0%">
                  <c:v>3.2729227281756534E-2</c:v>
                </c:pt>
                <c:pt idx="590" formatCode="0.0%">
                  <c:v>3.1911425710759778E-2</c:v>
                </c:pt>
                <c:pt idx="591" formatCode="0.0%">
                  <c:v>3.1395186768258698E-2</c:v>
                </c:pt>
                <c:pt idx="592" formatCode="0.0%">
                  <c:v>3.2821439325504409E-2</c:v>
                </c:pt>
                <c:pt idx="593" formatCode="0.0%">
                  <c:v>3.8114389395462744E-2</c:v>
                </c:pt>
                <c:pt idx="594" formatCode="0.0%">
                  <c:v>4.1356550235976952E-2</c:v>
                </c:pt>
                <c:pt idx="595" formatCode="0.0%">
                  <c:v>3.9806273062730657E-2</c:v>
                </c:pt>
                <c:pt idx="596" formatCode="0.0%">
                  <c:v>3.6678383532060543E-2</c:v>
                </c:pt>
                <c:pt idx="597" formatCode="0.0%">
                  <c:v>2.6718431480336147E-2</c:v>
                </c:pt>
                <c:pt idx="598" formatCode="0.0%">
                  <c:v>9.2502933436620083E-3</c:v>
                </c:pt>
                <c:pt idx="599" formatCode="0.0%">
                  <c:v>1.2956901254774777E-3</c:v>
                </c:pt>
                <c:pt idx="600" formatCode="0.0%">
                  <c:v>-1.1110355304627673E-3</c:v>
                </c:pt>
                <c:pt idx="601" formatCode="0.0%">
                  <c:v>-1.3124844425335125E-3</c:v>
                </c:pt>
                <c:pt idx="602" formatCode="0.0%">
                  <c:v>-5.2575167823095681E-3</c:v>
                </c:pt>
                <c:pt idx="603" formatCode="0.0%">
                  <c:v>-5.6757395916621212E-3</c:v>
                </c:pt>
                <c:pt idx="604" formatCode="0.0%">
                  <c:v>-8.8921282798835044E-3</c:v>
                </c:pt>
                <c:pt idx="605" formatCode="0.0%">
                  <c:v>-1.018624689681269E-2</c:v>
                </c:pt>
                <c:pt idx="606" formatCode="0.0%">
                  <c:v>-1.4660091971854472E-2</c:v>
                </c:pt>
                <c:pt idx="607" formatCode="0.0%">
                  <c:v>-1.1001197711041022E-2</c:v>
                </c:pt>
                <c:pt idx="608" formatCode="0.0%">
                  <c:v>-1.0227486786264395E-2</c:v>
                </c:pt>
                <c:pt idx="609" formatCode="0.0%">
                  <c:v>1.3385238313023962E-4</c:v>
                </c:pt>
                <c:pt idx="610" formatCode="0.0%">
                  <c:v>1.4606120122357291E-2</c:v>
                </c:pt>
                <c:pt idx="611" formatCode="0.0%">
                  <c:v>2.0897182682921178E-2</c:v>
                </c:pt>
                <c:pt idx="612" formatCode="0.0%">
                  <c:v>2.301720615608116E-2</c:v>
                </c:pt>
                <c:pt idx="613" formatCode="0.0%">
                  <c:v>2.1163301837627158E-2</c:v>
                </c:pt>
                <c:pt idx="614" formatCode="0.0%">
                  <c:v>2.3727160339801934E-2</c:v>
                </c:pt>
                <c:pt idx="615" formatCode="0.0%">
                  <c:v>2.2821224304887089E-2</c:v>
                </c:pt>
                <c:pt idx="616" formatCode="0.0%">
                  <c:v>2.2084695713170399E-2</c:v>
                </c:pt>
                <c:pt idx="617" formatCode="0.0%">
                  <c:v>1.5622188231059875E-2</c:v>
                </c:pt>
                <c:pt idx="618" formatCode="0.0%">
                  <c:v>1.6373900721981194E-2</c:v>
                </c:pt>
                <c:pt idx="619" formatCode="0.0%">
                  <c:v>1.4823951558645243E-2</c:v>
                </c:pt>
                <c:pt idx="620" formatCode="0.0%">
                  <c:v>1.4195512964040979E-2</c:v>
                </c:pt>
                <c:pt idx="621" formatCode="0.0%">
                  <c:v>1.3584198610352205E-2</c:v>
                </c:pt>
                <c:pt idx="622" formatCode="0.0%">
                  <c:v>1.3071968137772894E-2</c:v>
                </c:pt>
                <c:pt idx="623" formatCode="0.0%">
                  <c:v>1.477668197333748E-2</c:v>
                </c:pt>
                <c:pt idx="624" formatCode="0.0%">
                  <c:v>1.5598650927487467E-2</c:v>
                </c:pt>
                <c:pt idx="625" formatCode="0.0%">
                  <c:v>1.8450307320212023E-2</c:v>
                </c:pt>
                <c:pt idx="626" formatCode="0.0%">
                  <c:v>2.1105460830258993E-2</c:v>
                </c:pt>
                <c:pt idx="627" formatCode="0.0%">
                  <c:v>2.4880965563060631E-2</c:v>
                </c:pt>
                <c:pt idx="628" formatCode="0.0%">
                  <c:v>2.7662471357885243E-2</c:v>
                </c:pt>
                <c:pt idx="629" formatCode="0.0%">
                  <c:v>2.7884519551278464E-2</c:v>
                </c:pt>
                <c:pt idx="630" formatCode="0.0%">
                  <c:v>2.8756998384562582E-2</c:v>
                </c:pt>
                <c:pt idx="631" formatCode="0.0%">
                  <c:v>2.9767297960266115E-2</c:v>
                </c:pt>
                <c:pt idx="632" formatCode="0.0%">
                  <c:v>3.0190303779583205E-2</c:v>
                </c:pt>
                <c:pt idx="633" formatCode="0.0%">
                  <c:v>2.6936323323907052E-2</c:v>
                </c:pt>
                <c:pt idx="634" formatCode="0.0%">
                  <c:v>2.6992598449408156E-2</c:v>
                </c:pt>
                <c:pt idx="635" formatCode="0.0%">
                  <c:v>2.5266248849541872E-2</c:v>
                </c:pt>
                <c:pt idx="636" formatCode="0.0%">
                  <c:v>2.569312446745764E-2</c:v>
                </c:pt>
                <c:pt idx="637" formatCode="0.0%">
                  <c:v>2.5131540246413397E-2</c:v>
                </c:pt>
                <c:pt idx="638" formatCode="0.0%">
                  <c:v>2.2980274721697835E-2</c:v>
                </c:pt>
                <c:pt idx="639" formatCode="0.0%">
                  <c:v>1.9998487418563693E-2</c:v>
                </c:pt>
                <c:pt idx="640" formatCode="0.0%">
                  <c:v>1.5769404769598871E-2</c:v>
                </c:pt>
                <c:pt idx="641" formatCode="0.0%">
                  <c:v>1.5460196726963193E-2</c:v>
                </c:pt>
                <c:pt idx="642" formatCode="0.0%">
                  <c:v>1.4100261354958565E-2</c:v>
                </c:pt>
                <c:pt idx="643" formatCode="0.0%">
                  <c:v>1.5118674621228401E-2</c:v>
                </c:pt>
                <c:pt idx="644" formatCode="0.0%">
                  <c:v>1.6779710051753494E-2</c:v>
                </c:pt>
                <c:pt idx="645" formatCode="0.0%">
                  <c:v>1.9768774978838444E-2</c:v>
                </c:pt>
                <c:pt idx="646" formatCode="0.0%">
                  <c:v>1.6991017964071764E-2</c:v>
                </c:pt>
                <c:pt idx="647" formatCode="0.0%">
                  <c:v>1.6243828413875505E-2</c:v>
                </c:pt>
                <c:pt idx="648" formatCode="0.0%">
                  <c:v>1.4708075063369241E-2</c:v>
                </c:pt>
                <c:pt idx="649" formatCode="0.0%">
                  <c:v>1.6046076681118793E-2</c:v>
                </c:pt>
                <c:pt idx="650" formatCode="0.0%">
                  <c:v>1.2769929150227011E-2</c:v>
                </c:pt>
                <c:pt idx="651" formatCode="0.0%">
                  <c:v>1.0412253198881505E-2</c:v>
                </c:pt>
                <c:pt idx="652" formatCode="0.0%">
                  <c:v>1.2290301372187118E-2</c:v>
                </c:pt>
                <c:pt idx="653" formatCode="0.0%">
                  <c:v>1.5055063976064709E-2</c:v>
                </c:pt>
                <c:pt idx="654" formatCode="0.0%">
                  <c:v>1.5951128457492025E-2</c:v>
                </c:pt>
                <c:pt idx="655" formatCode="0.0%">
                  <c:v>1.4047883304264985E-2</c:v>
                </c:pt>
                <c:pt idx="656" formatCode="0.0%">
                  <c:v>1.1412854478201728E-2</c:v>
                </c:pt>
                <c:pt idx="657" formatCode="0.0%">
                  <c:v>9.761069199571093E-3</c:v>
                </c:pt>
                <c:pt idx="658" formatCode="0.0%">
                  <c:v>1.1954704602088029E-2</c:v>
                </c:pt>
                <c:pt idx="659" formatCode="0.0%">
                  <c:v>1.3881001955959427E-2</c:v>
                </c:pt>
                <c:pt idx="660" formatCode="0.0%">
                  <c:v>1.4054054054054133E-2</c:v>
                </c:pt>
                <c:pt idx="661" formatCode="0.0%">
                  <c:v>1.0939820528374389E-2</c:v>
                </c:pt>
                <c:pt idx="662" formatCode="0.0%">
                  <c:v>1.3897034182305701E-2</c:v>
                </c:pt>
                <c:pt idx="663" formatCode="0.0%">
                  <c:v>1.6731138157687786E-2</c:v>
                </c:pt>
                <c:pt idx="664" formatCode="0.0%">
                  <c:v>1.7661662878033946E-2</c:v>
                </c:pt>
                <c:pt idx="665" formatCode="0.0%">
                  <c:v>1.6514586142380772E-2</c:v>
                </c:pt>
                <c:pt idx="666" formatCode="0.0%">
                  <c:v>1.6692416903290486E-2</c:v>
                </c:pt>
                <c:pt idx="667" formatCode="0.0%">
                  <c:v>1.5062438759980923E-2</c:v>
                </c:pt>
                <c:pt idx="668" formatCode="0.0%">
                  <c:v>1.4972493123280861E-2</c:v>
                </c:pt>
                <c:pt idx="669" formatCode="0.0%">
                  <c:v>1.3329448612426242E-2</c:v>
                </c:pt>
                <c:pt idx="670" formatCode="0.0%">
                  <c:v>1.0857594081832067E-2</c:v>
                </c:pt>
                <c:pt idx="671" formatCode="0.0%">
                  <c:v>7.3225880058913617E-3</c:v>
                </c:pt>
                <c:pt idx="672" formatCode="0.0%">
                  <c:v>4.1401867224211131E-4</c:v>
                </c:pt>
                <c:pt idx="673" formatCode="0.0%">
                  <c:v>1.7070142768467189E-3</c:v>
                </c:pt>
                <c:pt idx="674" formatCode="0.0%">
                  <c:v>1.9934927438929329E-3</c:v>
                </c:pt>
                <c:pt idx="675" formatCode="0.0%">
                  <c:v>1.1032406404982709E-3</c:v>
                </c:pt>
                <c:pt idx="676" formatCode="0.0%">
                  <c:v>1.8528621573490334E-3</c:v>
                </c:pt>
                <c:pt idx="677" formatCode="0.0%">
                  <c:v>2.7042867572208973E-3</c:v>
                </c:pt>
                <c:pt idx="678" formatCode="0.0%">
                  <c:v>2.197328295222345E-3</c:v>
                </c:pt>
                <c:pt idx="679" formatCode="0.0%">
                  <c:v>2.3927130079379744E-3</c:v>
                </c:pt>
                <c:pt idx="680" formatCode="0.0%">
                  <c:v>6.5699649944050975E-4</c:v>
                </c:pt>
                <c:pt idx="681" formatCode="0.0%">
                  <c:v>9.5498233796109666E-4</c:v>
                </c:pt>
                <c:pt idx="682" formatCode="0.0%">
                  <c:v>2.5387754262984341E-3</c:v>
                </c:pt>
                <c:pt idx="683" formatCode="0.0%">
                  <c:v>3.4596375617792496E-3</c:v>
                </c:pt>
                <c:pt idx="684" formatCode="0.0%">
                  <c:v>8.7114863326918091E-3</c:v>
                </c:pt>
                <c:pt idx="685" formatCode="0.0%">
                  <c:v>6.4033049315774804E-3</c:v>
                </c:pt>
                <c:pt idx="686" formatCode="0.0%">
                  <c:v>6.8551047336302684E-3</c:v>
                </c:pt>
                <c:pt idx="687" formatCode="0.0%">
                  <c:v>9.2590685315261378E-3</c:v>
                </c:pt>
                <c:pt idx="688" formatCode="0.0%">
                  <c:v>8.4868535966382552E-3</c:v>
                </c:pt>
                <c:pt idx="689" formatCode="0.0%">
                  <c:v>8.2960744903399775E-3</c:v>
                </c:pt>
                <c:pt idx="690" formatCode="0.0%">
                  <c:v>7.5508426822394892E-3</c:v>
                </c:pt>
                <c:pt idx="691" formatCode="0.0%">
                  <c:v>8.8821046592633124E-3</c:v>
                </c:pt>
                <c:pt idx="692" formatCode="0.0%">
                  <c:v>1.2197749212634612E-2</c:v>
                </c:pt>
                <c:pt idx="693" formatCode="0.0%">
                  <c:v>1.4270032930845167E-2</c:v>
                </c:pt>
                <c:pt idx="694" formatCode="0.0%">
                  <c:v>1.3974040886628902E-2</c:v>
                </c:pt>
                <c:pt idx="695" formatCode="0.0%">
                  <c:v>1.6571581021178838E-2</c:v>
                </c:pt>
                <c:pt idx="696" formatCode="0.0%">
                  <c:v>2.0052104701731244E-2</c:v>
                </c:pt>
                <c:pt idx="697" formatCode="0.0%">
                  <c:v>2.1971368464261953E-2</c:v>
                </c:pt>
                <c:pt idx="698" formatCode="0.0%">
                  <c:v>1.9063610209576698E-2</c:v>
                </c:pt>
                <c:pt idx="699" formatCode="0.0%">
                  <c:v>1.76747318686028E-2</c:v>
                </c:pt>
                <c:pt idx="700" formatCode="0.0%">
                  <c:v>1.557772049759043E-2</c:v>
                </c:pt>
                <c:pt idx="701" formatCode="0.0%">
                  <c:v>1.4655479277905004E-2</c:v>
                </c:pt>
                <c:pt idx="702" formatCode="0.0%">
                  <c:v>1.4856317748266346E-2</c:v>
                </c:pt>
                <c:pt idx="703" formatCode="0.0%">
                  <c:v>1.5719087318108338E-2</c:v>
                </c:pt>
                <c:pt idx="704" formatCode="0.0%">
                  <c:v>1.757444307056133E-2</c:v>
                </c:pt>
                <c:pt idx="705" formatCode="0.0%">
                  <c:v>1.6820407007323013E-2</c:v>
                </c:pt>
                <c:pt idx="706" formatCode="0.0%">
                  <c:v>1.7937129048240186E-2</c:v>
                </c:pt>
                <c:pt idx="707" formatCode="0.0%">
                  <c:v>1.7664099484208329E-2</c:v>
                </c:pt>
                <c:pt idx="708" formatCode="0.0%">
                  <c:v>1.7576494957315614E-2</c:v>
                </c:pt>
                <c:pt idx="709" formatCode="0.0%">
                  <c:v>1.8376076958608545E-2</c:v>
                </c:pt>
                <c:pt idx="710" formatCode="0.0%">
                  <c:v>1.9982920580700281E-2</c:v>
                </c:pt>
                <c:pt idx="711" formatCode="0.0%">
                  <c:v>2.0466282276259795E-2</c:v>
                </c:pt>
                <c:pt idx="712" formatCode="0.0%">
                  <c:v>2.2662065367869744E-2</c:v>
                </c:pt>
                <c:pt idx="713" formatCode="0.0%">
                  <c:v>2.2683078403463952E-2</c:v>
                </c:pt>
                <c:pt idx="714" formatCode="0.0%">
                  <c:v>2.3386070559001215E-2</c:v>
                </c:pt>
                <c:pt idx="715" formatCode="0.0%">
                  <c:v>2.1804112889519889E-2</c:v>
                </c:pt>
                <c:pt idx="716" formatCode="0.0%">
                  <c:v>2.0099601593625449E-2</c:v>
                </c:pt>
                <c:pt idx="717" formatCode="0.0%">
                  <c:v>2.0530980493578932E-2</c:v>
                </c:pt>
                <c:pt idx="718" formatCode="0.0%">
                  <c:v>1.9418922274646144E-2</c:v>
                </c:pt>
                <c:pt idx="719" formatCode="0.0%">
                  <c:v>1.8646908878110713E-2</c:v>
                </c:pt>
                <c:pt idx="720" formatCode="0.0%">
                  <c:v>1.4970503661103418E-2</c:v>
                </c:pt>
                <c:pt idx="721" formatCode="0.0%">
                  <c:v>1.4258105229943974E-2</c:v>
                </c:pt>
                <c:pt idx="722" formatCode="0.0%">
                  <c:v>1.5090027973680975E-2</c:v>
                </c:pt>
                <c:pt idx="723" formatCode="0.0%">
                  <c:v>1.5771475738458607E-2</c:v>
                </c:pt>
                <c:pt idx="724" formatCode="0.0%">
                  <c:v>1.4567249683640426E-2</c:v>
                </c:pt>
                <c:pt idx="725" formatCode="0.0%">
                  <c:v>1.4113634358858818E-2</c:v>
                </c:pt>
                <c:pt idx="726" formatCode="0.0%">
                  <c:v>1.4402224463220925E-2</c:v>
                </c:pt>
                <c:pt idx="727" formatCode="0.0%">
                  <c:v>1.4216108328115151E-2</c:v>
                </c:pt>
                <c:pt idx="728" formatCode="0.0%">
                  <c:v>1.3044582007069039E-2</c:v>
                </c:pt>
                <c:pt idx="729" formatCode="0.0%">
                  <c:v>1.3314489010185726E-2</c:v>
                </c:pt>
                <c:pt idx="730" formatCode="0.0%">
                  <c:v>1.3319692097827129E-2</c:v>
                </c:pt>
                <c:pt idx="731" formatCode="0.0%">
                  <c:v>1.539420258809554E-2</c:v>
                </c:pt>
                <c:pt idx="732" formatCode="0.0%">
                  <c:v>1.6979184921237511E-2</c:v>
                </c:pt>
                <c:pt idx="733" formatCode="0.0%">
                  <c:v>1.6420057941708421E-2</c:v>
                </c:pt>
                <c:pt idx="734" formatCode="0.0%">
                  <c:v>1.1469492314857943E-2</c:v>
                </c:pt>
                <c:pt idx="735" formatCode="0.0%">
                  <c:v>4.1114045525341147E-3</c:v>
                </c:pt>
                <c:pt idx="736" formatCode="0.0%">
                  <c:v>4.4862993831338294E-3</c:v>
                </c:pt>
                <c:pt idx="737" formatCode="0.0%">
                  <c:v>7.0552532642627064E-3</c:v>
                </c:pt>
                <c:pt idx="738" formatCode="0.0%">
                  <c:v>9.0050961315728539E-3</c:v>
                </c:pt>
                <c:pt idx="739" formatCode="0.0%">
                  <c:v>1.1653370119909967E-2</c:v>
                </c:pt>
                <c:pt idx="740" formatCode="0.0%">
                  <c:v>1.2471808315823951E-2</c:v>
                </c:pt>
                <c:pt idx="741" formatCode="0.0%">
                  <c:v>1.1186887390463696E-2</c:v>
                </c:pt>
                <c:pt idx="742" formatCode="0.0%">
                  <c:v>1.1538794388299634E-2</c:v>
                </c:pt>
                <c:pt idx="743" formatCode="0.0%">
                  <c:v>1.3664870255652994E-2</c:v>
                </c:pt>
                <c:pt idx="744" formatCode="0.0%">
                  <c:v>1.615003159164452E-2</c:v>
                </c:pt>
                <c:pt idx="745" formatCode="0.0%">
                  <c:v>1.885204350030123E-2</c:v>
                </c:pt>
                <c:pt idx="746" formatCode="0.0%">
                  <c:v>2.713022122450548E-2</c:v>
                </c:pt>
                <c:pt idx="747" formatCode="0.0%">
                  <c:v>3.7246136652664852E-2</c:v>
                </c:pt>
                <c:pt idx="748" formatCode="0.0%">
                  <c:v>4.1553566272018339E-2</c:v>
                </c:pt>
                <c:pt idx="749" formatCode="0.0%">
                  <c:v>4.3724028061689735E-2</c:v>
                </c:pt>
                <c:pt idx="750" formatCode="0.0%">
                  <c:v>4.5331496733339138E-2</c:v>
                </c:pt>
                <c:pt idx="751" formatCode="0.0%">
                  <c:v>4.6448426131650011E-2</c:v>
                </c:pt>
                <c:pt idx="752" formatCode="0.0%">
                  <c:v>4.8054222831467541E-2</c:v>
                </c:pt>
                <c:pt idx="753" formatCode="0.0%">
                  <c:v>5.4069479852364877E-2</c:v>
                </c:pt>
                <c:pt idx="754" formatCode="0.0%">
                  <c:v>5.9859121457836117E-2</c:v>
                </c:pt>
                <c:pt idx="755" formatCode="0.0%">
                  <c:v>6.1802908038256721E-2</c:v>
                </c:pt>
                <c:pt idx="756" formatCode="0.0%">
                  <c:v>6.2970464930048431E-2</c:v>
                </c:pt>
                <c:pt idx="757" formatCode="0.0%">
                  <c:v>6.547004374683163E-2</c:v>
                </c:pt>
                <c:pt idx="758" formatCode="0.0%">
                  <c:v>6.8929445388825616E-2</c:v>
                </c:pt>
                <c:pt idx="759" formatCode="0.0%">
                  <c:v>6.6197915699132359E-2</c:v>
                </c:pt>
                <c:pt idx="760" formatCode="0.0%">
                  <c:v>6.6899553633313902E-2</c:v>
                </c:pt>
                <c:pt idx="761" formatCode="0.0%">
                  <c:v>7.116914164865995E-2</c:v>
                </c:pt>
                <c:pt idx="762" formatCode="0.0%">
                  <c:v>6.6169472913616412E-2</c:v>
                </c:pt>
                <c:pt idx="763" formatCode="0.0%">
                  <c:v>6.5154000364497922E-2</c:v>
                </c:pt>
                <c:pt idx="764" formatCode="0.0%">
                  <c:v>6.556096497602093E-2</c:v>
                </c:pt>
                <c:pt idx="765" formatCode="0.0%">
                  <c:v>6.3479171178976168E-2</c:v>
                </c:pt>
                <c:pt idx="766" formatCode="0.0%">
                  <c:v>5.928570147272505E-2</c:v>
                </c:pt>
                <c:pt idx="767" formatCode="0.0%">
                  <c:v>5.4419101924447544E-2</c:v>
                </c:pt>
                <c:pt idx="768" formatCode="0.0%">
                  <c:v>5.47908782316604E-2</c:v>
                </c:pt>
                <c:pt idx="769" formatCode="0.0%">
                  <c:v>5.1896102065271066E-2</c:v>
                </c:pt>
                <c:pt idx="770" formatCode="0.0%">
                  <c:v>4.4422697167223024E-2</c:v>
                </c:pt>
                <c:pt idx="771" formatCode="0.0%">
                  <c:v>4.4464190819677896E-2</c:v>
                </c:pt>
                <c:pt idx="772" formatCode="0.0%">
                  <c:v>3.9620255357483147E-2</c:v>
                </c:pt>
                <c:pt idx="773" formatCode="0.0%">
                  <c:v>3.1984205330700899E-2</c:v>
                </c:pt>
                <c:pt idx="774" formatCode="0.0%">
                  <c:v>3.314708482460893E-2</c:v>
                </c:pt>
                <c:pt idx="775" formatCode="0.0%">
                  <c:v>3.3475917529301125E-2</c:v>
                </c:pt>
                <c:pt idx="776" formatCode="0.0%">
                  <c:v>3.3695893073290462E-2</c:v>
                </c:pt>
                <c:pt idx="777" formatCode="0.0%">
                  <c:v>2.9420749817552272E-2</c:v>
                </c:pt>
                <c:pt idx="778" formatCode="0.0%">
                  <c:v>2.7027027027027195E-2</c:v>
                </c:pt>
                <c:pt idx="779" formatCode="0.0%">
                  <c:v>2.6193936526176964E-2</c:v>
                </c:pt>
                <c:pt idx="780" formatCode="0.0%">
                  <c:v>2.4829637596524679E-2</c:v>
                </c:pt>
                <c:pt idx="781" formatCode="0.0%">
                  <c:v>2.496942690097681E-2</c:v>
                </c:pt>
                <c:pt idx="782" formatCode="0.0%">
                  <c:v>2.7206559022839416E-2</c:v>
                </c:pt>
                <c:pt idx="783" formatCode="0.0%">
                  <c:v>2.6798895681983126E-2</c:v>
                </c:pt>
                <c:pt idx="784" formatCode="0.0%">
                  <c:v>2.5629061823029486E-2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648-44E7-9F84-C64EB509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PCE: Excluding Food &amp;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'PCE Core'!$B$2</c:f>
              <c:strCache>
                <c:ptCount val="1"/>
                <c:pt idx="0">
                  <c:v>Personal Consumption Expenditures Excluding Food and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'PCE Core'!$A$3:$A$787</c:f>
              <c:numCache>
                <c:formatCode>m/d/yyyy</c:formatCode>
                <c:ptCount val="785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</c:numCache>
            </c:numRef>
          </c:cat>
          <c:val>
            <c:numRef>
              <c:f>'PCE Core'!$B$3:$B$787</c:f>
              <c:numCache>
                <c:formatCode>0.00</c:formatCode>
                <c:ptCount val="785"/>
                <c:pt idx="0">
                  <c:v>15.500999999999999</c:v>
                </c:pt>
                <c:pt idx="1">
                  <c:v>15.513</c:v>
                </c:pt>
                <c:pt idx="2">
                  <c:v>15.531000000000001</c:v>
                </c:pt>
                <c:pt idx="3">
                  <c:v>15.57</c:v>
                </c:pt>
                <c:pt idx="4">
                  <c:v>15.589</c:v>
                </c:pt>
                <c:pt idx="5">
                  <c:v>15.635</c:v>
                </c:pt>
                <c:pt idx="6">
                  <c:v>15.672000000000001</c:v>
                </c:pt>
                <c:pt idx="7">
                  <c:v>15.696999999999999</c:v>
                </c:pt>
                <c:pt idx="8">
                  <c:v>15.738</c:v>
                </c:pt>
                <c:pt idx="9">
                  <c:v>15.765000000000001</c:v>
                </c:pt>
                <c:pt idx="10">
                  <c:v>15.794</c:v>
                </c:pt>
                <c:pt idx="11">
                  <c:v>15.818</c:v>
                </c:pt>
                <c:pt idx="12">
                  <c:v>15.821999999999999</c:v>
                </c:pt>
                <c:pt idx="13">
                  <c:v>15.852</c:v>
                </c:pt>
                <c:pt idx="14">
                  <c:v>15.853</c:v>
                </c:pt>
                <c:pt idx="15">
                  <c:v>15.882</c:v>
                </c:pt>
                <c:pt idx="16">
                  <c:v>15.907999999999999</c:v>
                </c:pt>
                <c:pt idx="17">
                  <c:v>15.917</c:v>
                </c:pt>
                <c:pt idx="18">
                  <c:v>15.945</c:v>
                </c:pt>
                <c:pt idx="19">
                  <c:v>15.968</c:v>
                </c:pt>
                <c:pt idx="20">
                  <c:v>15.981</c:v>
                </c:pt>
                <c:pt idx="21">
                  <c:v>15.99</c:v>
                </c:pt>
                <c:pt idx="22">
                  <c:v>16.033000000000001</c:v>
                </c:pt>
                <c:pt idx="23">
                  <c:v>16.027999999999999</c:v>
                </c:pt>
                <c:pt idx="24">
                  <c:v>16.032</c:v>
                </c:pt>
                <c:pt idx="25">
                  <c:v>16.047999999999998</c:v>
                </c:pt>
                <c:pt idx="26">
                  <c:v>16.053000000000001</c:v>
                </c:pt>
                <c:pt idx="27">
                  <c:v>16.074999999999999</c:v>
                </c:pt>
                <c:pt idx="28">
                  <c:v>16.096</c:v>
                </c:pt>
                <c:pt idx="29">
                  <c:v>16.12</c:v>
                </c:pt>
                <c:pt idx="30">
                  <c:v>16.145</c:v>
                </c:pt>
                <c:pt idx="31">
                  <c:v>16.161999999999999</c:v>
                </c:pt>
                <c:pt idx="32">
                  <c:v>16.193999999999999</c:v>
                </c:pt>
                <c:pt idx="33">
                  <c:v>16.199000000000002</c:v>
                </c:pt>
                <c:pt idx="34">
                  <c:v>16.202000000000002</c:v>
                </c:pt>
                <c:pt idx="35">
                  <c:v>16.216000000000001</c:v>
                </c:pt>
                <c:pt idx="36">
                  <c:v>16.234999999999999</c:v>
                </c:pt>
                <c:pt idx="37">
                  <c:v>16.262</c:v>
                </c:pt>
                <c:pt idx="38">
                  <c:v>16.3</c:v>
                </c:pt>
                <c:pt idx="39">
                  <c:v>16.303000000000001</c:v>
                </c:pt>
                <c:pt idx="40">
                  <c:v>16.326000000000001</c:v>
                </c:pt>
                <c:pt idx="41">
                  <c:v>16.356000000000002</c:v>
                </c:pt>
                <c:pt idx="42">
                  <c:v>16.37</c:v>
                </c:pt>
                <c:pt idx="43">
                  <c:v>16.372</c:v>
                </c:pt>
                <c:pt idx="44">
                  <c:v>16.404</c:v>
                </c:pt>
                <c:pt idx="45">
                  <c:v>16.402999999999999</c:v>
                </c:pt>
                <c:pt idx="46">
                  <c:v>16.414999999999999</c:v>
                </c:pt>
                <c:pt idx="47">
                  <c:v>16.420000000000002</c:v>
                </c:pt>
                <c:pt idx="48">
                  <c:v>16.451000000000001</c:v>
                </c:pt>
                <c:pt idx="49">
                  <c:v>16.47</c:v>
                </c:pt>
                <c:pt idx="50">
                  <c:v>16.48</c:v>
                </c:pt>
                <c:pt idx="51">
                  <c:v>16.5</c:v>
                </c:pt>
                <c:pt idx="52">
                  <c:v>16.53</c:v>
                </c:pt>
                <c:pt idx="53">
                  <c:v>16.558</c:v>
                </c:pt>
                <c:pt idx="54">
                  <c:v>16.573</c:v>
                </c:pt>
                <c:pt idx="55">
                  <c:v>16.588000000000001</c:v>
                </c:pt>
                <c:pt idx="56">
                  <c:v>16.617999999999999</c:v>
                </c:pt>
                <c:pt idx="57">
                  <c:v>16.655000000000001</c:v>
                </c:pt>
                <c:pt idx="58">
                  <c:v>16.670000000000002</c:v>
                </c:pt>
                <c:pt idx="59">
                  <c:v>16.693999999999999</c:v>
                </c:pt>
                <c:pt idx="60">
                  <c:v>16.716999999999999</c:v>
                </c:pt>
                <c:pt idx="61">
                  <c:v>16.748999999999999</c:v>
                </c:pt>
                <c:pt idx="62">
                  <c:v>16.765000000000001</c:v>
                </c:pt>
                <c:pt idx="63">
                  <c:v>16.78</c:v>
                </c:pt>
                <c:pt idx="64">
                  <c:v>16.794</c:v>
                </c:pt>
                <c:pt idx="65">
                  <c:v>16.806000000000001</c:v>
                </c:pt>
                <c:pt idx="66">
                  <c:v>16.823</c:v>
                </c:pt>
                <c:pt idx="67">
                  <c:v>16.844999999999999</c:v>
                </c:pt>
                <c:pt idx="68">
                  <c:v>16.852</c:v>
                </c:pt>
                <c:pt idx="69">
                  <c:v>16.859000000000002</c:v>
                </c:pt>
                <c:pt idx="70">
                  <c:v>16.882999999999999</c:v>
                </c:pt>
                <c:pt idx="71">
                  <c:v>16.907</c:v>
                </c:pt>
                <c:pt idx="72">
                  <c:v>16.93</c:v>
                </c:pt>
                <c:pt idx="73">
                  <c:v>16.95</c:v>
                </c:pt>
                <c:pt idx="74">
                  <c:v>16.96</c:v>
                </c:pt>
                <c:pt idx="75">
                  <c:v>16.98</c:v>
                </c:pt>
                <c:pt idx="76">
                  <c:v>17.010999999999999</c:v>
                </c:pt>
                <c:pt idx="77">
                  <c:v>17.007000000000001</c:v>
                </c:pt>
                <c:pt idx="78">
                  <c:v>17.024000000000001</c:v>
                </c:pt>
                <c:pt idx="79">
                  <c:v>17.056000000000001</c:v>
                </c:pt>
                <c:pt idx="80">
                  <c:v>17.076000000000001</c:v>
                </c:pt>
                <c:pt idx="81">
                  <c:v>17.07</c:v>
                </c:pt>
                <c:pt idx="82">
                  <c:v>17.102</c:v>
                </c:pt>
                <c:pt idx="83">
                  <c:v>17.154</c:v>
                </c:pt>
                <c:pt idx="84">
                  <c:v>17.158999999999999</c:v>
                </c:pt>
                <c:pt idx="85">
                  <c:v>17.201000000000001</c:v>
                </c:pt>
                <c:pt idx="86">
                  <c:v>17.222999999999999</c:v>
                </c:pt>
                <c:pt idx="87">
                  <c:v>17.285</c:v>
                </c:pt>
                <c:pt idx="88">
                  <c:v>17.331</c:v>
                </c:pt>
                <c:pt idx="89">
                  <c:v>17.387</c:v>
                </c:pt>
                <c:pt idx="90">
                  <c:v>17.437999999999999</c:v>
                </c:pt>
                <c:pt idx="91">
                  <c:v>17.47</c:v>
                </c:pt>
                <c:pt idx="92">
                  <c:v>17.524000000000001</c:v>
                </c:pt>
                <c:pt idx="93">
                  <c:v>17.581</c:v>
                </c:pt>
                <c:pt idx="94">
                  <c:v>17.625</c:v>
                </c:pt>
                <c:pt idx="95">
                  <c:v>17.678999999999998</c:v>
                </c:pt>
                <c:pt idx="96">
                  <c:v>17.695</c:v>
                </c:pt>
                <c:pt idx="97">
                  <c:v>17.727</c:v>
                </c:pt>
                <c:pt idx="98">
                  <c:v>17.754000000000001</c:v>
                </c:pt>
                <c:pt idx="99">
                  <c:v>17.803000000000001</c:v>
                </c:pt>
                <c:pt idx="100">
                  <c:v>17.841999999999999</c:v>
                </c:pt>
                <c:pt idx="101">
                  <c:v>17.887</c:v>
                </c:pt>
                <c:pt idx="102">
                  <c:v>17.948</c:v>
                </c:pt>
                <c:pt idx="103">
                  <c:v>18.003</c:v>
                </c:pt>
                <c:pt idx="104">
                  <c:v>18.067</c:v>
                </c:pt>
                <c:pt idx="105">
                  <c:v>18.134</c:v>
                </c:pt>
                <c:pt idx="106">
                  <c:v>18.192</c:v>
                </c:pt>
                <c:pt idx="107">
                  <c:v>18.236999999999998</c:v>
                </c:pt>
                <c:pt idx="108">
                  <c:v>18.318000000000001</c:v>
                </c:pt>
                <c:pt idx="109">
                  <c:v>18.396999999999998</c:v>
                </c:pt>
                <c:pt idx="110">
                  <c:v>18.47</c:v>
                </c:pt>
                <c:pt idx="111">
                  <c:v>18.538</c:v>
                </c:pt>
                <c:pt idx="112">
                  <c:v>18.608000000000001</c:v>
                </c:pt>
                <c:pt idx="113">
                  <c:v>18.681000000000001</c:v>
                </c:pt>
                <c:pt idx="114">
                  <c:v>18.742999999999999</c:v>
                </c:pt>
                <c:pt idx="115">
                  <c:v>18.815999999999999</c:v>
                </c:pt>
                <c:pt idx="116">
                  <c:v>18.891999999999999</c:v>
                </c:pt>
                <c:pt idx="117">
                  <c:v>18.969000000000001</c:v>
                </c:pt>
                <c:pt idx="118">
                  <c:v>19.041</c:v>
                </c:pt>
                <c:pt idx="119">
                  <c:v>19.097999999999999</c:v>
                </c:pt>
                <c:pt idx="120">
                  <c:v>19.170000000000002</c:v>
                </c:pt>
                <c:pt idx="121">
                  <c:v>19.236000000000001</c:v>
                </c:pt>
                <c:pt idx="122">
                  <c:v>19.326000000000001</c:v>
                </c:pt>
                <c:pt idx="123">
                  <c:v>19.399999999999999</c:v>
                </c:pt>
                <c:pt idx="124">
                  <c:v>19.478000000000002</c:v>
                </c:pt>
                <c:pt idx="125">
                  <c:v>19.545000000000002</c:v>
                </c:pt>
                <c:pt idx="126">
                  <c:v>19.635999999999999</c:v>
                </c:pt>
                <c:pt idx="127">
                  <c:v>19.690999999999999</c:v>
                </c:pt>
                <c:pt idx="128">
                  <c:v>19.77</c:v>
                </c:pt>
                <c:pt idx="129">
                  <c:v>19.855</c:v>
                </c:pt>
                <c:pt idx="130">
                  <c:v>19.931000000000001</c:v>
                </c:pt>
                <c:pt idx="131">
                  <c:v>20.004999999999999</c:v>
                </c:pt>
                <c:pt idx="132">
                  <c:v>20.071000000000002</c:v>
                </c:pt>
                <c:pt idx="133">
                  <c:v>20.148</c:v>
                </c:pt>
                <c:pt idx="134">
                  <c:v>20.222999999999999</c:v>
                </c:pt>
                <c:pt idx="135">
                  <c:v>20.303000000000001</c:v>
                </c:pt>
                <c:pt idx="136">
                  <c:v>20.375</c:v>
                </c:pt>
                <c:pt idx="137">
                  <c:v>20.448</c:v>
                </c:pt>
                <c:pt idx="138">
                  <c:v>20.526</c:v>
                </c:pt>
                <c:pt idx="139">
                  <c:v>20.597000000000001</c:v>
                </c:pt>
                <c:pt idx="140">
                  <c:v>20.683</c:v>
                </c:pt>
                <c:pt idx="141">
                  <c:v>20.785</c:v>
                </c:pt>
                <c:pt idx="142">
                  <c:v>20.891999999999999</c:v>
                </c:pt>
                <c:pt idx="143">
                  <c:v>20.997</c:v>
                </c:pt>
                <c:pt idx="144">
                  <c:v>21.08</c:v>
                </c:pt>
                <c:pt idx="145">
                  <c:v>21.16</c:v>
                </c:pt>
                <c:pt idx="146">
                  <c:v>21.228000000000002</c:v>
                </c:pt>
                <c:pt idx="147">
                  <c:v>21.306999999999999</c:v>
                </c:pt>
                <c:pt idx="148">
                  <c:v>21.4</c:v>
                </c:pt>
                <c:pt idx="149">
                  <c:v>21.484999999999999</c:v>
                </c:pt>
                <c:pt idx="150">
                  <c:v>21.567</c:v>
                </c:pt>
                <c:pt idx="151">
                  <c:v>21.597000000000001</c:v>
                </c:pt>
                <c:pt idx="152">
                  <c:v>21.632999999999999</c:v>
                </c:pt>
                <c:pt idx="153">
                  <c:v>21.667000000000002</c:v>
                </c:pt>
                <c:pt idx="154">
                  <c:v>21.716000000000001</c:v>
                </c:pt>
                <c:pt idx="155">
                  <c:v>21.783999999999999</c:v>
                </c:pt>
                <c:pt idx="156">
                  <c:v>21.876999999999999</c:v>
                </c:pt>
                <c:pt idx="157">
                  <c:v>21.936</c:v>
                </c:pt>
                <c:pt idx="158">
                  <c:v>21.978999999999999</c:v>
                </c:pt>
                <c:pt idx="159">
                  <c:v>22.03</c:v>
                </c:pt>
                <c:pt idx="160">
                  <c:v>22.081</c:v>
                </c:pt>
                <c:pt idx="161">
                  <c:v>22.126000000000001</c:v>
                </c:pt>
                <c:pt idx="162">
                  <c:v>22.189</c:v>
                </c:pt>
                <c:pt idx="163">
                  <c:v>22.236000000000001</c:v>
                </c:pt>
                <c:pt idx="164">
                  <c:v>22.31</c:v>
                </c:pt>
                <c:pt idx="165">
                  <c:v>22.323</c:v>
                </c:pt>
                <c:pt idx="166">
                  <c:v>22.382000000000001</c:v>
                </c:pt>
                <c:pt idx="167">
                  <c:v>22.449000000000002</c:v>
                </c:pt>
                <c:pt idx="168">
                  <c:v>22.463000000000001</c:v>
                </c:pt>
                <c:pt idx="169">
                  <c:v>22.533999999999999</c:v>
                </c:pt>
                <c:pt idx="170">
                  <c:v>22.625</c:v>
                </c:pt>
                <c:pt idx="171">
                  <c:v>22.756</c:v>
                </c:pt>
                <c:pt idx="172">
                  <c:v>22.844000000000001</c:v>
                </c:pt>
                <c:pt idx="173">
                  <c:v>22.943000000000001</c:v>
                </c:pt>
                <c:pt idx="174">
                  <c:v>23.041</c:v>
                </c:pt>
                <c:pt idx="175">
                  <c:v>23.148</c:v>
                </c:pt>
                <c:pt idx="176">
                  <c:v>23.265000000000001</c:v>
                </c:pt>
                <c:pt idx="177">
                  <c:v>23.355</c:v>
                </c:pt>
                <c:pt idx="178">
                  <c:v>23.468</c:v>
                </c:pt>
                <c:pt idx="179">
                  <c:v>23.597999999999999</c:v>
                </c:pt>
                <c:pt idx="180">
                  <c:v>23.713999999999999</c:v>
                </c:pt>
                <c:pt idx="181">
                  <c:v>23.864999999999998</c:v>
                </c:pt>
                <c:pt idx="182">
                  <c:v>24.050999999999998</c:v>
                </c:pt>
                <c:pt idx="183">
                  <c:v>24.231000000000002</c:v>
                </c:pt>
                <c:pt idx="184">
                  <c:v>24.463999999999999</c:v>
                </c:pt>
                <c:pt idx="185">
                  <c:v>24.715</c:v>
                </c:pt>
                <c:pt idx="186">
                  <c:v>24.934000000000001</c:v>
                </c:pt>
                <c:pt idx="187">
                  <c:v>25.173999999999999</c:v>
                </c:pt>
                <c:pt idx="188">
                  <c:v>25.4</c:v>
                </c:pt>
                <c:pt idx="189">
                  <c:v>25.599</c:v>
                </c:pt>
                <c:pt idx="190">
                  <c:v>25.786000000000001</c:v>
                </c:pt>
                <c:pt idx="191">
                  <c:v>25.968</c:v>
                </c:pt>
                <c:pt idx="192">
                  <c:v>26.119</c:v>
                </c:pt>
                <c:pt idx="193">
                  <c:v>26.303999999999998</c:v>
                </c:pt>
                <c:pt idx="194">
                  <c:v>26.440999999999999</c:v>
                </c:pt>
                <c:pt idx="195">
                  <c:v>26.57</c:v>
                </c:pt>
                <c:pt idx="196">
                  <c:v>26.683</c:v>
                </c:pt>
                <c:pt idx="197">
                  <c:v>26.812999999999999</c:v>
                </c:pt>
                <c:pt idx="198">
                  <c:v>26.978000000000002</c:v>
                </c:pt>
                <c:pt idx="199">
                  <c:v>27.071000000000002</c:v>
                </c:pt>
                <c:pt idx="200">
                  <c:v>27.218</c:v>
                </c:pt>
                <c:pt idx="201">
                  <c:v>27.353999999999999</c:v>
                </c:pt>
                <c:pt idx="202">
                  <c:v>27.535</c:v>
                </c:pt>
                <c:pt idx="203">
                  <c:v>27.702000000000002</c:v>
                </c:pt>
                <c:pt idx="204">
                  <c:v>27.844000000000001</c:v>
                </c:pt>
                <c:pt idx="205">
                  <c:v>27.954999999999998</c:v>
                </c:pt>
                <c:pt idx="206">
                  <c:v>28.047000000000001</c:v>
                </c:pt>
                <c:pt idx="207">
                  <c:v>28.157</c:v>
                </c:pt>
                <c:pt idx="208">
                  <c:v>28.29</c:v>
                </c:pt>
                <c:pt idx="209">
                  <c:v>28.405000000000001</c:v>
                </c:pt>
                <c:pt idx="210">
                  <c:v>28.561</c:v>
                </c:pt>
                <c:pt idx="211">
                  <c:v>28.725999999999999</c:v>
                </c:pt>
                <c:pt idx="212">
                  <c:v>28.893999999999998</c:v>
                </c:pt>
                <c:pt idx="213">
                  <c:v>29.036000000000001</c:v>
                </c:pt>
                <c:pt idx="214">
                  <c:v>29.167999999999999</c:v>
                </c:pt>
                <c:pt idx="215">
                  <c:v>29.326000000000001</c:v>
                </c:pt>
                <c:pt idx="216">
                  <c:v>29.504999999999999</c:v>
                </c:pt>
                <c:pt idx="217">
                  <c:v>29.686</c:v>
                </c:pt>
                <c:pt idx="218">
                  <c:v>29.812000000000001</c:v>
                </c:pt>
                <c:pt idx="219">
                  <c:v>29.959</c:v>
                </c:pt>
                <c:pt idx="220">
                  <c:v>30.111999999999998</c:v>
                </c:pt>
                <c:pt idx="221">
                  <c:v>30.292000000000002</c:v>
                </c:pt>
                <c:pt idx="222">
                  <c:v>30.478999999999999</c:v>
                </c:pt>
                <c:pt idx="223">
                  <c:v>30.629000000000001</c:v>
                </c:pt>
                <c:pt idx="224">
                  <c:v>30.757999999999999</c:v>
                </c:pt>
                <c:pt idx="225">
                  <c:v>30.907</c:v>
                </c:pt>
                <c:pt idx="226">
                  <c:v>31.067</c:v>
                </c:pt>
                <c:pt idx="227">
                  <c:v>31.227</c:v>
                </c:pt>
                <c:pt idx="228">
                  <c:v>31.414000000000001</c:v>
                </c:pt>
                <c:pt idx="229">
                  <c:v>31.535</c:v>
                </c:pt>
                <c:pt idx="230">
                  <c:v>31.706</c:v>
                </c:pt>
                <c:pt idx="231">
                  <c:v>31.911000000000001</c:v>
                </c:pt>
                <c:pt idx="232">
                  <c:v>32.098999999999997</c:v>
                </c:pt>
                <c:pt idx="233">
                  <c:v>32.277999999999999</c:v>
                </c:pt>
                <c:pt idx="234">
                  <c:v>32.468000000000004</c:v>
                </c:pt>
                <c:pt idx="235">
                  <c:v>32.642000000000003</c:v>
                </c:pt>
                <c:pt idx="236">
                  <c:v>32.83</c:v>
                </c:pt>
                <c:pt idx="237">
                  <c:v>33.070999999999998</c:v>
                </c:pt>
                <c:pt idx="238">
                  <c:v>33.249000000000002</c:v>
                </c:pt>
                <c:pt idx="239">
                  <c:v>33.378</c:v>
                </c:pt>
                <c:pt idx="240">
                  <c:v>33.548999999999999</c:v>
                </c:pt>
                <c:pt idx="241">
                  <c:v>33.658999999999999</c:v>
                </c:pt>
                <c:pt idx="242">
                  <c:v>33.851999999999997</c:v>
                </c:pt>
                <c:pt idx="243">
                  <c:v>34.164999999999999</c:v>
                </c:pt>
                <c:pt idx="244">
                  <c:v>34.462000000000003</c:v>
                </c:pt>
                <c:pt idx="245">
                  <c:v>34.655000000000001</c:v>
                </c:pt>
                <c:pt idx="246">
                  <c:v>34.829000000000001</c:v>
                </c:pt>
                <c:pt idx="247">
                  <c:v>35.06</c:v>
                </c:pt>
                <c:pt idx="248">
                  <c:v>35.298999999999999</c:v>
                </c:pt>
                <c:pt idx="249">
                  <c:v>35.557000000000002</c:v>
                </c:pt>
                <c:pt idx="250">
                  <c:v>35.783999999999999</c:v>
                </c:pt>
                <c:pt idx="251">
                  <c:v>36.040999999999997</c:v>
                </c:pt>
                <c:pt idx="252">
                  <c:v>36.314999999999998</c:v>
                </c:pt>
                <c:pt idx="253">
                  <c:v>36.677</c:v>
                </c:pt>
                <c:pt idx="254">
                  <c:v>37.017000000000003</c:v>
                </c:pt>
                <c:pt idx="255">
                  <c:v>37.207000000000001</c:v>
                </c:pt>
                <c:pt idx="256">
                  <c:v>37.506999999999998</c:v>
                </c:pt>
                <c:pt idx="257">
                  <c:v>37.756</c:v>
                </c:pt>
                <c:pt idx="258">
                  <c:v>38.021000000000001</c:v>
                </c:pt>
                <c:pt idx="259">
                  <c:v>38.295999999999999</c:v>
                </c:pt>
                <c:pt idx="260">
                  <c:v>38.656999999999996</c:v>
                </c:pt>
                <c:pt idx="261">
                  <c:v>38.975000000000001</c:v>
                </c:pt>
                <c:pt idx="262">
                  <c:v>39.281999999999996</c:v>
                </c:pt>
                <c:pt idx="263">
                  <c:v>39.518000000000001</c:v>
                </c:pt>
                <c:pt idx="264">
                  <c:v>39.860999999999997</c:v>
                </c:pt>
                <c:pt idx="265">
                  <c:v>40.152000000000001</c:v>
                </c:pt>
                <c:pt idx="266">
                  <c:v>40.375</c:v>
                </c:pt>
                <c:pt idx="267">
                  <c:v>40.633000000000003</c:v>
                </c:pt>
                <c:pt idx="268">
                  <c:v>40.912999999999997</c:v>
                </c:pt>
                <c:pt idx="269">
                  <c:v>41.116999999999997</c:v>
                </c:pt>
                <c:pt idx="270">
                  <c:v>41.365000000000002</c:v>
                </c:pt>
                <c:pt idx="271">
                  <c:v>41.642000000000003</c:v>
                </c:pt>
                <c:pt idx="272">
                  <c:v>41.914999999999999</c:v>
                </c:pt>
                <c:pt idx="273">
                  <c:v>42.164999999999999</c:v>
                </c:pt>
                <c:pt idx="274">
                  <c:v>42.411000000000001</c:v>
                </c:pt>
                <c:pt idx="275">
                  <c:v>42.567999999999998</c:v>
                </c:pt>
                <c:pt idx="276">
                  <c:v>42.829000000000001</c:v>
                </c:pt>
                <c:pt idx="277">
                  <c:v>42.994</c:v>
                </c:pt>
                <c:pt idx="278">
                  <c:v>43.182000000000002</c:v>
                </c:pt>
                <c:pt idx="279">
                  <c:v>43.353000000000002</c:v>
                </c:pt>
                <c:pt idx="280">
                  <c:v>43.588999999999999</c:v>
                </c:pt>
                <c:pt idx="281">
                  <c:v>43.808</c:v>
                </c:pt>
                <c:pt idx="282">
                  <c:v>44.091999999999999</c:v>
                </c:pt>
                <c:pt idx="283">
                  <c:v>44.295000000000002</c:v>
                </c:pt>
                <c:pt idx="284">
                  <c:v>44.459000000000003</c:v>
                </c:pt>
                <c:pt idx="285">
                  <c:v>44.741</c:v>
                </c:pt>
                <c:pt idx="286">
                  <c:v>44.905999999999999</c:v>
                </c:pt>
                <c:pt idx="287">
                  <c:v>45.048999999999999</c:v>
                </c:pt>
                <c:pt idx="288">
                  <c:v>45.356999999999999</c:v>
                </c:pt>
                <c:pt idx="289">
                  <c:v>45.524999999999999</c:v>
                </c:pt>
                <c:pt idx="290">
                  <c:v>45.582999999999998</c:v>
                </c:pt>
                <c:pt idx="291">
                  <c:v>45.720999999999997</c:v>
                </c:pt>
                <c:pt idx="292">
                  <c:v>45.786999999999999</c:v>
                </c:pt>
                <c:pt idx="293">
                  <c:v>46.000999999999998</c:v>
                </c:pt>
                <c:pt idx="294">
                  <c:v>46.311</c:v>
                </c:pt>
                <c:pt idx="295">
                  <c:v>46.55</c:v>
                </c:pt>
                <c:pt idx="296">
                  <c:v>46.738</c:v>
                </c:pt>
                <c:pt idx="297">
                  <c:v>46.820999999999998</c:v>
                </c:pt>
                <c:pt idx="298">
                  <c:v>46.93</c:v>
                </c:pt>
                <c:pt idx="299">
                  <c:v>46.965000000000003</c:v>
                </c:pt>
                <c:pt idx="300">
                  <c:v>47.121000000000002</c:v>
                </c:pt>
                <c:pt idx="301">
                  <c:v>47.417999999999999</c:v>
                </c:pt>
                <c:pt idx="302">
                  <c:v>47.597999999999999</c:v>
                </c:pt>
                <c:pt idx="303">
                  <c:v>47.822000000000003</c:v>
                </c:pt>
                <c:pt idx="304">
                  <c:v>47.933</c:v>
                </c:pt>
                <c:pt idx="305">
                  <c:v>48.045999999999999</c:v>
                </c:pt>
                <c:pt idx="306">
                  <c:v>48.253</c:v>
                </c:pt>
                <c:pt idx="307">
                  <c:v>48.411999999999999</c:v>
                </c:pt>
                <c:pt idx="308">
                  <c:v>48.485999999999997</c:v>
                </c:pt>
                <c:pt idx="309">
                  <c:v>48.594999999999999</c:v>
                </c:pt>
                <c:pt idx="310">
                  <c:v>48.698</c:v>
                </c:pt>
                <c:pt idx="311">
                  <c:v>48.890999999999998</c:v>
                </c:pt>
                <c:pt idx="312">
                  <c:v>49.164999999999999</c:v>
                </c:pt>
                <c:pt idx="313">
                  <c:v>49.42</c:v>
                </c:pt>
                <c:pt idx="314">
                  <c:v>49.593000000000004</c:v>
                </c:pt>
                <c:pt idx="315">
                  <c:v>49.652000000000001</c:v>
                </c:pt>
                <c:pt idx="316">
                  <c:v>49.823</c:v>
                </c:pt>
                <c:pt idx="317">
                  <c:v>49.988</c:v>
                </c:pt>
                <c:pt idx="318">
                  <c:v>50.134</c:v>
                </c:pt>
                <c:pt idx="319">
                  <c:v>50.38</c:v>
                </c:pt>
                <c:pt idx="320">
                  <c:v>50.484000000000002</c:v>
                </c:pt>
                <c:pt idx="321">
                  <c:v>50.564999999999998</c:v>
                </c:pt>
                <c:pt idx="322">
                  <c:v>50.689</c:v>
                </c:pt>
                <c:pt idx="323">
                  <c:v>50.826999999999998</c:v>
                </c:pt>
                <c:pt idx="324">
                  <c:v>51.100999999999999</c:v>
                </c:pt>
                <c:pt idx="325">
                  <c:v>51.232999999999997</c:v>
                </c:pt>
                <c:pt idx="326">
                  <c:v>51.389000000000003</c:v>
                </c:pt>
                <c:pt idx="327">
                  <c:v>51.481999999999999</c:v>
                </c:pt>
                <c:pt idx="328">
                  <c:v>51.57</c:v>
                </c:pt>
                <c:pt idx="329">
                  <c:v>51.725000000000001</c:v>
                </c:pt>
                <c:pt idx="330">
                  <c:v>51.819000000000003</c:v>
                </c:pt>
                <c:pt idx="331">
                  <c:v>51.924999999999997</c:v>
                </c:pt>
                <c:pt idx="332">
                  <c:v>52.095999999999997</c:v>
                </c:pt>
                <c:pt idx="333">
                  <c:v>52.273000000000003</c:v>
                </c:pt>
                <c:pt idx="334">
                  <c:v>52.384</c:v>
                </c:pt>
                <c:pt idx="335">
                  <c:v>52.451999999999998</c:v>
                </c:pt>
                <c:pt idx="336">
                  <c:v>52.578000000000003</c:v>
                </c:pt>
                <c:pt idx="337">
                  <c:v>52.685000000000002</c:v>
                </c:pt>
                <c:pt idx="338">
                  <c:v>52.841000000000001</c:v>
                </c:pt>
                <c:pt idx="339">
                  <c:v>53.064999999999998</c:v>
                </c:pt>
                <c:pt idx="340">
                  <c:v>53.213999999999999</c:v>
                </c:pt>
                <c:pt idx="341">
                  <c:v>53.36</c:v>
                </c:pt>
                <c:pt idx="342">
                  <c:v>53.497999999999998</c:v>
                </c:pt>
                <c:pt idx="343">
                  <c:v>53.679000000000002</c:v>
                </c:pt>
                <c:pt idx="344">
                  <c:v>53.892000000000003</c:v>
                </c:pt>
                <c:pt idx="345">
                  <c:v>54.122</c:v>
                </c:pt>
                <c:pt idx="346">
                  <c:v>54.234999999999999</c:v>
                </c:pt>
                <c:pt idx="347">
                  <c:v>54.348999999999997</c:v>
                </c:pt>
                <c:pt idx="348">
                  <c:v>54.606000000000002</c:v>
                </c:pt>
                <c:pt idx="349">
                  <c:v>54.718000000000004</c:v>
                </c:pt>
                <c:pt idx="350">
                  <c:v>54.951999999999998</c:v>
                </c:pt>
                <c:pt idx="351">
                  <c:v>55.219000000000001</c:v>
                </c:pt>
                <c:pt idx="352">
                  <c:v>55.406999999999996</c:v>
                </c:pt>
                <c:pt idx="353">
                  <c:v>55.640999999999998</c:v>
                </c:pt>
                <c:pt idx="354">
                  <c:v>55.868000000000002</c:v>
                </c:pt>
                <c:pt idx="355">
                  <c:v>56.006999999999998</c:v>
                </c:pt>
                <c:pt idx="356">
                  <c:v>56.307000000000002</c:v>
                </c:pt>
                <c:pt idx="357">
                  <c:v>56.521000000000001</c:v>
                </c:pt>
                <c:pt idx="358">
                  <c:v>56.676000000000002</c:v>
                </c:pt>
                <c:pt idx="359">
                  <c:v>56.863999999999997</c:v>
                </c:pt>
                <c:pt idx="360">
                  <c:v>57.152000000000001</c:v>
                </c:pt>
                <c:pt idx="361">
                  <c:v>57.296999999999997</c:v>
                </c:pt>
                <c:pt idx="362">
                  <c:v>57.468000000000004</c:v>
                </c:pt>
                <c:pt idx="363">
                  <c:v>57.661000000000001</c:v>
                </c:pt>
                <c:pt idx="364">
                  <c:v>57.832999999999998</c:v>
                </c:pt>
                <c:pt idx="365">
                  <c:v>57.987000000000002</c:v>
                </c:pt>
                <c:pt idx="366">
                  <c:v>58.136000000000003</c:v>
                </c:pt>
                <c:pt idx="367">
                  <c:v>58.216999999999999</c:v>
                </c:pt>
                <c:pt idx="368">
                  <c:v>58.418999999999997</c:v>
                </c:pt>
                <c:pt idx="369">
                  <c:v>58.631</c:v>
                </c:pt>
                <c:pt idx="370">
                  <c:v>58.786999999999999</c:v>
                </c:pt>
                <c:pt idx="371">
                  <c:v>58.954000000000001</c:v>
                </c:pt>
                <c:pt idx="372">
                  <c:v>59.180999999999997</c:v>
                </c:pt>
                <c:pt idx="373">
                  <c:v>59.468000000000004</c:v>
                </c:pt>
                <c:pt idx="374">
                  <c:v>59.753999999999998</c:v>
                </c:pt>
                <c:pt idx="375">
                  <c:v>59.932000000000002</c:v>
                </c:pt>
                <c:pt idx="376">
                  <c:v>60.115000000000002</c:v>
                </c:pt>
                <c:pt idx="377">
                  <c:v>60.348999999999997</c:v>
                </c:pt>
                <c:pt idx="378">
                  <c:v>60.500999999999998</c:v>
                </c:pt>
                <c:pt idx="379">
                  <c:v>60.753</c:v>
                </c:pt>
                <c:pt idx="380">
                  <c:v>60.965000000000003</c:v>
                </c:pt>
                <c:pt idx="381">
                  <c:v>61.171999999999997</c:v>
                </c:pt>
                <c:pt idx="382">
                  <c:v>61.246000000000002</c:v>
                </c:pt>
                <c:pt idx="383">
                  <c:v>61.331000000000003</c:v>
                </c:pt>
                <c:pt idx="384">
                  <c:v>61.637</c:v>
                </c:pt>
                <c:pt idx="385">
                  <c:v>61.807000000000002</c:v>
                </c:pt>
                <c:pt idx="386">
                  <c:v>61.936</c:v>
                </c:pt>
                <c:pt idx="387">
                  <c:v>62.06</c:v>
                </c:pt>
                <c:pt idx="388">
                  <c:v>62.307000000000002</c:v>
                </c:pt>
                <c:pt idx="389">
                  <c:v>62.442</c:v>
                </c:pt>
                <c:pt idx="390">
                  <c:v>62.631999999999998</c:v>
                </c:pt>
                <c:pt idx="391">
                  <c:v>62.804000000000002</c:v>
                </c:pt>
                <c:pt idx="392">
                  <c:v>63.055</c:v>
                </c:pt>
                <c:pt idx="393">
                  <c:v>63.194000000000003</c:v>
                </c:pt>
                <c:pt idx="394">
                  <c:v>63.311999999999998</c:v>
                </c:pt>
                <c:pt idx="395">
                  <c:v>63.468000000000004</c:v>
                </c:pt>
                <c:pt idx="396">
                  <c:v>63.640999999999998</c:v>
                </c:pt>
                <c:pt idx="397">
                  <c:v>63.814</c:v>
                </c:pt>
                <c:pt idx="398">
                  <c:v>63.972999999999999</c:v>
                </c:pt>
                <c:pt idx="399">
                  <c:v>64.183000000000007</c:v>
                </c:pt>
                <c:pt idx="400">
                  <c:v>64.272999999999996</c:v>
                </c:pt>
                <c:pt idx="401">
                  <c:v>64.322999999999993</c:v>
                </c:pt>
                <c:pt idx="402">
                  <c:v>64.566000000000003</c:v>
                </c:pt>
                <c:pt idx="403">
                  <c:v>64.625</c:v>
                </c:pt>
                <c:pt idx="404">
                  <c:v>64.73</c:v>
                </c:pt>
                <c:pt idx="405">
                  <c:v>64.978999999999999</c:v>
                </c:pt>
                <c:pt idx="406">
                  <c:v>65.120999999999995</c:v>
                </c:pt>
                <c:pt idx="407">
                  <c:v>65.242000000000004</c:v>
                </c:pt>
                <c:pt idx="408">
                  <c:v>65.432000000000002</c:v>
                </c:pt>
                <c:pt idx="409">
                  <c:v>65.557000000000002</c:v>
                </c:pt>
                <c:pt idx="410">
                  <c:v>65.7</c:v>
                </c:pt>
                <c:pt idx="411">
                  <c:v>65.891000000000005</c:v>
                </c:pt>
                <c:pt idx="412">
                  <c:v>66.114000000000004</c:v>
                </c:pt>
                <c:pt idx="413">
                  <c:v>66.177000000000007</c:v>
                </c:pt>
                <c:pt idx="414">
                  <c:v>66.313999999999993</c:v>
                </c:pt>
                <c:pt idx="415">
                  <c:v>66.438000000000002</c:v>
                </c:pt>
                <c:pt idx="416">
                  <c:v>66.537999999999997</c:v>
                </c:pt>
                <c:pt idx="417">
                  <c:v>66.647000000000006</c:v>
                </c:pt>
                <c:pt idx="418">
                  <c:v>66.819000000000003</c:v>
                </c:pt>
                <c:pt idx="419">
                  <c:v>66.849000000000004</c:v>
                </c:pt>
                <c:pt idx="420">
                  <c:v>66.902000000000001</c:v>
                </c:pt>
                <c:pt idx="421">
                  <c:v>67.046999999999997</c:v>
                </c:pt>
                <c:pt idx="422">
                  <c:v>67.275000000000006</c:v>
                </c:pt>
                <c:pt idx="423">
                  <c:v>67.376000000000005</c:v>
                </c:pt>
                <c:pt idx="424">
                  <c:v>67.525999999999996</c:v>
                </c:pt>
                <c:pt idx="425">
                  <c:v>67.676000000000002</c:v>
                </c:pt>
                <c:pt idx="426">
                  <c:v>67.817999999999998</c:v>
                </c:pt>
                <c:pt idx="427">
                  <c:v>67.894000000000005</c:v>
                </c:pt>
                <c:pt idx="428">
                  <c:v>67.997</c:v>
                </c:pt>
                <c:pt idx="429">
                  <c:v>68.156999999999996</c:v>
                </c:pt>
                <c:pt idx="430">
                  <c:v>68.281999999999996</c:v>
                </c:pt>
                <c:pt idx="431">
                  <c:v>68.305000000000007</c:v>
                </c:pt>
                <c:pt idx="432">
                  <c:v>68.474999999999994</c:v>
                </c:pt>
                <c:pt idx="433">
                  <c:v>68.587000000000003</c:v>
                </c:pt>
                <c:pt idx="434">
                  <c:v>68.754999999999995</c:v>
                </c:pt>
                <c:pt idx="435">
                  <c:v>68.915000000000006</c:v>
                </c:pt>
                <c:pt idx="436">
                  <c:v>69.031999999999996</c:v>
                </c:pt>
                <c:pt idx="437">
                  <c:v>69.091999999999999</c:v>
                </c:pt>
                <c:pt idx="438">
                  <c:v>69.200999999999993</c:v>
                </c:pt>
                <c:pt idx="439">
                  <c:v>69.367000000000004</c:v>
                </c:pt>
                <c:pt idx="440">
                  <c:v>69.457999999999998</c:v>
                </c:pt>
                <c:pt idx="441">
                  <c:v>69.626999999999995</c:v>
                </c:pt>
                <c:pt idx="442">
                  <c:v>69.671999999999997</c:v>
                </c:pt>
                <c:pt idx="443">
                  <c:v>69.77</c:v>
                </c:pt>
                <c:pt idx="444">
                  <c:v>69.849000000000004</c:v>
                </c:pt>
                <c:pt idx="445">
                  <c:v>69.94</c:v>
                </c:pt>
                <c:pt idx="446">
                  <c:v>70.102000000000004</c:v>
                </c:pt>
                <c:pt idx="447">
                  <c:v>70.197000000000003</c:v>
                </c:pt>
                <c:pt idx="448">
                  <c:v>70.319000000000003</c:v>
                </c:pt>
                <c:pt idx="449">
                  <c:v>70.373000000000005</c:v>
                </c:pt>
                <c:pt idx="450">
                  <c:v>70.504999999999995</c:v>
                </c:pt>
                <c:pt idx="451">
                  <c:v>70.566000000000003</c:v>
                </c:pt>
                <c:pt idx="452">
                  <c:v>70.78</c:v>
                </c:pt>
                <c:pt idx="453">
                  <c:v>70.947999999999993</c:v>
                </c:pt>
                <c:pt idx="454">
                  <c:v>71.040999999999997</c:v>
                </c:pt>
                <c:pt idx="455">
                  <c:v>71.067999999999998</c:v>
                </c:pt>
                <c:pt idx="456">
                  <c:v>71.144000000000005</c:v>
                </c:pt>
                <c:pt idx="457">
                  <c:v>71.290000000000006</c:v>
                </c:pt>
                <c:pt idx="458">
                  <c:v>71.459999999999994</c:v>
                </c:pt>
                <c:pt idx="459">
                  <c:v>71.599999999999994</c:v>
                </c:pt>
                <c:pt idx="460">
                  <c:v>71.652000000000001</c:v>
                </c:pt>
                <c:pt idx="461">
                  <c:v>71.757999999999996</c:v>
                </c:pt>
                <c:pt idx="462">
                  <c:v>71.807000000000002</c:v>
                </c:pt>
                <c:pt idx="463">
                  <c:v>71.778000000000006</c:v>
                </c:pt>
                <c:pt idx="464">
                  <c:v>71.927000000000007</c:v>
                </c:pt>
                <c:pt idx="465">
                  <c:v>72.036000000000001</c:v>
                </c:pt>
                <c:pt idx="466">
                  <c:v>72.058000000000007</c:v>
                </c:pt>
                <c:pt idx="467">
                  <c:v>72.099999999999994</c:v>
                </c:pt>
                <c:pt idx="468">
                  <c:v>72.209999999999994</c:v>
                </c:pt>
                <c:pt idx="469">
                  <c:v>72.272000000000006</c:v>
                </c:pt>
                <c:pt idx="470">
                  <c:v>72.349000000000004</c:v>
                </c:pt>
                <c:pt idx="471">
                  <c:v>72.481999999999999</c:v>
                </c:pt>
                <c:pt idx="472">
                  <c:v>72.552000000000007</c:v>
                </c:pt>
                <c:pt idx="473">
                  <c:v>72.460999999999999</c:v>
                </c:pt>
                <c:pt idx="474">
                  <c:v>72.665000000000006</c:v>
                </c:pt>
                <c:pt idx="475">
                  <c:v>72.807000000000002</c:v>
                </c:pt>
                <c:pt idx="476">
                  <c:v>72.795000000000002</c:v>
                </c:pt>
                <c:pt idx="477">
                  <c:v>72.936999999999998</c:v>
                </c:pt>
                <c:pt idx="478">
                  <c:v>72.95</c:v>
                </c:pt>
                <c:pt idx="479">
                  <c:v>73.075999999999993</c:v>
                </c:pt>
                <c:pt idx="480">
                  <c:v>73.180000000000007</c:v>
                </c:pt>
                <c:pt idx="481">
                  <c:v>73.155000000000001</c:v>
                </c:pt>
                <c:pt idx="482">
                  <c:v>73.177000000000007</c:v>
                </c:pt>
                <c:pt idx="483">
                  <c:v>73.364999999999995</c:v>
                </c:pt>
                <c:pt idx="484">
                  <c:v>73.435000000000002</c:v>
                </c:pt>
                <c:pt idx="485">
                  <c:v>73.474000000000004</c:v>
                </c:pt>
                <c:pt idx="486">
                  <c:v>73.605999999999995</c:v>
                </c:pt>
                <c:pt idx="487">
                  <c:v>73.641999999999996</c:v>
                </c:pt>
                <c:pt idx="488">
                  <c:v>73.837000000000003</c:v>
                </c:pt>
                <c:pt idx="489">
                  <c:v>73.962999999999994</c:v>
                </c:pt>
                <c:pt idx="490">
                  <c:v>74.034000000000006</c:v>
                </c:pt>
                <c:pt idx="491">
                  <c:v>74.128</c:v>
                </c:pt>
                <c:pt idx="492">
                  <c:v>74.305999999999997</c:v>
                </c:pt>
                <c:pt idx="493">
                  <c:v>74.415000000000006</c:v>
                </c:pt>
                <c:pt idx="494">
                  <c:v>74.567999999999998</c:v>
                </c:pt>
                <c:pt idx="495">
                  <c:v>74.617000000000004</c:v>
                </c:pt>
                <c:pt idx="496">
                  <c:v>74.697000000000003</c:v>
                </c:pt>
                <c:pt idx="497">
                  <c:v>74.754000000000005</c:v>
                </c:pt>
                <c:pt idx="498">
                  <c:v>74.924999999999997</c:v>
                </c:pt>
                <c:pt idx="499">
                  <c:v>75.021000000000001</c:v>
                </c:pt>
                <c:pt idx="500">
                  <c:v>75.203000000000003</c:v>
                </c:pt>
                <c:pt idx="501">
                  <c:v>75.308000000000007</c:v>
                </c:pt>
                <c:pt idx="502">
                  <c:v>75.441000000000003</c:v>
                </c:pt>
                <c:pt idx="503">
                  <c:v>75.515000000000001</c:v>
                </c:pt>
                <c:pt idx="504">
                  <c:v>75.796000000000006</c:v>
                </c:pt>
                <c:pt idx="505">
                  <c:v>75.930000000000007</c:v>
                </c:pt>
                <c:pt idx="506">
                  <c:v>76.009</c:v>
                </c:pt>
                <c:pt idx="507">
                  <c:v>76.13</c:v>
                </c:pt>
                <c:pt idx="508">
                  <c:v>76.147999999999996</c:v>
                </c:pt>
                <c:pt idx="509">
                  <c:v>76.317999999999998</c:v>
                </c:pt>
                <c:pt idx="510">
                  <c:v>76.515000000000001</c:v>
                </c:pt>
                <c:pt idx="511">
                  <c:v>76.552999999999997</c:v>
                </c:pt>
                <c:pt idx="512">
                  <c:v>76.117999999999995</c:v>
                </c:pt>
                <c:pt idx="513">
                  <c:v>76.653999999999996</c:v>
                </c:pt>
                <c:pt idx="514">
                  <c:v>76.81</c:v>
                </c:pt>
                <c:pt idx="515">
                  <c:v>76.828000000000003</c:v>
                </c:pt>
                <c:pt idx="516">
                  <c:v>76.870999999999995</c:v>
                </c:pt>
                <c:pt idx="517">
                  <c:v>77.018000000000001</c:v>
                </c:pt>
                <c:pt idx="518">
                  <c:v>77.11</c:v>
                </c:pt>
                <c:pt idx="519">
                  <c:v>77.325000000000003</c:v>
                </c:pt>
                <c:pt idx="520">
                  <c:v>77.411000000000001</c:v>
                </c:pt>
                <c:pt idx="521">
                  <c:v>77.534000000000006</c:v>
                </c:pt>
                <c:pt idx="522">
                  <c:v>77.691999999999993</c:v>
                </c:pt>
                <c:pt idx="523">
                  <c:v>77.844999999999999</c:v>
                </c:pt>
                <c:pt idx="524">
                  <c:v>77.971999999999994</c:v>
                </c:pt>
                <c:pt idx="525">
                  <c:v>78.037999999999997</c:v>
                </c:pt>
                <c:pt idx="526">
                  <c:v>78.114000000000004</c:v>
                </c:pt>
                <c:pt idx="527">
                  <c:v>78.186999999999998</c:v>
                </c:pt>
                <c:pt idx="528">
                  <c:v>78.239999999999995</c:v>
                </c:pt>
                <c:pt idx="529">
                  <c:v>78.347999999999999</c:v>
                </c:pt>
                <c:pt idx="530">
                  <c:v>78.474000000000004</c:v>
                </c:pt>
                <c:pt idx="531">
                  <c:v>78.561000000000007</c:v>
                </c:pt>
                <c:pt idx="532">
                  <c:v>78.674000000000007</c:v>
                </c:pt>
                <c:pt idx="533">
                  <c:v>78.718000000000004</c:v>
                </c:pt>
                <c:pt idx="534">
                  <c:v>78.915000000000006</c:v>
                </c:pt>
                <c:pt idx="535">
                  <c:v>79.004000000000005</c:v>
                </c:pt>
                <c:pt idx="536">
                  <c:v>79.114000000000004</c:v>
                </c:pt>
                <c:pt idx="537">
                  <c:v>79.260000000000005</c:v>
                </c:pt>
                <c:pt idx="538">
                  <c:v>79.367999999999995</c:v>
                </c:pt>
                <c:pt idx="539">
                  <c:v>79.466999999999999</c:v>
                </c:pt>
                <c:pt idx="540">
                  <c:v>79.671000000000006</c:v>
                </c:pt>
                <c:pt idx="541">
                  <c:v>79.8</c:v>
                </c:pt>
                <c:pt idx="542">
                  <c:v>79.933999999999997</c:v>
                </c:pt>
                <c:pt idx="543">
                  <c:v>80.141999999999996</c:v>
                </c:pt>
                <c:pt idx="544">
                  <c:v>80.251999999999995</c:v>
                </c:pt>
                <c:pt idx="545">
                  <c:v>80.379000000000005</c:v>
                </c:pt>
                <c:pt idx="546">
                  <c:v>80.474000000000004</c:v>
                </c:pt>
                <c:pt idx="547">
                  <c:v>80.504999999999995</c:v>
                </c:pt>
                <c:pt idx="548">
                  <c:v>80.656000000000006</c:v>
                </c:pt>
                <c:pt idx="549">
                  <c:v>80.831000000000003</c:v>
                </c:pt>
                <c:pt idx="550">
                  <c:v>81.004999999999995</c:v>
                </c:pt>
                <c:pt idx="551">
                  <c:v>81.108999999999995</c:v>
                </c:pt>
                <c:pt idx="552">
                  <c:v>81.400999999999996</c:v>
                </c:pt>
                <c:pt idx="553">
                  <c:v>81.536000000000001</c:v>
                </c:pt>
                <c:pt idx="554">
                  <c:v>81.736999999999995</c:v>
                </c:pt>
                <c:pt idx="555">
                  <c:v>81.831000000000003</c:v>
                </c:pt>
                <c:pt idx="556">
                  <c:v>81.998999999999995</c:v>
                </c:pt>
                <c:pt idx="557">
                  <c:v>82.055999999999997</c:v>
                </c:pt>
                <c:pt idx="558">
                  <c:v>82.176000000000002</c:v>
                </c:pt>
                <c:pt idx="559">
                  <c:v>82.242999999999995</c:v>
                </c:pt>
                <c:pt idx="560">
                  <c:v>82.424999999999997</c:v>
                </c:pt>
                <c:pt idx="561">
                  <c:v>82.662000000000006</c:v>
                </c:pt>
                <c:pt idx="562">
                  <c:v>82.873000000000005</c:v>
                </c:pt>
                <c:pt idx="563">
                  <c:v>82.959000000000003</c:v>
                </c:pt>
                <c:pt idx="564">
                  <c:v>83.144999999999996</c:v>
                </c:pt>
                <c:pt idx="565">
                  <c:v>83.278999999999996</c:v>
                </c:pt>
                <c:pt idx="566">
                  <c:v>83.509</c:v>
                </c:pt>
                <c:pt idx="567">
                  <c:v>83.763999999999996</c:v>
                </c:pt>
                <c:pt idx="568">
                  <c:v>83.974000000000004</c:v>
                </c:pt>
                <c:pt idx="569">
                  <c:v>84.186000000000007</c:v>
                </c:pt>
                <c:pt idx="570">
                  <c:v>84.268000000000001</c:v>
                </c:pt>
                <c:pt idx="571">
                  <c:v>84.44</c:v>
                </c:pt>
                <c:pt idx="572">
                  <c:v>84.572999999999993</c:v>
                </c:pt>
                <c:pt idx="573">
                  <c:v>84.725999999999999</c:v>
                </c:pt>
                <c:pt idx="574">
                  <c:v>84.766000000000005</c:v>
                </c:pt>
                <c:pt idx="575">
                  <c:v>84.88</c:v>
                </c:pt>
                <c:pt idx="576">
                  <c:v>85.224000000000004</c:v>
                </c:pt>
                <c:pt idx="577">
                  <c:v>85.408000000000001</c:v>
                </c:pt>
                <c:pt idx="578">
                  <c:v>85.494</c:v>
                </c:pt>
                <c:pt idx="579">
                  <c:v>85.616</c:v>
                </c:pt>
                <c:pt idx="580">
                  <c:v>85.716999999999999</c:v>
                </c:pt>
                <c:pt idx="581">
                  <c:v>85.858999999999995</c:v>
                </c:pt>
                <c:pt idx="582">
                  <c:v>85.988</c:v>
                </c:pt>
                <c:pt idx="583">
                  <c:v>86.116</c:v>
                </c:pt>
                <c:pt idx="584">
                  <c:v>86.350999999999999</c:v>
                </c:pt>
                <c:pt idx="585">
                  <c:v>86.575999999999993</c:v>
                </c:pt>
                <c:pt idx="586">
                  <c:v>86.745999999999995</c:v>
                </c:pt>
                <c:pt idx="587">
                  <c:v>86.92</c:v>
                </c:pt>
                <c:pt idx="588">
                  <c:v>87.093000000000004</c:v>
                </c:pt>
                <c:pt idx="589">
                  <c:v>87.177999999999997</c:v>
                </c:pt>
                <c:pt idx="590">
                  <c:v>87.349000000000004</c:v>
                </c:pt>
                <c:pt idx="591">
                  <c:v>87.4</c:v>
                </c:pt>
                <c:pt idx="592">
                  <c:v>87.558999999999997</c:v>
                </c:pt>
                <c:pt idx="593">
                  <c:v>87.76</c:v>
                </c:pt>
                <c:pt idx="594">
                  <c:v>87.918000000000006</c:v>
                </c:pt>
                <c:pt idx="595">
                  <c:v>88.025999999999996</c:v>
                </c:pt>
                <c:pt idx="596">
                  <c:v>88.116</c:v>
                </c:pt>
                <c:pt idx="597">
                  <c:v>87.991</c:v>
                </c:pt>
                <c:pt idx="598">
                  <c:v>87.951999999999998</c:v>
                </c:pt>
                <c:pt idx="599">
                  <c:v>87.909000000000006</c:v>
                </c:pt>
                <c:pt idx="600">
                  <c:v>87.882000000000005</c:v>
                </c:pt>
                <c:pt idx="601">
                  <c:v>87.951999999999998</c:v>
                </c:pt>
                <c:pt idx="602">
                  <c:v>88.015000000000001</c:v>
                </c:pt>
                <c:pt idx="603">
                  <c:v>88.210999999999999</c:v>
                </c:pt>
                <c:pt idx="604">
                  <c:v>88.278999999999996</c:v>
                </c:pt>
                <c:pt idx="605">
                  <c:v>88.391999999999996</c:v>
                </c:pt>
                <c:pt idx="606">
                  <c:v>88.468000000000004</c:v>
                </c:pt>
                <c:pt idx="607">
                  <c:v>88.599000000000004</c:v>
                </c:pt>
                <c:pt idx="608">
                  <c:v>88.754999999999995</c:v>
                </c:pt>
                <c:pt idx="609">
                  <c:v>89.081999999999994</c:v>
                </c:pt>
                <c:pt idx="610">
                  <c:v>89.16</c:v>
                </c:pt>
                <c:pt idx="611">
                  <c:v>89.236000000000004</c:v>
                </c:pt>
                <c:pt idx="612">
                  <c:v>89.367999999999995</c:v>
                </c:pt>
                <c:pt idx="613">
                  <c:v>89.445999999999998</c:v>
                </c:pt>
                <c:pt idx="614">
                  <c:v>89.578999999999994</c:v>
                </c:pt>
                <c:pt idx="615">
                  <c:v>89.625</c:v>
                </c:pt>
                <c:pt idx="616">
                  <c:v>89.724000000000004</c:v>
                </c:pt>
                <c:pt idx="617">
                  <c:v>89.766999999999996</c:v>
                </c:pt>
                <c:pt idx="618">
                  <c:v>89.769000000000005</c:v>
                </c:pt>
                <c:pt idx="619">
                  <c:v>89.855000000000004</c:v>
                </c:pt>
                <c:pt idx="620">
                  <c:v>89.906000000000006</c:v>
                </c:pt>
                <c:pt idx="621">
                  <c:v>90.043000000000006</c:v>
                </c:pt>
                <c:pt idx="622">
                  <c:v>90.16</c:v>
                </c:pt>
                <c:pt idx="623">
                  <c:v>90.179000000000002</c:v>
                </c:pt>
                <c:pt idx="624">
                  <c:v>90.372</c:v>
                </c:pt>
                <c:pt idx="625">
                  <c:v>90.53</c:v>
                </c:pt>
                <c:pt idx="626">
                  <c:v>90.667000000000002</c:v>
                </c:pt>
                <c:pt idx="627">
                  <c:v>90.875</c:v>
                </c:pt>
                <c:pt idx="628">
                  <c:v>91.090999999999994</c:v>
                </c:pt>
                <c:pt idx="629">
                  <c:v>91.191000000000003</c:v>
                </c:pt>
                <c:pt idx="630">
                  <c:v>91.325999999999993</c:v>
                </c:pt>
                <c:pt idx="631">
                  <c:v>91.507999999999996</c:v>
                </c:pt>
                <c:pt idx="632">
                  <c:v>91.57</c:v>
                </c:pt>
                <c:pt idx="633">
                  <c:v>91.614000000000004</c:v>
                </c:pt>
                <c:pt idx="634">
                  <c:v>91.808000000000007</c:v>
                </c:pt>
                <c:pt idx="635">
                  <c:v>91.96</c:v>
                </c:pt>
                <c:pt idx="636">
                  <c:v>92.234999999999999</c:v>
                </c:pt>
                <c:pt idx="637">
                  <c:v>92.364000000000004</c:v>
                </c:pt>
                <c:pt idx="638">
                  <c:v>92.521000000000001</c:v>
                </c:pt>
                <c:pt idx="639">
                  <c:v>92.661000000000001</c:v>
                </c:pt>
                <c:pt idx="640">
                  <c:v>92.754999999999995</c:v>
                </c:pt>
                <c:pt idx="641">
                  <c:v>92.85</c:v>
                </c:pt>
                <c:pt idx="642">
                  <c:v>92.945999999999998</c:v>
                </c:pt>
                <c:pt idx="643">
                  <c:v>93.004999999999995</c:v>
                </c:pt>
                <c:pt idx="644">
                  <c:v>93.119</c:v>
                </c:pt>
                <c:pt idx="645">
                  <c:v>93.344999999999999</c:v>
                </c:pt>
                <c:pt idx="646">
                  <c:v>93.444999999999993</c:v>
                </c:pt>
                <c:pt idx="647">
                  <c:v>93.513999999999996</c:v>
                </c:pt>
                <c:pt idx="648">
                  <c:v>93.703000000000003</c:v>
                </c:pt>
                <c:pt idx="649">
                  <c:v>93.805000000000007</c:v>
                </c:pt>
                <c:pt idx="650">
                  <c:v>93.891000000000005</c:v>
                </c:pt>
                <c:pt idx="651">
                  <c:v>93.936999999999998</c:v>
                </c:pt>
                <c:pt idx="652">
                  <c:v>94.046999999999997</c:v>
                </c:pt>
                <c:pt idx="653">
                  <c:v>94.209000000000003</c:v>
                </c:pt>
                <c:pt idx="654">
                  <c:v>94.328999999999994</c:v>
                </c:pt>
                <c:pt idx="655">
                  <c:v>94.430999999999997</c:v>
                </c:pt>
                <c:pt idx="656">
                  <c:v>94.543000000000006</c:v>
                </c:pt>
                <c:pt idx="657">
                  <c:v>94.703000000000003</c:v>
                </c:pt>
                <c:pt idx="658">
                  <c:v>94.86</c:v>
                </c:pt>
                <c:pt idx="659">
                  <c:v>94.960999999999999</c:v>
                </c:pt>
                <c:pt idx="660">
                  <c:v>95.063999999999993</c:v>
                </c:pt>
                <c:pt idx="661">
                  <c:v>95.108999999999995</c:v>
                </c:pt>
                <c:pt idx="662">
                  <c:v>95.25</c:v>
                </c:pt>
                <c:pt idx="663">
                  <c:v>95.412999999999997</c:v>
                </c:pt>
                <c:pt idx="664">
                  <c:v>95.573999999999998</c:v>
                </c:pt>
                <c:pt idx="665">
                  <c:v>95.682000000000002</c:v>
                </c:pt>
                <c:pt idx="666">
                  <c:v>95.847999999999999</c:v>
                </c:pt>
                <c:pt idx="667">
                  <c:v>95.885000000000005</c:v>
                </c:pt>
                <c:pt idx="668">
                  <c:v>96.013000000000005</c:v>
                </c:pt>
                <c:pt idx="669">
                  <c:v>96.096000000000004</c:v>
                </c:pt>
                <c:pt idx="670">
                  <c:v>96.180999999999997</c:v>
                </c:pt>
                <c:pt idx="671">
                  <c:v>96.248999999999995</c:v>
                </c:pt>
                <c:pt idx="672">
                  <c:v>96.213999999999999</c:v>
                </c:pt>
                <c:pt idx="673">
                  <c:v>96.323999999999998</c:v>
                </c:pt>
                <c:pt idx="674">
                  <c:v>96.47</c:v>
                </c:pt>
                <c:pt idx="675">
                  <c:v>96.647999999999996</c:v>
                </c:pt>
                <c:pt idx="676">
                  <c:v>96.766000000000005</c:v>
                </c:pt>
                <c:pt idx="677">
                  <c:v>96.882000000000005</c:v>
                </c:pt>
                <c:pt idx="678">
                  <c:v>96.977999999999994</c:v>
                </c:pt>
                <c:pt idx="679">
                  <c:v>97.055999999999997</c:v>
                </c:pt>
                <c:pt idx="680">
                  <c:v>97.195999999999998</c:v>
                </c:pt>
                <c:pt idx="681">
                  <c:v>97.227999999999994</c:v>
                </c:pt>
                <c:pt idx="682">
                  <c:v>97.331999999999994</c:v>
                </c:pt>
                <c:pt idx="683">
                  <c:v>97.396000000000001</c:v>
                </c:pt>
                <c:pt idx="684">
                  <c:v>97.566999999999993</c:v>
                </c:pt>
                <c:pt idx="685">
                  <c:v>97.736000000000004</c:v>
                </c:pt>
                <c:pt idx="686">
                  <c:v>97.876000000000005</c:v>
                </c:pt>
                <c:pt idx="687">
                  <c:v>98.117000000000004</c:v>
                </c:pt>
                <c:pt idx="688">
                  <c:v>98.284000000000006</c:v>
                </c:pt>
                <c:pt idx="689">
                  <c:v>98.385999999999996</c:v>
                </c:pt>
                <c:pt idx="690">
                  <c:v>98.528999999999996</c:v>
                </c:pt>
                <c:pt idx="691">
                  <c:v>98.703000000000003</c:v>
                </c:pt>
                <c:pt idx="692">
                  <c:v>98.834000000000003</c:v>
                </c:pt>
                <c:pt idx="693">
                  <c:v>98.960999999999999</c:v>
                </c:pt>
                <c:pt idx="694">
                  <c:v>99.004999999999995</c:v>
                </c:pt>
                <c:pt idx="695">
                  <c:v>99.12</c:v>
                </c:pt>
                <c:pt idx="696">
                  <c:v>99.385000000000005</c:v>
                </c:pt>
                <c:pt idx="697">
                  <c:v>99.561000000000007</c:v>
                </c:pt>
                <c:pt idx="698">
                  <c:v>99.519000000000005</c:v>
                </c:pt>
                <c:pt idx="699">
                  <c:v>99.722999999999999</c:v>
                </c:pt>
                <c:pt idx="700">
                  <c:v>99.802999999999997</c:v>
                </c:pt>
                <c:pt idx="701">
                  <c:v>99.936999999999998</c:v>
                </c:pt>
                <c:pt idx="702">
                  <c:v>100.01</c:v>
                </c:pt>
                <c:pt idx="703">
                  <c:v>100.11799999999999</c:v>
                </c:pt>
                <c:pt idx="704">
                  <c:v>100.24</c:v>
                </c:pt>
                <c:pt idx="705">
                  <c:v>100.486</c:v>
                </c:pt>
                <c:pt idx="706">
                  <c:v>100.535</c:v>
                </c:pt>
                <c:pt idx="707">
                  <c:v>100.68300000000001</c:v>
                </c:pt>
                <c:pt idx="708">
                  <c:v>101.00700000000001</c:v>
                </c:pt>
                <c:pt idx="709">
                  <c:v>101.19799999999999</c:v>
                </c:pt>
                <c:pt idx="710">
                  <c:v>101.419</c:v>
                </c:pt>
                <c:pt idx="711">
                  <c:v>101.602</c:v>
                </c:pt>
                <c:pt idx="712">
                  <c:v>101.78</c:v>
                </c:pt>
                <c:pt idx="713">
                  <c:v>101.872</c:v>
                </c:pt>
                <c:pt idx="714">
                  <c:v>102.006</c:v>
                </c:pt>
                <c:pt idx="715">
                  <c:v>102.01600000000001</c:v>
                </c:pt>
                <c:pt idx="716">
                  <c:v>102.205</c:v>
                </c:pt>
                <c:pt idx="717">
                  <c:v>102.366</c:v>
                </c:pt>
                <c:pt idx="718">
                  <c:v>102.556</c:v>
                </c:pt>
                <c:pt idx="719">
                  <c:v>102.735</c:v>
                </c:pt>
                <c:pt idx="720">
                  <c:v>102.878</c:v>
                </c:pt>
                <c:pt idx="721">
                  <c:v>102.959</c:v>
                </c:pt>
                <c:pt idx="722">
                  <c:v>103.04900000000001</c:v>
                </c:pt>
                <c:pt idx="723">
                  <c:v>103.274</c:v>
                </c:pt>
                <c:pt idx="724">
                  <c:v>103.381</c:v>
                </c:pt>
                <c:pt idx="725">
                  <c:v>103.586</c:v>
                </c:pt>
                <c:pt idx="726">
                  <c:v>103.706</c:v>
                </c:pt>
                <c:pt idx="727">
                  <c:v>103.81100000000001</c:v>
                </c:pt>
                <c:pt idx="728">
                  <c:v>103.889</c:v>
                </c:pt>
                <c:pt idx="729">
                  <c:v>104.048</c:v>
                </c:pt>
                <c:pt idx="730">
                  <c:v>104.066</c:v>
                </c:pt>
                <c:pt idx="731">
                  <c:v>104.279</c:v>
                </c:pt>
                <c:pt idx="732">
                  <c:v>104.47499999999999</c:v>
                </c:pt>
                <c:pt idx="733">
                  <c:v>104.664</c:v>
                </c:pt>
                <c:pt idx="734">
                  <c:v>104.586</c:v>
                </c:pt>
                <c:pt idx="735">
                  <c:v>104.23699999999999</c:v>
                </c:pt>
                <c:pt idx="736">
                  <c:v>104.364</c:v>
                </c:pt>
                <c:pt idx="737">
                  <c:v>104.527</c:v>
                </c:pt>
                <c:pt idx="738">
                  <c:v>104.913</c:v>
                </c:pt>
                <c:pt idx="739">
                  <c:v>105.229</c:v>
                </c:pt>
                <c:pt idx="740">
                  <c:v>105.39</c:v>
                </c:pt>
                <c:pt idx="741">
                  <c:v>105.47</c:v>
                </c:pt>
                <c:pt idx="742">
                  <c:v>105.55200000000001</c:v>
                </c:pt>
                <c:pt idx="743">
                  <c:v>105.899</c:v>
                </c:pt>
                <c:pt idx="744">
                  <c:v>106.267</c:v>
                </c:pt>
                <c:pt idx="745">
                  <c:v>106.499</c:v>
                </c:pt>
                <c:pt idx="746">
                  <c:v>106.94499999999999</c:v>
                </c:pt>
                <c:pt idx="747">
                  <c:v>107.59399999999999</c:v>
                </c:pt>
                <c:pt idx="748">
                  <c:v>108.167</c:v>
                </c:pt>
                <c:pt idx="749">
                  <c:v>108.655</c:v>
                </c:pt>
                <c:pt idx="750">
                  <c:v>109.12</c:v>
                </c:pt>
                <c:pt idx="751">
                  <c:v>109.458</c:v>
                </c:pt>
                <c:pt idx="752">
                  <c:v>109.684</c:v>
                </c:pt>
                <c:pt idx="753">
                  <c:v>110.217</c:v>
                </c:pt>
                <c:pt idx="754">
                  <c:v>110.77800000000001</c:v>
                </c:pt>
                <c:pt idx="755">
                  <c:v>111.446</c:v>
                </c:pt>
                <c:pt idx="756">
                  <c:v>111.973</c:v>
                </c:pt>
                <c:pt idx="757">
                  <c:v>112.43600000000001</c:v>
                </c:pt>
                <c:pt idx="758">
                  <c:v>112.88</c:v>
                </c:pt>
                <c:pt idx="759">
                  <c:v>113.248</c:v>
                </c:pt>
                <c:pt idx="760">
                  <c:v>113.65600000000001</c:v>
                </c:pt>
                <c:pt idx="761">
                  <c:v>114.297</c:v>
                </c:pt>
                <c:pt idx="762">
                  <c:v>114.53400000000001</c:v>
                </c:pt>
                <c:pt idx="763">
                  <c:v>115.158</c:v>
                </c:pt>
                <c:pt idx="764">
                  <c:v>115.68600000000001</c:v>
                </c:pt>
                <c:pt idx="765">
                  <c:v>116.087</c:v>
                </c:pt>
                <c:pt idx="766">
                  <c:v>116.417</c:v>
                </c:pt>
                <c:pt idx="767">
                  <c:v>116.86799999999999</c:v>
                </c:pt>
                <c:pt idx="768">
                  <c:v>117.461</c:v>
                </c:pt>
                <c:pt idx="769">
                  <c:v>117.883</c:v>
                </c:pt>
                <c:pt idx="770">
                  <c:v>118.279</c:v>
                </c:pt>
                <c:pt idx="771">
                  <c:v>118.642</c:v>
                </c:pt>
                <c:pt idx="772">
                  <c:v>118.98399999999999</c:v>
                </c:pt>
                <c:pt idx="773">
                  <c:v>119.18899999999999</c:v>
                </c:pt>
                <c:pt idx="774">
                  <c:v>119.33199999999999</c:v>
                </c:pt>
                <c:pt idx="775">
                  <c:v>119.449</c:v>
                </c:pt>
                <c:pt idx="776">
                  <c:v>119.842</c:v>
                </c:pt>
                <c:pt idx="777">
                  <c:v>120.015</c:v>
                </c:pt>
                <c:pt idx="778">
                  <c:v>120.122</c:v>
                </c:pt>
                <c:pt idx="779">
                  <c:v>120.30500000000001</c:v>
                </c:pt>
                <c:pt idx="780">
                  <c:v>120.913</c:v>
                </c:pt>
                <c:pt idx="781">
                  <c:v>121.224</c:v>
                </c:pt>
                <c:pt idx="782">
                  <c:v>121.629</c:v>
                </c:pt>
                <c:pt idx="783">
                  <c:v>121.944</c:v>
                </c:pt>
                <c:pt idx="784">
                  <c:v>122.045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4-4FED-8A06-67CA67B9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PCE Core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Core'!$L$17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'PCE Core'!$K$18:$K$37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'PCE Core'!$L$18:$L$37</c:f>
              <c:numCache>
                <c:formatCode>0.00%</c:formatCode>
                <c:ptCount val="20"/>
                <c:pt idx="0">
                  <c:v>1.2755102040816326E-3</c:v>
                </c:pt>
                <c:pt idx="1">
                  <c:v>0</c:v>
                </c:pt>
                <c:pt idx="2">
                  <c:v>1.2755102040816326E-3</c:v>
                </c:pt>
                <c:pt idx="3">
                  <c:v>0</c:v>
                </c:pt>
                <c:pt idx="4">
                  <c:v>2.5510204081632651E-3</c:v>
                </c:pt>
                <c:pt idx="5">
                  <c:v>1.6581632653061226E-2</c:v>
                </c:pt>
                <c:pt idx="6">
                  <c:v>0.15178571428571427</c:v>
                </c:pt>
                <c:pt idx="7">
                  <c:v>0.29846938775510207</c:v>
                </c:pt>
                <c:pt idx="8">
                  <c:v>0.18239795918367346</c:v>
                </c:pt>
                <c:pt idx="9">
                  <c:v>0.14158163265306123</c:v>
                </c:pt>
                <c:pt idx="10">
                  <c:v>7.5255102040816327E-2</c:v>
                </c:pt>
                <c:pt idx="11">
                  <c:v>5.9948979591836732E-2</c:v>
                </c:pt>
                <c:pt idx="12">
                  <c:v>3.3163265306122451E-2</c:v>
                </c:pt>
                <c:pt idx="13">
                  <c:v>1.913265306122449E-2</c:v>
                </c:pt>
                <c:pt idx="14">
                  <c:v>7.6530612244897957E-3</c:v>
                </c:pt>
                <c:pt idx="15">
                  <c:v>7.6530612244897957E-3</c:v>
                </c:pt>
                <c:pt idx="16">
                  <c:v>1.2755102040816326E-3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7-4374-A77C-3E9E7347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PCE Core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Core'!$L$17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'PCE Core'!$R$18:$R$37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'PCE Core'!$S$18:$S$37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1.6817593790426907E-2</c:v>
                </c:pt>
                <c:pt idx="4">
                  <c:v>0.38809831824062097</c:v>
                </c:pt>
                <c:pt idx="5">
                  <c:v>0.17076326002587322</c:v>
                </c:pt>
                <c:pt idx="6">
                  <c:v>0.12160413971539456</c:v>
                </c:pt>
                <c:pt idx="7">
                  <c:v>0.12936610608020699</c:v>
                </c:pt>
                <c:pt idx="8">
                  <c:v>4.6571798188874518E-2</c:v>
                </c:pt>
                <c:pt idx="9">
                  <c:v>5.6921086675291076E-2</c:v>
                </c:pt>
                <c:pt idx="10">
                  <c:v>2.4579560155239329E-2</c:v>
                </c:pt>
                <c:pt idx="11">
                  <c:v>1.8111254851228976E-2</c:v>
                </c:pt>
                <c:pt idx="12">
                  <c:v>2.3285899094437259E-2</c:v>
                </c:pt>
                <c:pt idx="13">
                  <c:v>3.8809831824062097E-3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9CD-9B63-B3B78944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'PCE Core'!$A$3:$A$932</c:f>
              <c:numCache>
                <c:formatCode>m/d/yyyy</c:formatCode>
                <c:ptCount val="930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</c:numCache>
            </c:numRef>
          </c:cat>
          <c:val>
            <c:numRef>
              <c:f>'PCE Core'!$C$4:$C$932</c:f>
              <c:numCache>
                <c:formatCode>0.0%</c:formatCode>
                <c:ptCount val="929"/>
                <c:pt idx="0">
                  <c:v>7.7414360363858847E-4</c:v>
                </c:pt>
                <c:pt idx="1">
                  <c:v>1.1603171533551837E-3</c:v>
                </c:pt>
                <c:pt idx="2">
                  <c:v>2.5111068186207675E-3</c:v>
                </c:pt>
                <c:pt idx="3">
                  <c:v>1.2202954399487265E-3</c:v>
                </c:pt>
                <c:pt idx="4">
                  <c:v>2.9507986400667541E-3</c:v>
                </c:pt>
                <c:pt idx="5">
                  <c:v>2.3664854493123944E-3</c:v>
                </c:pt>
                <c:pt idx="6">
                  <c:v>1.595201633486365E-3</c:v>
                </c:pt>
                <c:pt idx="7">
                  <c:v>2.6119640695674295E-3</c:v>
                </c:pt>
                <c:pt idx="8">
                  <c:v>1.7155928326344494E-3</c:v>
                </c:pt>
                <c:pt idx="9">
                  <c:v>1.8395179194417022E-3</c:v>
                </c:pt>
                <c:pt idx="10">
                  <c:v>1.5195643915411061E-3</c:v>
                </c:pt>
                <c:pt idx="11">
                  <c:v>2.528764698443986E-4</c:v>
                </c:pt>
                <c:pt idx="12">
                  <c:v>1.8960940462646736E-3</c:v>
                </c:pt>
                <c:pt idx="13">
                  <c:v>6.3083522583884388E-5</c:v>
                </c:pt>
                <c:pt idx="14">
                  <c:v>1.829306755819049E-3</c:v>
                </c:pt>
                <c:pt idx="15">
                  <c:v>1.6370734164463663E-3</c:v>
                </c:pt>
                <c:pt idx="16">
                  <c:v>5.6575308021122872E-4</c:v>
                </c:pt>
                <c:pt idx="17">
                  <c:v>1.7591254633411157E-3</c:v>
                </c:pt>
                <c:pt idx="18">
                  <c:v>1.4424584509249438E-3</c:v>
                </c:pt>
                <c:pt idx="19">
                  <c:v>8.1412825651305809E-4</c:v>
                </c:pt>
                <c:pt idx="20">
                  <c:v>5.631687629059634E-4</c:v>
                </c:pt>
                <c:pt idx="21">
                  <c:v>2.6891807379612054E-3</c:v>
                </c:pt>
                <c:pt idx="22">
                  <c:v>-3.1185679535972177E-4</c:v>
                </c:pt>
                <c:pt idx="23">
                  <c:v>2.4956326428760001E-4</c:v>
                </c:pt>
                <c:pt idx="24">
                  <c:v>9.9800399201588341E-4</c:v>
                </c:pt>
                <c:pt idx="25">
                  <c:v>3.1156530408793515E-4</c:v>
                </c:pt>
                <c:pt idx="26">
                  <c:v>1.3704603500901413E-3</c:v>
                </c:pt>
                <c:pt idx="27">
                  <c:v>1.3063763608087697E-3</c:v>
                </c:pt>
                <c:pt idx="28">
                  <c:v>1.4910536779324524E-3</c:v>
                </c:pt>
                <c:pt idx="29">
                  <c:v>1.5508684863523303E-3</c:v>
                </c:pt>
                <c:pt idx="30">
                  <c:v>1.0529575720037432E-3</c:v>
                </c:pt>
                <c:pt idx="31">
                  <c:v>1.9799529761168611E-3</c:v>
                </c:pt>
                <c:pt idx="32">
                  <c:v>3.0875632950499998E-4</c:v>
                </c:pt>
                <c:pt idx="33">
                  <c:v>1.8519661707516732E-4</c:v>
                </c:pt>
                <c:pt idx="34">
                  <c:v>8.6409085298111421E-4</c:v>
                </c:pt>
                <c:pt idx="35">
                  <c:v>1.1716822890970313E-3</c:v>
                </c:pt>
                <c:pt idx="36">
                  <c:v>1.6630736064060514E-3</c:v>
                </c:pt>
                <c:pt idx="37">
                  <c:v>2.3367359488377648E-3</c:v>
                </c:pt>
                <c:pt idx="38">
                  <c:v>1.8404907975466678E-4</c:v>
                </c:pt>
                <c:pt idx="39">
                  <c:v>1.410783291418749E-3</c:v>
                </c:pt>
                <c:pt idx="40">
                  <c:v>1.8375597206909955E-3</c:v>
                </c:pt>
                <c:pt idx="41">
                  <c:v>8.5595500122281898E-4</c:v>
                </c:pt>
                <c:pt idx="42">
                  <c:v>1.2217470983499901E-4</c:v>
                </c:pt>
                <c:pt idx="43">
                  <c:v>1.9545565599805581E-3</c:v>
                </c:pt>
                <c:pt idx="44">
                  <c:v>-6.0960741282700681E-5</c:v>
                </c:pt>
                <c:pt idx="45">
                  <c:v>7.3157349265384752E-4</c:v>
                </c:pt>
                <c:pt idx="46">
                  <c:v>3.0459945172123248E-4</c:v>
                </c:pt>
                <c:pt idx="47">
                  <c:v>1.8879415347137218E-3</c:v>
                </c:pt>
                <c:pt idx="48">
                  <c:v>1.1549449881465002E-3</c:v>
                </c:pt>
                <c:pt idx="49">
                  <c:v>6.0716454159082112E-4</c:v>
                </c:pt>
                <c:pt idx="50">
                  <c:v>1.2135922330096527E-3</c:v>
                </c:pt>
                <c:pt idx="51">
                  <c:v>1.8181818181819409E-3</c:v>
                </c:pt>
                <c:pt idx="52">
                  <c:v>1.6938898971565752E-3</c:v>
                </c:pt>
                <c:pt idx="53">
                  <c:v>9.0590651044819559E-4</c:v>
                </c:pt>
                <c:pt idx="54">
                  <c:v>9.050865866169211E-4</c:v>
                </c:pt>
                <c:pt idx="55">
                  <c:v>1.8085362912947378E-3</c:v>
                </c:pt>
                <c:pt idx="56">
                  <c:v>2.2265013840414571E-3</c:v>
                </c:pt>
                <c:pt idx="57">
                  <c:v>9.0063044130905823E-4</c:v>
                </c:pt>
                <c:pt idx="58">
                  <c:v>1.4397120575884159E-3</c:v>
                </c:pt>
                <c:pt idx="59">
                  <c:v>1.3777405055708236E-3</c:v>
                </c:pt>
                <c:pt idx="60">
                  <c:v>1.9142190584435781E-3</c:v>
                </c:pt>
                <c:pt idx="61">
                  <c:v>9.5528091229346579E-4</c:v>
                </c:pt>
                <c:pt idx="62">
                  <c:v>8.9472114524302704E-4</c:v>
                </c:pt>
                <c:pt idx="63">
                  <c:v>8.3432657926096887E-4</c:v>
                </c:pt>
                <c:pt idx="64">
                  <c:v>7.1454090746692067E-4</c:v>
                </c:pt>
                <c:pt idx="65">
                  <c:v>1.0115434963702263E-3</c:v>
                </c:pt>
                <c:pt idx="66">
                  <c:v>1.3077334601436785E-3</c:v>
                </c:pt>
                <c:pt idx="67">
                  <c:v>4.1555357672917737E-4</c:v>
                </c:pt>
                <c:pt idx="68">
                  <c:v>4.1538096368398669E-4</c:v>
                </c:pt>
                <c:pt idx="69">
                  <c:v>1.4235719793580515E-3</c:v>
                </c:pt>
                <c:pt idx="70">
                  <c:v>1.4215483030268761E-3</c:v>
                </c:pt>
                <c:pt idx="71">
                  <c:v>1.3603832732005383E-3</c:v>
                </c:pt>
                <c:pt idx="72">
                  <c:v>1.1813349084466296E-3</c:v>
                </c:pt>
                <c:pt idx="73">
                  <c:v>5.8997050147491237E-4</c:v>
                </c:pt>
                <c:pt idx="74">
                  <c:v>1.179245283018826E-3</c:v>
                </c:pt>
                <c:pt idx="75">
                  <c:v>1.8256772673732602E-3</c:v>
                </c:pt>
                <c:pt idx="76">
                  <c:v>-2.3514196696239331E-4</c:v>
                </c:pt>
                <c:pt idx="77">
                  <c:v>9.9958840477443189E-4</c:v>
                </c:pt>
                <c:pt idx="78">
                  <c:v>1.879699248120259E-3</c:v>
                </c:pt>
                <c:pt idx="79">
                  <c:v>1.1726078799250139E-3</c:v>
                </c:pt>
                <c:pt idx="80">
                  <c:v>-3.5137034434296055E-4</c:v>
                </c:pt>
                <c:pt idx="81">
                  <c:v>1.8746338605741819E-3</c:v>
                </c:pt>
                <c:pt idx="82">
                  <c:v>3.0405800491171142E-3</c:v>
                </c:pt>
                <c:pt idx="83">
                  <c:v>2.9147720648237119E-4</c:v>
                </c:pt>
                <c:pt idx="84">
                  <c:v>2.4476950871263892E-3</c:v>
                </c:pt>
                <c:pt idx="85">
                  <c:v>1.2789954072436327E-3</c:v>
                </c:pt>
                <c:pt idx="86">
                  <c:v>3.5998374266970057E-3</c:v>
                </c:pt>
                <c:pt idx="87">
                  <c:v>2.6612669945038636E-3</c:v>
                </c:pt>
                <c:pt idx="88">
                  <c:v>3.2312042005655517E-3</c:v>
                </c:pt>
                <c:pt idx="89">
                  <c:v>2.9332259734282662E-3</c:v>
                </c:pt>
                <c:pt idx="90">
                  <c:v>1.8350728294529439E-3</c:v>
                </c:pt>
                <c:pt idx="91">
                  <c:v>3.0910131654264816E-3</c:v>
                </c:pt>
                <c:pt idx="92">
                  <c:v>3.252682036064769E-3</c:v>
                </c:pt>
                <c:pt idx="93">
                  <c:v>2.5027017803309626E-3</c:v>
                </c:pt>
                <c:pt idx="94">
                  <c:v>3.0638297872338516E-3</c:v>
                </c:pt>
                <c:pt idx="95">
                  <c:v>9.0502856496410544E-4</c:v>
                </c:pt>
                <c:pt idx="96">
                  <c:v>1.8084204577564211E-3</c:v>
                </c:pt>
                <c:pt idx="97">
                  <c:v>1.5231003553901612E-3</c:v>
                </c:pt>
                <c:pt idx="98">
                  <c:v>2.7599414216514795E-3</c:v>
                </c:pt>
                <c:pt idx="99">
                  <c:v>2.1906420266246673E-3</c:v>
                </c:pt>
                <c:pt idx="100">
                  <c:v>2.5221387736802381E-3</c:v>
                </c:pt>
                <c:pt idx="101">
                  <c:v>3.4102979817745016E-3</c:v>
                </c:pt>
                <c:pt idx="102">
                  <c:v>3.0644082906172709E-3</c:v>
                </c:pt>
                <c:pt idx="103">
                  <c:v>3.5549630617119909E-3</c:v>
                </c:pt>
                <c:pt idx="104">
                  <c:v>3.7084186638622896E-3</c:v>
                </c:pt>
                <c:pt idx="105">
                  <c:v>3.1984118230947711E-3</c:v>
                </c:pt>
                <c:pt idx="106">
                  <c:v>2.4736147757253857E-3</c:v>
                </c:pt>
                <c:pt idx="107">
                  <c:v>4.44151998684017E-3</c:v>
                </c:pt>
                <c:pt idx="108">
                  <c:v>4.3126978927829906E-3</c:v>
                </c:pt>
                <c:pt idx="109">
                  <c:v>3.9680382671087866E-3</c:v>
                </c:pt>
                <c:pt idx="110">
                  <c:v>3.6816459122903655E-3</c:v>
                </c:pt>
                <c:pt idx="111">
                  <c:v>3.7760276189449105E-3</c:v>
                </c:pt>
                <c:pt idx="112">
                  <c:v>3.9230438521067335E-3</c:v>
                </c:pt>
                <c:pt idx="113">
                  <c:v>3.318880145602332E-3</c:v>
                </c:pt>
                <c:pt idx="114">
                  <c:v>3.8947873872912098E-3</c:v>
                </c:pt>
                <c:pt idx="115">
                  <c:v>4.0391156462584732E-3</c:v>
                </c:pt>
                <c:pt idx="116">
                  <c:v>4.0757992801185861E-3</c:v>
                </c:pt>
                <c:pt idx="117">
                  <c:v>3.7956666139489226E-3</c:v>
                </c:pt>
                <c:pt idx="118">
                  <c:v>2.9935402552385693E-3</c:v>
                </c:pt>
                <c:pt idx="119">
                  <c:v>3.7700282752122227E-3</c:v>
                </c:pt>
                <c:pt idx="120">
                  <c:v>3.4428794992173994E-3</c:v>
                </c:pt>
                <c:pt idx="121">
                  <c:v>4.6787273861510492E-3</c:v>
                </c:pt>
                <c:pt idx="122">
                  <c:v>3.8290386008485999E-3</c:v>
                </c:pt>
                <c:pt idx="123">
                  <c:v>4.0206185567011055E-3</c:v>
                </c:pt>
                <c:pt idx="124">
                  <c:v>3.4397782113153585E-3</c:v>
                </c:pt>
                <c:pt idx="125">
                  <c:v>4.6559222307493986E-3</c:v>
                </c:pt>
                <c:pt idx="126">
                  <c:v>2.8009777958850623E-3</c:v>
                </c:pt>
                <c:pt idx="127">
                  <c:v>4.0119851708901866E-3</c:v>
                </c:pt>
                <c:pt idx="128">
                  <c:v>4.2994436014163195E-3</c:v>
                </c:pt>
                <c:pt idx="129">
                  <c:v>3.82775119617218E-3</c:v>
                </c:pt>
                <c:pt idx="130">
                  <c:v>3.7128091917113526E-3</c:v>
                </c:pt>
                <c:pt idx="131">
                  <c:v>3.2991752061986013E-3</c:v>
                </c:pt>
                <c:pt idx="132">
                  <c:v>3.83638084798954E-3</c:v>
                </c:pt>
                <c:pt idx="133">
                  <c:v>3.7224538415723263E-3</c:v>
                </c:pt>
                <c:pt idx="134">
                  <c:v>3.9558918063591353E-3</c:v>
                </c:pt>
                <c:pt idx="135">
                  <c:v>3.5462739496625595E-3</c:v>
                </c:pt>
                <c:pt idx="136">
                  <c:v>3.5828220858895587E-3</c:v>
                </c:pt>
                <c:pt idx="137">
                  <c:v>3.8145539906102588E-3</c:v>
                </c:pt>
                <c:pt idx="138">
                  <c:v>3.4590275747832244E-3</c:v>
                </c:pt>
                <c:pt idx="139">
                  <c:v>4.1753653444676075E-3</c:v>
                </c:pt>
                <c:pt idx="140">
                  <c:v>4.9315863269352445E-3</c:v>
                </c:pt>
                <c:pt idx="141">
                  <c:v>5.1479432282897086E-3</c:v>
                </c:pt>
                <c:pt idx="142">
                  <c:v>5.0258472142448163E-3</c:v>
                </c:pt>
                <c:pt idx="143">
                  <c:v>3.9529456589035838E-3</c:v>
                </c:pt>
                <c:pt idx="144">
                  <c:v>3.7950664136623402E-3</c:v>
                </c:pt>
                <c:pt idx="145">
                  <c:v>3.2136105860114395E-3</c:v>
                </c:pt>
                <c:pt idx="146">
                  <c:v>3.721499905784631E-3</c:v>
                </c:pt>
                <c:pt idx="147">
                  <c:v>4.3647627540244205E-3</c:v>
                </c:pt>
                <c:pt idx="148">
                  <c:v>3.971962616822422E-3</c:v>
                </c:pt>
                <c:pt idx="149">
                  <c:v>3.8166162438910689E-3</c:v>
                </c:pt>
                <c:pt idx="150">
                  <c:v>1.3910140492419121E-3</c:v>
                </c:pt>
                <c:pt idx="151">
                  <c:v>1.6668981803027449E-3</c:v>
                </c:pt>
                <c:pt idx="152">
                  <c:v>1.5716729071326707E-3</c:v>
                </c:pt>
                <c:pt idx="153">
                  <c:v>2.2615036691742141E-3</c:v>
                </c:pt>
                <c:pt idx="154">
                  <c:v>3.1313317369681126E-3</c:v>
                </c:pt>
                <c:pt idx="155">
                  <c:v>4.2691883951524456E-3</c:v>
                </c:pt>
                <c:pt idx="156">
                  <c:v>2.6968962837683463E-3</c:v>
                </c:pt>
                <c:pt idx="157">
                  <c:v>1.9602479941647211E-3</c:v>
                </c:pt>
                <c:pt idx="158">
                  <c:v>2.3203967423450766E-3</c:v>
                </c:pt>
                <c:pt idx="159">
                  <c:v>2.3150249659553701E-3</c:v>
                </c:pt>
                <c:pt idx="160">
                  <c:v>2.037951179747477E-3</c:v>
                </c:pt>
                <c:pt idx="161">
                  <c:v>2.8473289342854091E-3</c:v>
                </c:pt>
                <c:pt idx="162">
                  <c:v>2.1181666591554293E-3</c:v>
                </c:pt>
                <c:pt idx="163">
                  <c:v>3.3279366792586806E-3</c:v>
                </c:pt>
                <c:pt idx="164">
                  <c:v>5.8269834155089129E-4</c:v>
                </c:pt>
                <c:pt idx="165">
                  <c:v>2.6430139318192047E-3</c:v>
                </c:pt>
                <c:pt idx="166">
                  <c:v>2.9934769010813156E-3</c:v>
                </c:pt>
                <c:pt idx="167">
                  <c:v>6.2363579669466596E-4</c:v>
                </c:pt>
                <c:pt idx="168">
                  <c:v>3.1607532386590531E-3</c:v>
                </c:pt>
                <c:pt idx="169">
                  <c:v>4.0383420608858245E-3</c:v>
                </c:pt>
                <c:pt idx="170">
                  <c:v>5.7900552486187529E-3</c:v>
                </c:pt>
                <c:pt idx="171">
                  <c:v>3.8671119704694057E-3</c:v>
                </c:pt>
                <c:pt idx="172">
                  <c:v>4.3337419015934131E-3</c:v>
                </c:pt>
                <c:pt idx="173">
                  <c:v>4.2714553458571558E-3</c:v>
                </c:pt>
                <c:pt idx="174">
                  <c:v>4.643895664250719E-3</c:v>
                </c:pt>
                <c:pt idx="175">
                  <c:v>5.0544323483669995E-3</c:v>
                </c:pt>
                <c:pt idx="176">
                  <c:v>3.8684719535784229E-3</c:v>
                </c:pt>
                <c:pt idx="177">
                  <c:v>4.8383643759366546E-3</c:v>
                </c:pt>
                <c:pt idx="178">
                  <c:v>5.5394579853416115E-3</c:v>
                </c:pt>
                <c:pt idx="179">
                  <c:v>4.9156708195610133E-3</c:v>
                </c:pt>
                <c:pt idx="180">
                  <c:v>6.3675465969470491E-3</c:v>
                </c:pt>
                <c:pt idx="181">
                  <c:v>7.7938403519799415E-3</c:v>
                </c:pt>
                <c:pt idx="182">
                  <c:v>7.4840962953723889E-3</c:v>
                </c:pt>
                <c:pt idx="183">
                  <c:v>9.6157814370021466E-3</c:v>
                </c:pt>
                <c:pt idx="184">
                  <c:v>1.0259973839110481E-2</c:v>
                </c:pt>
                <c:pt idx="185">
                  <c:v>8.8610155775845634E-3</c:v>
                </c:pt>
                <c:pt idx="186">
                  <c:v>9.6254110852649344E-3</c:v>
                </c:pt>
                <c:pt idx="187">
                  <c:v>8.9775164852625711E-3</c:v>
                </c:pt>
                <c:pt idx="188">
                  <c:v>7.8346456692914845E-3</c:v>
                </c:pt>
                <c:pt idx="189">
                  <c:v>7.3049728505019118E-3</c:v>
                </c:pt>
                <c:pt idx="190">
                  <c:v>7.0580935391297839E-3</c:v>
                </c:pt>
                <c:pt idx="191">
                  <c:v>5.8148490449785317E-3</c:v>
                </c:pt>
                <c:pt idx="192">
                  <c:v>7.0829664229103972E-3</c:v>
                </c:pt>
                <c:pt idx="193">
                  <c:v>5.2083333333332593E-3</c:v>
                </c:pt>
                <c:pt idx="194">
                  <c:v>4.8787867327257928E-3</c:v>
                </c:pt>
                <c:pt idx="195">
                  <c:v>4.2529168234850534E-3</c:v>
                </c:pt>
                <c:pt idx="196">
                  <c:v>4.8720158902670896E-3</c:v>
                </c:pt>
                <c:pt idx="197">
                  <c:v>6.15373139894837E-3</c:v>
                </c:pt>
                <c:pt idx="198">
                  <c:v>3.4472533175180509E-3</c:v>
                </c:pt>
                <c:pt idx="199">
                  <c:v>5.4301651213475299E-3</c:v>
                </c:pt>
                <c:pt idx="200">
                  <c:v>4.9966933646850009E-3</c:v>
                </c:pt>
                <c:pt idx="201">
                  <c:v>6.6169481611464409E-3</c:v>
                </c:pt>
                <c:pt idx="202">
                  <c:v>6.0650081714181958E-3</c:v>
                </c:pt>
                <c:pt idx="203">
                  <c:v>5.1259836834884887E-3</c:v>
                </c:pt>
                <c:pt idx="204">
                  <c:v>3.9864961930755616E-3</c:v>
                </c:pt>
                <c:pt idx="205">
                  <c:v>3.2910033983188924E-3</c:v>
                </c:pt>
                <c:pt idx="206">
                  <c:v>3.9219880914178606E-3</c:v>
                </c:pt>
                <c:pt idx="207">
                  <c:v>4.7235145789679134E-3</c:v>
                </c:pt>
                <c:pt idx="208">
                  <c:v>4.0650406504065817E-3</c:v>
                </c:pt>
                <c:pt idx="209">
                  <c:v>5.4919908466819489E-3</c:v>
                </c:pt>
                <c:pt idx="210">
                  <c:v>5.7771086446551934E-3</c:v>
                </c:pt>
                <c:pt idx="211">
                  <c:v>5.8483603703960441E-3</c:v>
                </c:pt>
                <c:pt idx="212">
                  <c:v>4.9145151242473428E-3</c:v>
                </c:pt>
                <c:pt idx="213">
                  <c:v>4.5460807273729475E-3</c:v>
                </c:pt>
                <c:pt idx="214">
                  <c:v>5.4168952276467675E-3</c:v>
                </c:pt>
                <c:pt idx="215">
                  <c:v>6.103798676941885E-3</c:v>
                </c:pt>
                <c:pt idx="216">
                  <c:v>6.1345534655143918E-3</c:v>
                </c:pt>
                <c:pt idx="217">
                  <c:v>4.2444249814728163E-3</c:v>
                </c:pt>
                <c:pt idx="218">
                  <c:v>4.9309003086004388E-3</c:v>
                </c:pt>
                <c:pt idx="219">
                  <c:v>5.1069795387028716E-3</c:v>
                </c:pt>
                <c:pt idx="220">
                  <c:v>5.9776833156217624E-3</c:v>
                </c:pt>
                <c:pt idx="221">
                  <c:v>6.1732470619304536E-3</c:v>
                </c:pt>
                <c:pt idx="222">
                  <c:v>4.9214213064734391E-3</c:v>
                </c:pt>
                <c:pt idx="223">
                  <c:v>4.2116947990464837E-3</c:v>
                </c:pt>
                <c:pt idx="224">
                  <c:v>4.8442681578777513E-3</c:v>
                </c:pt>
                <c:pt idx="225">
                  <c:v>5.1768207849354209E-3</c:v>
                </c:pt>
                <c:pt idx="226">
                  <c:v>5.1501593330542939E-3</c:v>
                </c:pt>
                <c:pt idx="227">
                  <c:v>5.9884074678964172E-3</c:v>
                </c:pt>
                <c:pt idx="228">
                  <c:v>3.8517858279747408E-3</c:v>
                </c:pt>
                <c:pt idx="229">
                  <c:v>5.4225463770414262E-3</c:v>
                </c:pt>
                <c:pt idx="230">
                  <c:v>6.4656531886708724E-3</c:v>
                </c:pt>
                <c:pt idx="231">
                  <c:v>5.8913854156872336E-3</c:v>
                </c:pt>
                <c:pt idx="232">
                  <c:v>5.5764977102090718E-3</c:v>
                </c:pt>
                <c:pt idx="233">
                  <c:v>5.8863622281430938E-3</c:v>
                </c:pt>
                <c:pt idx="234">
                  <c:v>5.3591228286311576E-3</c:v>
                </c:pt>
                <c:pt idx="235">
                  <c:v>5.7594510140308586E-3</c:v>
                </c:pt>
                <c:pt idx="236">
                  <c:v>7.3408467864757299E-3</c:v>
                </c:pt>
                <c:pt idx="237">
                  <c:v>5.3823591666415371E-3</c:v>
                </c:pt>
                <c:pt idx="238">
                  <c:v>3.8798159343138572E-3</c:v>
                </c:pt>
                <c:pt idx="239">
                  <c:v>5.1231349991012198E-3</c:v>
                </c:pt>
                <c:pt idx="240">
                  <c:v>3.278786252943533E-3</c:v>
                </c:pt>
                <c:pt idx="241">
                  <c:v>5.73397902492645E-3</c:v>
                </c:pt>
                <c:pt idx="242">
                  <c:v>9.2461302138722168E-3</c:v>
                </c:pt>
                <c:pt idx="243">
                  <c:v>8.69310698082848E-3</c:v>
                </c:pt>
                <c:pt idx="244">
                  <c:v>5.6003714235970392E-3</c:v>
                </c:pt>
                <c:pt idx="245">
                  <c:v>5.0209205020921299E-3</c:v>
                </c:pt>
                <c:pt idx="246">
                  <c:v>6.6324040311236399E-3</c:v>
                </c:pt>
                <c:pt idx="247">
                  <c:v>6.816885339418155E-3</c:v>
                </c:pt>
                <c:pt idx="248">
                  <c:v>7.308988923198978E-3</c:v>
                </c:pt>
                <c:pt idx="249">
                  <c:v>6.3841156453017245E-3</c:v>
                </c:pt>
                <c:pt idx="250">
                  <c:v>7.18198077353005E-3</c:v>
                </c:pt>
                <c:pt idx="251">
                  <c:v>7.602452762132117E-3</c:v>
                </c:pt>
                <c:pt idx="252">
                  <c:v>9.968332644912703E-3</c:v>
                </c:pt>
                <c:pt idx="253">
                  <c:v>9.2701147858331723E-3</c:v>
                </c:pt>
                <c:pt idx="254">
                  <c:v>5.132776832266206E-3</c:v>
                </c:pt>
                <c:pt idx="255">
                  <c:v>8.062998898056728E-3</c:v>
                </c:pt>
                <c:pt idx="256">
                  <c:v>6.6387607646574143E-3</c:v>
                </c:pt>
                <c:pt idx="257">
                  <c:v>7.0187519864393089E-3</c:v>
                </c:pt>
                <c:pt idx="258">
                  <c:v>7.232845006706734E-3</c:v>
                </c:pt>
                <c:pt idx="259">
                  <c:v>9.4265719657404823E-3</c:v>
                </c:pt>
                <c:pt idx="260">
                  <c:v>8.2261944796544473E-3</c:v>
                </c:pt>
                <c:pt idx="261">
                  <c:v>7.8768441308529891E-3</c:v>
                </c:pt>
                <c:pt idx="262">
                  <c:v>6.0078407413066692E-3</c:v>
                </c:pt>
                <c:pt idx="263">
                  <c:v>8.6795890480286797E-3</c:v>
                </c:pt>
                <c:pt idx="264">
                  <c:v>7.3003687815158536E-3</c:v>
                </c:pt>
                <c:pt idx="265">
                  <c:v>5.5538951982465612E-3</c:v>
                </c:pt>
                <c:pt idx="266">
                  <c:v>6.3900928792570699E-3</c:v>
                </c:pt>
                <c:pt idx="267">
                  <c:v>6.8909507050918251E-3</c:v>
                </c:pt>
                <c:pt idx="268">
                  <c:v>4.9861902084911147E-3</c:v>
                </c:pt>
                <c:pt idx="269">
                  <c:v>6.0315684510057199E-3</c:v>
                </c:pt>
                <c:pt idx="270">
                  <c:v>6.6964825335429357E-3</c:v>
                </c:pt>
                <c:pt idx="271">
                  <c:v>6.5558810816002122E-3</c:v>
                </c:pt>
                <c:pt idx="272">
                  <c:v>5.9644518668733326E-3</c:v>
                </c:pt>
                <c:pt idx="273">
                  <c:v>5.8342226965493182E-3</c:v>
                </c:pt>
                <c:pt idx="274">
                  <c:v>3.7018697979296356E-3</c:v>
                </c:pt>
                <c:pt idx="275">
                  <c:v>6.1313662845330352E-3</c:v>
                </c:pt>
                <c:pt idx="276">
                  <c:v>3.8525298279203923E-3</c:v>
                </c:pt>
                <c:pt idx="277">
                  <c:v>4.3727031678839623E-3</c:v>
                </c:pt>
                <c:pt idx="278">
                  <c:v>3.9599833263859185E-3</c:v>
                </c:pt>
                <c:pt idx="279">
                  <c:v>5.4436832514472844E-3</c:v>
                </c:pt>
                <c:pt idx="280">
                  <c:v>5.0242033540572884E-3</c:v>
                </c:pt>
                <c:pt idx="281">
                  <c:v>6.4828341855369676E-3</c:v>
                </c:pt>
                <c:pt idx="282">
                  <c:v>4.6040097976958183E-3</c:v>
                </c:pt>
                <c:pt idx="283">
                  <c:v>3.702449486397974E-3</c:v>
                </c:pt>
                <c:pt idx="284">
                  <c:v>6.3429226928179983E-3</c:v>
                </c:pt>
                <c:pt idx="285">
                  <c:v>3.6878925370464888E-3</c:v>
                </c:pt>
                <c:pt idx="286">
                  <c:v>3.184429697590474E-3</c:v>
                </c:pt>
                <c:pt idx="287">
                  <c:v>6.8369997114252623E-3</c:v>
                </c:pt>
                <c:pt idx="288">
                  <c:v>3.7039486738541516E-3</c:v>
                </c:pt>
                <c:pt idx="289">
                  <c:v>1.2740252608456348E-3</c:v>
                </c:pt>
                <c:pt idx="290">
                  <c:v>3.0274444420068658E-3</c:v>
                </c:pt>
                <c:pt idx="291">
                  <c:v>1.443537980359233E-3</c:v>
                </c:pt>
                <c:pt idx="292">
                  <c:v>4.6738157118833001E-3</c:v>
                </c:pt>
                <c:pt idx="293">
                  <c:v>6.738983935131948E-3</c:v>
                </c:pt>
                <c:pt idx="294">
                  <c:v>5.1607609423247602E-3</c:v>
                </c:pt>
                <c:pt idx="295">
                  <c:v>4.0386680988184764E-3</c:v>
                </c:pt>
                <c:pt idx="296">
                  <c:v>1.7758569044459271E-3</c:v>
                </c:pt>
                <c:pt idx="297">
                  <c:v>2.3280152068516635E-3</c:v>
                </c:pt>
                <c:pt idx="298">
                  <c:v>7.4579160451748727E-4</c:v>
                </c:pt>
                <c:pt idx="299">
                  <c:v>3.3216224848291453E-3</c:v>
                </c:pt>
                <c:pt idx="300">
                  <c:v>6.3029222639587879E-3</c:v>
                </c:pt>
                <c:pt idx="301">
                  <c:v>3.7960268252561491E-3</c:v>
                </c:pt>
                <c:pt idx="302">
                  <c:v>4.7060800873988118E-3</c:v>
                </c:pt>
                <c:pt idx="303">
                  <c:v>2.3211074400901754E-3</c:v>
                </c:pt>
                <c:pt idx="304">
                  <c:v>2.3574572841258412E-3</c:v>
                </c:pt>
                <c:pt idx="305">
                  <c:v>4.3083711443201445E-3</c:v>
                </c:pt>
                <c:pt idx="306">
                  <c:v>3.2951319088967423E-3</c:v>
                </c:pt>
                <c:pt idx="307">
                  <c:v>1.5285466413286208E-3</c:v>
                </c:pt>
                <c:pt idx="308">
                  <c:v>2.248071608299318E-3</c:v>
                </c:pt>
                <c:pt idx="309">
                  <c:v>2.1195596254759419E-3</c:v>
                </c:pt>
                <c:pt idx="310">
                  <c:v>3.9632017742001757E-3</c:v>
                </c:pt>
                <c:pt idx="311">
                  <c:v>5.6043034505328659E-3</c:v>
                </c:pt>
                <c:pt idx="312">
                  <c:v>5.186616495474583E-3</c:v>
                </c:pt>
                <c:pt idx="313">
                  <c:v>3.5006070416836454E-3</c:v>
                </c:pt>
                <c:pt idx="314">
                  <c:v>1.1896840279876919E-3</c:v>
                </c:pt>
                <c:pt idx="315">
                  <c:v>3.4439700314186084E-3</c:v>
                </c:pt>
                <c:pt idx="316">
                  <c:v>3.3117235011941304E-3</c:v>
                </c:pt>
                <c:pt idx="317">
                  <c:v>2.9207009682323815E-3</c:v>
                </c:pt>
                <c:pt idx="318">
                  <c:v>4.9068496429569564E-3</c:v>
                </c:pt>
                <c:pt idx="319">
                  <c:v>2.0643112346168113E-3</c:v>
                </c:pt>
                <c:pt idx="320">
                  <c:v>1.6044687425718074E-3</c:v>
                </c:pt>
                <c:pt idx="321">
                  <c:v>2.452289132799379E-3</c:v>
                </c:pt>
                <c:pt idx="322">
                  <c:v>2.7224841681627865E-3</c:v>
                </c:pt>
                <c:pt idx="323">
                  <c:v>5.3908355795149188E-3</c:v>
                </c:pt>
                <c:pt idx="324">
                  <c:v>2.5831197041152887E-3</c:v>
                </c:pt>
                <c:pt idx="325">
                  <c:v>3.0449124587670351E-3</c:v>
                </c:pt>
                <c:pt idx="326">
                  <c:v>1.8097258168090491E-3</c:v>
                </c:pt>
                <c:pt idx="327">
                  <c:v>1.7093353016588431E-3</c:v>
                </c:pt>
                <c:pt idx="328">
                  <c:v>3.0056234244715263E-3</c:v>
                </c:pt>
                <c:pt idx="329">
                  <c:v>1.8173030449493144E-3</c:v>
                </c:pt>
                <c:pt idx="330">
                  <c:v>2.0455817364286588E-3</c:v>
                </c:pt>
                <c:pt idx="331">
                  <c:v>3.2932113625421255E-3</c:v>
                </c:pt>
                <c:pt idx="332">
                  <c:v>3.3975737100737646E-3</c:v>
                </c:pt>
                <c:pt idx="333">
                  <c:v>2.1234671819103657E-3</c:v>
                </c:pt>
                <c:pt idx="334">
                  <c:v>1.2981062919974473E-3</c:v>
                </c:pt>
                <c:pt idx="335">
                  <c:v>2.4021962937543773E-3</c:v>
                </c:pt>
                <c:pt idx="336">
                  <c:v>2.0350717029935517E-3</c:v>
                </c:pt>
                <c:pt idx="337">
                  <c:v>2.9609945904907065E-3</c:v>
                </c:pt>
                <c:pt idx="338">
                  <c:v>4.2391324918149564E-3</c:v>
                </c:pt>
                <c:pt idx="339">
                  <c:v>2.8078771318194029E-3</c:v>
                </c:pt>
                <c:pt idx="340">
                  <c:v>2.7436388920210053E-3</c:v>
                </c:pt>
                <c:pt idx="341">
                  <c:v>2.586206896551646E-3</c:v>
                </c:pt>
                <c:pt idx="342">
                  <c:v>3.3833040487496469E-3</c:v>
                </c:pt>
                <c:pt idx="343">
                  <c:v>3.9680321913597716E-3</c:v>
                </c:pt>
                <c:pt idx="344">
                  <c:v>4.2677948489571182E-3</c:v>
                </c:pt>
                <c:pt idx="345">
                  <c:v>2.0878755404456495E-3</c:v>
                </c:pt>
                <c:pt idx="346">
                  <c:v>2.1019636765926553E-3</c:v>
                </c:pt>
                <c:pt idx="347">
                  <c:v>4.7286978601264185E-3</c:v>
                </c:pt>
                <c:pt idx="348">
                  <c:v>2.0510566604403646E-3</c:v>
                </c:pt>
                <c:pt idx="349">
                  <c:v>4.2764720932781941E-3</c:v>
                </c:pt>
                <c:pt idx="350">
                  <c:v>4.8587858494686387E-3</c:v>
                </c:pt>
                <c:pt idx="351">
                  <c:v>3.4046252195800708E-3</c:v>
                </c:pt>
                <c:pt idx="352">
                  <c:v>4.2232930857111217E-3</c:v>
                </c:pt>
                <c:pt idx="353">
                  <c:v>4.0797253823618984E-3</c:v>
                </c:pt>
                <c:pt idx="354">
                  <c:v>2.4880074461228752E-3</c:v>
                </c:pt>
                <c:pt idx="355">
                  <c:v>5.3564732979807239E-3</c:v>
                </c:pt>
                <c:pt idx="356">
                  <c:v>3.8005931766920131E-3</c:v>
                </c:pt>
                <c:pt idx="357">
                  <c:v>2.7423435537234919E-3</c:v>
                </c:pt>
                <c:pt idx="358">
                  <c:v>3.3171007128236507E-3</c:v>
                </c:pt>
                <c:pt idx="359">
                  <c:v>5.0647158131682524E-3</c:v>
                </c:pt>
                <c:pt idx="360">
                  <c:v>2.5370940649496188E-3</c:v>
                </c:pt>
                <c:pt idx="361">
                  <c:v>2.9844494476152228E-3</c:v>
                </c:pt>
                <c:pt idx="362">
                  <c:v>3.3583907565948312E-3</c:v>
                </c:pt>
                <c:pt idx="363">
                  <c:v>2.9829520819963928E-3</c:v>
                </c:pt>
                <c:pt idx="364">
                  <c:v>2.6628395552712458E-3</c:v>
                </c:pt>
                <c:pt idx="365">
                  <c:v>2.5695414489455004E-3</c:v>
                </c:pt>
                <c:pt idx="366">
                  <c:v>1.3932847117104075E-3</c:v>
                </c:pt>
                <c:pt idx="367">
                  <c:v>3.4697768692992792E-3</c:v>
                </c:pt>
                <c:pt idx="368">
                  <c:v>3.6289563327001062E-3</c:v>
                </c:pt>
                <c:pt idx="369">
                  <c:v>2.6607084989169749E-3</c:v>
                </c:pt>
                <c:pt idx="370">
                  <c:v>2.8407641145151707E-3</c:v>
                </c:pt>
                <c:pt idx="371">
                  <c:v>3.8504596804287416E-3</c:v>
                </c:pt>
                <c:pt idx="372">
                  <c:v>4.8495294097767871E-3</c:v>
                </c:pt>
                <c:pt idx="373">
                  <c:v>4.8093092083136835E-3</c:v>
                </c:pt>
                <c:pt idx="374">
                  <c:v>2.9788800749741551E-3</c:v>
                </c:pt>
                <c:pt idx="375">
                  <c:v>3.0534605886671784E-3</c:v>
                </c:pt>
                <c:pt idx="376">
                  <c:v>3.8925392996755903E-3</c:v>
                </c:pt>
                <c:pt idx="377">
                  <c:v>2.5186829939187749E-3</c:v>
                </c:pt>
                <c:pt idx="378">
                  <c:v>4.1652204095801171E-3</c:v>
                </c:pt>
                <c:pt idx="379">
                  <c:v>3.4895396112126775E-3</c:v>
                </c:pt>
                <c:pt idx="380">
                  <c:v>3.3953907979986653E-3</c:v>
                </c:pt>
                <c:pt idx="381">
                  <c:v>1.2097037860459015E-3</c:v>
                </c:pt>
                <c:pt idx="382">
                  <c:v>1.387845736864568E-3</c:v>
                </c:pt>
                <c:pt idx="383">
                  <c:v>4.9893202458788366E-3</c:v>
                </c:pt>
                <c:pt idx="384">
                  <c:v>2.7580836186056334E-3</c:v>
                </c:pt>
                <c:pt idx="385">
                  <c:v>2.0871422330803746E-3</c:v>
                </c:pt>
                <c:pt idx="386">
                  <c:v>2.0020666494446893E-3</c:v>
                </c:pt>
                <c:pt idx="387">
                  <c:v>3.9800193361263503E-3</c:v>
                </c:pt>
                <c:pt idx="388">
                  <c:v>2.1666907410082814E-3</c:v>
                </c:pt>
                <c:pt idx="389">
                  <c:v>3.0428237404311886E-3</c:v>
                </c:pt>
                <c:pt idx="390">
                  <c:v>2.7462000255460417E-3</c:v>
                </c:pt>
                <c:pt idx="391">
                  <c:v>3.9965607286158722E-3</c:v>
                </c:pt>
                <c:pt idx="392">
                  <c:v>2.2044247085877267E-3</c:v>
                </c:pt>
                <c:pt idx="393">
                  <c:v>1.8672658796721198E-3</c:v>
                </c:pt>
                <c:pt idx="394">
                  <c:v>2.4639878695982276E-3</c:v>
                </c:pt>
                <c:pt idx="395">
                  <c:v>2.7257830717841713E-3</c:v>
                </c:pt>
                <c:pt idx="396">
                  <c:v>2.7183733756541706E-3</c:v>
                </c:pt>
                <c:pt idx="397">
                  <c:v>2.4916162597548031E-3</c:v>
                </c:pt>
                <c:pt idx="398">
                  <c:v>3.282634861582423E-3</c:v>
                </c:pt>
                <c:pt idx="399">
                  <c:v>1.4022404686597767E-3</c:v>
                </c:pt>
                <c:pt idx="400">
                  <c:v>7.7793163536776788E-4</c:v>
                </c:pt>
                <c:pt idx="401">
                  <c:v>3.7778088708551039E-3</c:v>
                </c:pt>
                <c:pt idx="402">
                  <c:v>9.1379363751808995E-4</c:v>
                </c:pt>
                <c:pt idx="403">
                  <c:v>1.6247582205028976E-3</c:v>
                </c:pt>
                <c:pt idx="404">
                  <c:v>3.8467480302795121E-3</c:v>
                </c:pt>
                <c:pt idx="405">
                  <c:v>2.1853214115328257E-3</c:v>
                </c:pt>
                <c:pt idx="406">
                  <c:v>1.858079574945215E-3</c:v>
                </c:pt>
                <c:pt idx="407">
                  <c:v>2.9122344502008346E-3</c:v>
                </c:pt>
                <c:pt idx="408">
                  <c:v>1.9103802420834537E-3</c:v>
                </c:pt>
                <c:pt idx="409">
                  <c:v>2.1813078694876697E-3</c:v>
                </c:pt>
                <c:pt idx="410">
                  <c:v>2.9071537290714655E-3</c:v>
                </c:pt>
                <c:pt idx="411">
                  <c:v>3.3843772290600427E-3</c:v>
                </c:pt>
                <c:pt idx="412">
                  <c:v>9.5289953716304332E-4</c:v>
                </c:pt>
                <c:pt idx="413">
                  <c:v>2.0702056605768071E-3</c:v>
                </c:pt>
                <c:pt idx="414">
                  <c:v>1.8698917272372828E-3</c:v>
                </c:pt>
                <c:pt idx="415">
                  <c:v>1.5051627080886476E-3</c:v>
                </c:pt>
                <c:pt idx="416">
                  <c:v>1.6381616519884901E-3</c:v>
                </c:pt>
                <c:pt idx="417">
                  <c:v>2.5807613245907302E-3</c:v>
                </c:pt>
                <c:pt idx="418">
                  <c:v>4.48974094194865E-4</c:v>
                </c:pt>
                <c:pt idx="419">
                  <c:v>7.9283160555876364E-4</c:v>
                </c:pt>
                <c:pt idx="420">
                  <c:v>2.167349257122364E-3</c:v>
                </c:pt>
                <c:pt idx="421">
                  <c:v>3.4005995793997545E-3</c:v>
                </c:pt>
                <c:pt idx="422">
                  <c:v>1.5013006317354805E-3</c:v>
                </c:pt>
                <c:pt idx="423">
                  <c:v>2.2263120398953173E-3</c:v>
                </c:pt>
                <c:pt idx="424">
                  <c:v>2.2213665847230502E-3</c:v>
                </c:pt>
                <c:pt idx="425">
                  <c:v>2.0982327560730152E-3</c:v>
                </c:pt>
                <c:pt idx="426">
                  <c:v>1.1206464360495882E-3</c:v>
                </c:pt>
                <c:pt idx="427">
                  <c:v>1.5170707278993056E-3</c:v>
                </c:pt>
                <c:pt idx="428">
                  <c:v>2.3530449872788406E-3</c:v>
                </c:pt>
                <c:pt idx="429">
                  <c:v>1.8340009096644572E-3</c:v>
                </c:pt>
                <c:pt idx="430">
                  <c:v>3.3683840543652366E-4</c:v>
                </c:pt>
                <c:pt idx="431">
                  <c:v>2.4888368347850687E-3</c:v>
                </c:pt>
                <c:pt idx="432">
                  <c:v>1.6356334428624386E-3</c:v>
                </c:pt>
                <c:pt idx="433">
                  <c:v>2.4494437721434004E-3</c:v>
                </c:pt>
                <c:pt idx="434">
                  <c:v>2.3271034833831639E-3</c:v>
                </c:pt>
                <c:pt idx="435">
                  <c:v>1.6977435971847754E-3</c:v>
                </c:pt>
                <c:pt idx="436">
                  <c:v>8.691621277088224E-4</c:v>
                </c:pt>
                <c:pt idx="437">
                  <c:v>1.5776066693682367E-3</c:v>
                </c:pt>
                <c:pt idx="438">
                  <c:v>2.3988092657623028E-3</c:v>
                </c:pt>
                <c:pt idx="439">
                  <c:v>1.3118629896058387E-3</c:v>
                </c:pt>
                <c:pt idx="440">
                  <c:v>2.4331250539895155E-3</c:v>
                </c:pt>
                <c:pt idx="441">
                  <c:v>6.463010039208239E-4</c:v>
                </c:pt>
                <c:pt idx="442">
                  <c:v>1.4065908829945517E-3</c:v>
                </c:pt>
                <c:pt idx="443">
                  <c:v>1.1322918159668571E-3</c:v>
                </c:pt>
                <c:pt idx="444">
                  <c:v>1.3028103480363651E-3</c:v>
                </c:pt>
                <c:pt idx="445">
                  <c:v>2.3162710895052729E-3</c:v>
                </c:pt>
                <c:pt idx="446">
                  <c:v>1.3551681835040075E-3</c:v>
                </c:pt>
                <c:pt idx="447">
                  <c:v>1.7379660099434702E-3</c:v>
                </c:pt>
                <c:pt idx="448">
                  <c:v>7.6792900922950658E-4</c:v>
                </c:pt>
                <c:pt idx="449">
                  <c:v>1.8757193810123862E-3</c:v>
                </c:pt>
                <c:pt idx="450">
                  <c:v>8.6518686617975682E-4</c:v>
                </c:pt>
                <c:pt idx="451">
                  <c:v>3.0326219425784728E-3</c:v>
                </c:pt>
                <c:pt idx="452">
                  <c:v>2.3735518508052333E-3</c:v>
                </c:pt>
                <c:pt idx="453">
                  <c:v>1.3108191915205403E-3</c:v>
                </c:pt>
                <c:pt idx="454">
                  <c:v>3.8006221759268044E-4</c:v>
                </c:pt>
                <c:pt idx="455">
                  <c:v>1.0693983227332282E-3</c:v>
                </c:pt>
                <c:pt idx="456">
                  <c:v>2.0521758686606884E-3</c:v>
                </c:pt>
                <c:pt idx="457">
                  <c:v>2.3846261747788589E-3</c:v>
                </c:pt>
                <c:pt idx="458">
                  <c:v>1.9591379792891495E-3</c:v>
                </c:pt>
                <c:pt idx="459">
                  <c:v>7.2625698324024768E-4</c:v>
                </c:pt>
                <c:pt idx="460">
                  <c:v>1.4793725227486565E-3</c:v>
                </c:pt>
                <c:pt idx="461">
                  <c:v>6.8285069260576314E-4</c:v>
                </c:pt>
                <c:pt idx="462">
                  <c:v>-4.0386034787687208E-4</c:v>
                </c:pt>
                <c:pt idx="463">
                  <c:v>2.0758449664242118E-3</c:v>
                </c:pt>
                <c:pt idx="464">
                  <c:v>1.5154253618250291E-3</c:v>
                </c:pt>
                <c:pt idx="465">
                  <c:v>3.0540285412850032E-4</c:v>
                </c:pt>
                <c:pt idx="466">
                  <c:v>5.828638041576184E-4</c:v>
                </c:pt>
                <c:pt idx="467">
                  <c:v>1.5256588072121158E-3</c:v>
                </c:pt>
                <c:pt idx="468">
                  <c:v>8.5860684115779407E-4</c:v>
                </c:pt>
                <c:pt idx="469">
                  <c:v>1.0654195262342903E-3</c:v>
                </c:pt>
                <c:pt idx="470">
                  <c:v>1.8383115177817988E-3</c:v>
                </c:pt>
                <c:pt idx="471">
                  <c:v>9.6575701553502924E-4</c:v>
                </c:pt>
                <c:pt idx="472">
                  <c:v>-1.2542727974419465E-3</c:v>
                </c:pt>
                <c:pt idx="473">
                  <c:v>2.8153075447483467E-3</c:v>
                </c:pt>
                <c:pt idx="474">
                  <c:v>1.9541732608545637E-3</c:v>
                </c:pt>
                <c:pt idx="475">
                  <c:v>-1.6481931682388318E-4</c:v>
                </c:pt>
                <c:pt idx="476">
                  <c:v>1.9506834260594186E-3</c:v>
                </c:pt>
                <c:pt idx="477">
                  <c:v>1.7823601190070093E-4</c:v>
                </c:pt>
                <c:pt idx="478">
                  <c:v>1.727210418094538E-3</c:v>
                </c:pt>
                <c:pt idx="479">
                  <c:v>1.4231758716953813E-3</c:v>
                </c:pt>
                <c:pt idx="480">
                  <c:v>-3.4162339437016076E-4</c:v>
                </c:pt>
                <c:pt idx="481">
                  <c:v>3.0073132390140422E-4</c:v>
                </c:pt>
                <c:pt idx="482">
                  <c:v>2.5691132459650934E-3</c:v>
                </c:pt>
                <c:pt idx="483">
                  <c:v>9.541334423772696E-4</c:v>
                </c:pt>
                <c:pt idx="484">
                  <c:v>5.3108190917150466E-4</c:v>
                </c:pt>
                <c:pt idx="485">
                  <c:v>1.7965538830060357E-3</c:v>
                </c:pt>
                <c:pt idx="486">
                  <c:v>4.890905632692899E-4</c:v>
                </c:pt>
                <c:pt idx="487">
                  <c:v>2.6479454659027457E-3</c:v>
                </c:pt>
                <c:pt idx="488">
                  <c:v>1.7064615301269903E-3</c:v>
                </c:pt>
                <c:pt idx="489">
                  <c:v>9.5993942917416142E-4</c:v>
                </c:pt>
                <c:pt idx="490">
                  <c:v>1.2696869006132427E-3</c:v>
                </c:pt>
                <c:pt idx="491">
                  <c:v>2.4012518886249445E-3</c:v>
                </c:pt>
                <c:pt idx="492">
                  <c:v>1.4669071138266876E-3</c:v>
                </c:pt>
                <c:pt idx="493">
                  <c:v>2.0560370892963586E-3</c:v>
                </c:pt>
                <c:pt idx="494">
                  <c:v>6.5711833494264127E-4</c:v>
                </c:pt>
                <c:pt idx="495">
                  <c:v>1.0721417371375441E-3</c:v>
                </c:pt>
                <c:pt idx="496">
                  <c:v>7.6308285473314363E-4</c:v>
                </c:pt>
                <c:pt idx="497">
                  <c:v>2.2875030098723492E-3</c:v>
                </c:pt>
                <c:pt idx="498">
                  <c:v>1.2812812812812435E-3</c:v>
                </c:pt>
                <c:pt idx="499">
                  <c:v>2.4259873901975038E-3</c:v>
                </c:pt>
                <c:pt idx="500">
                  <c:v>1.3962208954430011E-3</c:v>
                </c:pt>
                <c:pt idx="501">
                  <c:v>1.7660806288839481E-3</c:v>
                </c:pt>
                <c:pt idx="502">
                  <c:v>9.8089898066033854E-4</c:v>
                </c:pt>
                <c:pt idx="503">
                  <c:v>3.7211150102629542E-3</c:v>
                </c:pt>
                <c:pt idx="504">
                  <c:v>1.7679033194364369E-3</c:v>
                </c:pt>
                <c:pt idx="505">
                  <c:v>1.0404319768206882E-3</c:v>
                </c:pt>
                <c:pt idx="506">
                  <c:v>1.5919167467008943E-3</c:v>
                </c:pt>
                <c:pt idx="507">
                  <c:v>2.3643767240244529E-4</c:v>
                </c:pt>
                <c:pt idx="508">
                  <c:v>2.2324946157483705E-3</c:v>
                </c:pt>
                <c:pt idx="509">
                  <c:v>2.5813045415237212E-3</c:v>
                </c:pt>
                <c:pt idx="510">
                  <c:v>4.9663464680116398E-4</c:v>
                </c:pt>
                <c:pt idx="511">
                  <c:v>-5.6823377268037101E-3</c:v>
                </c:pt>
                <c:pt idx="512">
                  <c:v>7.0416984156178586E-3</c:v>
                </c:pt>
                <c:pt idx="513">
                  <c:v>2.0351188457223834E-3</c:v>
                </c:pt>
                <c:pt idx="514">
                  <c:v>2.343444863950328E-4</c:v>
                </c:pt>
                <c:pt idx="515">
                  <c:v>5.5969177903869571E-4</c:v>
                </c:pt>
                <c:pt idx="516">
                  <c:v>1.912294623460209E-3</c:v>
                </c:pt>
                <c:pt idx="517">
                  <c:v>1.1945259549714926E-3</c:v>
                </c:pt>
                <c:pt idx="518">
                  <c:v>2.7882246141874845E-3</c:v>
                </c:pt>
                <c:pt idx="519">
                  <c:v>1.1121888134497659E-3</c:v>
                </c:pt>
                <c:pt idx="520">
                  <c:v>1.588921471108895E-3</c:v>
                </c:pt>
                <c:pt idx="521">
                  <c:v>2.037815667964793E-3</c:v>
                </c:pt>
                <c:pt idx="522">
                  <c:v>1.969314729959315E-3</c:v>
                </c:pt>
                <c:pt idx="523">
                  <c:v>1.6314471064293734E-3</c:v>
                </c:pt>
                <c:pt idx="524">
                  <c:v>8.4645770276514654E-4</c:v>
                </c:pt>
                <c:pt idx="525">
                  <c:v>9.7388451779911733E-4</c:v>
                </c:pt>
                <c:pt idx="526">
                  <c:v>9.3453158204659381E-4</c:v>
                </c:pt>
                <c:pt idx="527">
                  <c:v>6.7786204867803512E-4</c:v>
                </c:pt>
                <c:pt idx="528">
                  <c:v>1.3803680981596678E-3</c:v>
                </c:pt>
                <c:pt idx="529">
                  <c:v>1.6082095267269114E-3</c:v>
                </c:pt>
                <c:pt idx="530">
                  <c:v>1.1086474501109667E-3</c:v>
                </c:pt>
                <c:pt idx="531">
                  <c:v>1.4383727294713378E-3</c:v>
                </c:pt>
                <c:pt idx="532">
                  <c:v>5.5926989856880382E-4</c:v>
                </c:pt>
                <c:pt idx="533">
                  <c:v>2.5026042328311071E-3</c:v>
                </c:pt>
                <c:pt idx="534">
                  <c:v>1.127795729582548E-3</c:v>
                </c:pt>
                <c:pt idx="535">
                  <c:v>1.3923345653383823E-3</c:v>
                </c:pt>
                <c:pt idx="536">
                  <c:v>1.845438228379237E-3</c:v>
                </c:pt>
                <c:pt idx="537">
                  <c:v>1.3626040878120804E-3</c:v>
                </c:pt>
                <c:pt idx="538">
                  <c:v>1.2473540973692021E-3</c:v>
                </c:pt>
                <c:pt idx="539">
                  <c:v>2.567103325908926E-3</c:v>
                </c:pt>
                <c:pt idx="540">
                  <c:v>1.6191587905258764E-3</c:v>
                </c:pt>
                <c:pt idx="541">
                  <c:v>1.6791979949875024E-3</c:v>
                </c:pt>
                <c:pt idx="542">
                  <c:v>2.6021467710861668E-3</c:v>
                </c:pt>
                <c:pt idx="543">
                  <c:v>1.3725636994335044E-3</c:v>
                </c:pt>
                <c:pt idx="544">
                  <c:v>1.5825150775059527E-3</c:v>
                </c:pt>
                <c:pt idx="545">
                  <c:v>1.1819007452193997E-3</c:v>
                </c:pt>
                <c:pt idx="546">
                  <c:v>3.8521758580389864E-4</c:v>
                </c:pt>
                <c:pt idx="547">
                  <c:v>1.8756598969009719E-3</c:v>
                </c:pt>
                <c:pt idx="548">
                  <c:v>2.1697083911922377E-3</c:v>
                </c:pt>
                <c:pt idx="549">
                  <c:v>2.1526394576336649E-3</c:v>
                </c:pt>
                <c:pt idx="550">
                  <c:v>1.2838713659650836E-3</c:v>
                </c:pt>
                <c:pt idx="551">
                  <c:v>3.6000937010689515E-3</c:v>
                </c:pt>
                <c:pt idx="552">
                  <c:v>1.6584562843209305E-3</c:v>
                </c:pt>
                <c:pt idx="553">
                  <c:v>2.4651687598116201E-3</c:v>
                </c:pt>
                <c:pt idx="554">
                  <c:v>1.1500299741855624E-3</c:v>
                </c:pt>
                <c:pt idx="555">
                  <c:v>2.0530116948342947E-3</c:v>
                </c:pt>
                <c:pt idx="556">
                  <c:v>6.9513042841995443E-4</c:v>
                </c:pt>
                <c:pt idx="557">
                  <c:v>1.462415911085202E-3</c:v>
                </c:pt>
                <c:pt idx="558">
                  <c:v>8.1532320872268471E-4</c:v>
                </c:pt>
                <c:pt idx="559">
                  <c:v>2.2129542939823832E-3</c:v>
                </c:pt>
                <c:pt idx="560">
                  <c:v>2.8753412192903394E-3</c:v>
                </c:pt>
                <c:pt idx="561">
                  <c:v>2.5525634511625039E-3</c:v>
                </c:pt>
                <c:pt idx="562">
                  <c:v>1.0377324339652105E-3</c:v>
                </c:pt>
                <c:pt idx="563">
                  <c:v>2.2420713846598161E-3</c:v>
                </c:pt>
                <c:pt idx="564">
                  <c:v>1.6116423116243617E-3</c:v>
                </c:pt>
                <c:pt idx="565">
                  <c:v>2.7618006940526296E-3</c:v>
                </c:pt>
                <c:pt idx="566">
                  <c:v>3.0535630890082821E-3</c:v>
                </c:pt>
                <c:pt idx="567">
                  <c:v>2.507043598682035E-3</c:v>
                </c:pt>
                <c:pt idx="568">
                  <c:v>2.524590944816385E-3</c:v>
                </c:pt>
                <c:pt idx="569">
                  <c:v>9.7403368731141526E-4</c:v>
                </c:pt>
                <c:pt idx="570">
                  <c:v>2.041106944510318E-3</c:v>
                </c:pt>
                <c:pt idx="571">
                  <c:v>1.5750828990999111E-3</c:v>
                </c:pt>
                <c:pt idx="572">
                  <c:v>1.8090880068106774E-3</c:v>
                </c:pt>
                <c:pt idx="573">
                  <c:v>4.7211009607450727E-4</c:v>
                </c:pt>
                <c:pt idx="574">
                  <c:v>1.3448788429322178E-3</c:v>
                </c:pt>
                <c:pt idx="575">
                  <c:v>4.0527803958529951E-3</c:v>
                </c:pt>
                <c:pt idx="576">
                  <c:v>2.1590162395568324E-3</c:v>
                </c:pt>
                <c:pt idx="577">
                  <c:v>1.006931434994307E-3</c:v>
                </c:pt>
                <c:pt idx="578">
                  <c:v>1.4270007251970807E-3</c:v>
                </c:pt>
                <c:pt idx="579">
                  <c:v>1.1796860399924114E-3</c:v>
                </c:pt>
                <c:pt idx="580">
                  <c:v>1.6566142072167445E-3</c:v>
                </c:pt>
                <c:pt idx="581">
                  <c:v>1.5024633410591903E-3</c:v>
                </c:pt>
                <c:pt idx="582">
                  <c:v>1.4885798018329233E-3</c:v>
                </c:pt>
                <c:pt idx="583">
                  <c:v>2.7288773282549972E-3</c:v>
                </c:pt>
                <c:pt idx="584">
                  <c:v>2.6056444048128125E-3</c:v>
                </c:pt>
                <c:pt idx="585">
                  <c:v>1.9635926815746441E-3</c:v>
                </c:pt>
                <c:pt idx="586">
                  <c:v>2.0058561778064643E-3</c:v>
                </c:pt>
                <c:pt idx="587">
                  <c:v>1.9903359410953225E-3</c:v>
                </c:pt>
                <c:pt idx="588">
                  <c:v>9.7596821788203947E-4</c:v>
                </c:pt>
                <c:pt idx="589">
                  <c:v>1.9615040491867131E-3</c:v>
                </c:pt>
                <c:pt idx="590">
                  <c:v>5.8386472655680421E-4</c:v>
                </c:pt>
                <c:pt idx="591">
                  <c:v>1.8192219679633581E-3</c:v>
                </c:pt>
                <c:pt idx="592">
                  <c:v>2.2955949702487821E-3</c:v>
                </c:pt>
                <c:pt idx="593">
                  <c:v>1.8003646308113463E-3</c:v>
                </c:pt>
                <c:pt idx="594">
                  <c:v>1.2284173889305361E-3</c:v>
                </c:pt>
                <c:pt idx="595">
                  <c:v>1.0224251925567973E-3</c:v>
                </c:pt>
                <c:pt idx="596">
                  <c:v>-1.4185845930364538E-3</c:v>
                </c:pt>
                <c:pt idx="597">
                  <c:v>-4.4322714823108456E-4</c:v>
                </c:pt>
                <c:pt idx="598">
                  <c:v>-4.8890303802062718E-4</c:v>
                </c:pt>
                <c:pt idx="599">
                  <c:v>-3.0713578814456355E-4</c:v>
                </c:pt>
                <c:pt idx="600">
                  <c:v>7.9652260986318169E-4</c:v>
                </c:pt>
                <c:pt idx="601">
                  <c:v>7.1629979989085157E-4</c:v>
                </c:pt>
                <c:pt idx="602">
                  <c:v>2.2268931432141148E-3</c:v>
                </c:pt>
                <c:pt idx="603">
                  <c:v>7.7087891532801045E-4</c:v>
                </c:pt>
                <c:pt idx="604">
                  <c:v>1.2800326238402437E-3</c:v>
                </c:pt>
                <c:pt idx="605">
                  <c:v>8.5980631731397139E-4</c:v>
                </c:pt>
                <c:pt idx="606">
                  <c:v>1.4807614052538831E-3</c:v>
                </c:pt>
                <c:pt idx="607">
                  <c:v>1.7607422205667689E-3</c:v>
                </c:pt>
                <c:pt idx="608">
                  <c:v>3.6842994760857284E-3</c:v>
                </c:pt>
                <c:pt idx="609">
                  <c:v>8.7559776385814914E-4</c:v>
                </c:pt>
                <c:pt idx="610">
                  <c:v>8.5240017945276136E-4</c:v>
                </c:pt>
                <c:pt idx="611">
                  <c:v>1.4792236317180407E-3</c:v>
                </c:pt>
                <c:pt idx="612">
                  <c:v>8.7279563154596396E-4</c:v>
                </c:pt>
                <c:pt idx="613">
                  <c:v>1.486930662075503E-3</c:v>
                </c:pt>
                <c:pt idx="614">
                  <c:v>5.1351321180193032E-4</c:v>
                </c:pt>
                <c:pt idx="615">
                  <c:v>1.1046025104601842E-3</c:v>
                </c:pt>
                <c:pt idx="616">
                  <c:v>4.7924747001903967E-4</c:v>
                </c:pt>
                <c:pt idx="617">
                  <c:v>2.2279902414101826E-5</c:v>
                </c:pt>
                <c:pt idx="618">
                  <c:v>9.5801445933441087E-4</c:v>
                </c:pt>
                <c:pt idx="619">
                  <c:v>5.6758110288801511E-4</c:v>
                </c:pt>
                <c:pt idx="620">
                  <c:v>1.5238137610393832E-3</c:v>
                </c:pt>
                <c:pt idx="621">
                  <c:v>1.2993791855000492E-3</c:v>
                </c:pt>
                <c:pt idx="622">
                  <c:v>2.107364685004498E-4</c:v>
                </c:pt>
                <c:pt idx="623">
                  <c:v>2.1401878486122516E-3</c:v>
                </c:pt>
                <c:pt idx="624">
                  <c:v>1.7483291284912106E-3</c:v>
                </c:pt>
                <c:pt idx="625">
                  <c:v>1.5133105048050766E-3</c:v>
                </c:pt>
                <c:pt idx="626">
                  <c:v>2.2941092128336837E-3</c:v>
                </c:pt>
                <c:pt idx="627">
                  <c:v>2.3768913342503417E-3</c:v>
                </c:pt>
                <c:pt idx="628">
                  <c:v>1.0978032956054928E-3</c:v>
                </c:pt>
                <c:pt idx="629">
                  <c:v>1.4804092509128619E-3</c:v>
                </c:pt>
                <c:pt idx="630">
                  <c:v>1.9928607406434207E-3</c:v>
                </c:pt>
                <c:pt idx="631">
                  <c:v>6.7753639026091328E-4</c:v>
                </c:pt>
                <c:pt idx="632">
                  <c:v>4.8050671617350105E-4</c:v>
                </c:pt>
                <c:pt idx="633">
                  <c:v>2.1175802824895396E-3</c:v>
                </c:pt>
                <c:pt idx="634">
                  <c:v>1.6556291390728006E-3</c:v>
                </c:pt>
                <c:pt idx="635">
                  <c:v>2.9904306220096544E-3</c:v>
                </c:pt>
                <c:pt idx="636">
                  <c:v>1.3986013986013734E-3</c:v>
                </c:pt>
                <c:pt idx="637">
                  <c:v>1.6997964574942959E-3</c:v>
                </c:pt>
                <c:pt idx="638">
                  <c:v>1.5131699830308598E-3</c:v>
                </c:pt>
                <c:pt idx="639">
                  <c:v>1.0144505239528812E-3</c:v>
                </c:pt>
                <c:pt idx="640">
                  <c:v>1.0242035469785193E-3</c:v>
                </c:pt>
                <c:pt idx="641">
                  <c:v>1.0339256865912194E-3</c:v>
                </c:pt>
                <c:pt idx="642">
                  <c:v>6.3477718244997483E-4</c:v>
                </c:pt>
                <c:pt idx="643">
                  <c:v>1.2257405515831987E-3</c:v>
                </c:pt>
                <c:pt idx="644">
                  <c:v>2.4270020081831323E-3</c:v>
                </c:pt>
                <c:pt idx="645">
                  <c:v>1.0712946595961004E-3</c:v>
                </c:pt>
                <c:pt idx="646">
                  <c:v>7.3840226871424441E-4</c:v>
                </c:pt>
                <c:pt idx="647">
                  <c:v>2.0210877515667303E-3</c:v>
                </c:pt>
                <c:pt idx="648">
                  <c:v>1.0885457242564289E-3</c:v>
                </c:pt>
                <c:pt idx="649">
                  <c:v>9.16795479985133E-4</c:v>
                </c:pt>
                <c:pt idx="650">
                  <c:v>4.8992981222895082E-4</c:v>
                </c:pt>
                <c:pt idx="651">
                  <c:v>1.1709975834868214E-3</c:v>
                </c:pt>
                <c:pt idx="652">
                  <c:v>1.7225429838272355E-3</c:v>
                </c:pt>
                <c:pt idx="653">
                  <c:v>1.2737636531541252E-3</c:v>
                </c:pt>
                <c:pt idx="654">
                  <c:v>1.081321756829956E-3</c:v>
                </c:pt>
                <c:pt idx="655">
                  <c:v>1.186051190816606E-3</c:v>
                </c:pt>
                <c:pt idx="656">
                  <c:v>1.6923516283595674E-3</c:v>
                </c:pt>
                <c:pt idx="657">
                  <c:v>1.657814430376936E-3</c:v>
                </c:pt>
                <c:pt idx="658">
                  <c:v>1.0647269660553071E-3</c:v>
                </c:pt>
                <c:pt idx="659">
                  <c:v>1.084655806067758E-3</c:v>
                </c:pt>
                <c:pt idx="660">
                  <c:v>4.7336531178987507E-4</c:v>
                </c:pt>
                <c:pt idx="661">
                  <c:v>1.4825095416837186E-3</c:v>
                </c:pt>
                <c:pt idx="662">
                  <c:v>1.7112860892387616E-3</c:v>
                </c:pt>
                <c:pt idx="663">
                  <c:v>1.6874010879019963E-3</c:v>
                </c:pt>
                <c:pt idx="664">
                  <c:v>1.1300144390733458E-3</c:v>
                </c:pt>
                <c:pt idx="665">
                  <c:v>1.7349135678601524E-3</c:v>
                </c:pt>
                <c:pt idx="666">
                  <c:v>3.8602787747277212E-4</c:v>
                </c:pt>
                <c:pt idx="667">
                  <c:v>1.3349324711895427E-3</c:v>
                </c:pt>
                <c:pt idx="668">
                  <c:v>8.6446627019265421E-4</c:v>
                </c:pt>
                <c:pt idx="669">
                  <c:v>8.8453213453210111E-4</c:v>
                </c:pt>
                <c:pt idx="670">
                  <c:v>7.0700034310311466E-4</c:v>
                </c:pt>
                <c:pt idx="671">
                  <c:v>-3.6364014171574865E-4</c:v>
                </c:pt>
                <c:pt idx="672">
                  <c:v>1.1432847610535202E-3</c:v>
                </c:pt>
                <c:pt idx="673">
                  <c:v>1.5157177858062809E-3</c:v>
                </c:pt>
                <c:pt idx="674">
                  <c:v>1.8451332020317235E-3</c:v>
                </c:pt>
                <c:pt idx="675">
                  <c:v>1.2209254200812314E-3</c:v>
                </c:pt>
                <c:pt idx="676">
                  <c:v>1.1987681623710778E-3</c:v>
                </c:pt>
                <c:pt idx="677">
                  <c:v>9.9089614169800555E-4</c:v>
                </c:pt>
                <c:pt idx="678">
                  <c:v>8.0430613128745776E-4</c:v>
                </c:pt>
                <c:pt idx="679">
                  <c:v>1.4424662050775972E-3</c:v>
                </c:pt>
                <c:pt idx="680">
                  <c:v>3.2923165562359635E-4</c:v>
                </c:pt>
                <c:pt idx="681">
                  <c:v>1.0696507179002168E-3</c:v>
                </c:pt>
                <c:pt idx="682">
                  <c:v>6.5754325401723435E-4</c:v>
                </c:pt>
                <c:pt idx="683">
                  <c:v>1.7557189206949264E-3</c:v>
                </c:pt>
                <c:pt idx="684">
                  <c:v>1.7321430401673332E-3</c:v>
                </c:pt>
                <c:pt idx="685">
                  <c:v>1.4324302201849104E-3</c:v>
                </c:pt>
                <c:pt idx="686">
                  <c:v>2.4622992357676843E-3</c:v>
                </c:pt>
                <c:pt idx="687">
                  <c:v>1.7020495938522284E-3</c:v>
                </c:pt>
                <c:pt idx="688">
                  <c:v>1.0378087989906248E-3</c:v>
                </c:pt>
                <c:pt idx="689">
                  <c:v>1.4534588254426772E-3</c:v>
                </c:pt>
                <c:pt idx="690">
                  <c:v>1.7659775294585067E-3</c:v>
                </c:pt>
                <c:pt idx="691">
                  <c:v>1.3272139651276937E-3</c:v>
                </c:pt>
                <c:pt idx="692">
                  <c:v>1.2849829006211788E-3</c:v>
                </c:pt>
                <c:pt idx="693">
                  <c:v>4.4461959761932235E-4</c:v>
                </c:pt>
                <c:pt idx="694">
                  <c:v>1.1615574970962328E-3</c:v>
                </c:pt>
                <c:pt idx="695">
                  <c:v>2.6735270379338871E-3</c:v>
                </c:pt>
                <c:pt idx="696">
                  <c:v>1.7708909795239869E-3</c:v>
                </c:pt>
                <c:pt idx="697">
                  <c:v>-4.2185192997257204E-4</c:v>
                </c:pt>
                <c:pt idx="698">
                  <c:v>2.0498598257618905E-3</c:v>
                </c:pt>
                <c:pt idx="699">
                  <c:v>8.0222215537029129E-4</c:v>
                </c:pt>
                <c:pt idx="700">
                  <c:v>1.3426450106710508E-3</c:v>
                </c:pt>
                <c:pt idx="701">
                  <c:v>7.3046018991962391E-4</c:v>
                </c:pt>
                <c:pt idx="702">
                  <c:v>1.079892010798833E-3</c:v>
                </c:pt>
                <c:pt idx="703">
                  <c:v>1.2185620967257726E-3</c:v>
                </c:pt>
                <c:pt idx="704">
                  <c:v>2.4541101356745365E-3</c:v>
                </c:pt>
                <c:pt idx="705">
                  <c:v>4.8763011762820163E-4</c:v>
                </c:pt>
                <c:pt idx="706">
                  <c:v>1.4721241358732762E-3</c:v>
                </c:pt>
                <c:pt idx="707">
                  <c:v>3.2180209171359664E-3</c:v>
                </c:pt>
                <c:pt idx="708">
                  <c:v>1.8909580524120173E-3</c:v>
                </c:pt>
                <c:pt idx="709">
                  <c:v>2.1838376252496516E-3</c:v>
                </c:pt>
                <c:pt idx="710">
                  <c:v>1.8043956260662686E-3</c:v>
                </c:pt>
                <c:pt idx="711">
                  <c:v>1.7519340170468745E-3</c:v>
                </c:pt>
                <c:pt idx="712">
                  <c:v>9.0391039496950931E-4</c:v>
                </c:pt>
                <c:pt idx="713">
                  <c:v>1.3153761583162282E-3</c:v>
                </c:pt>
                <c:pt idx="714">
                  <c:v>9.8033449012824292E-5</c:v>
                </c:pt>
                <c:pt idx="715">
                  <c:v>1.8526505646172531E-3</c:v>
                </c:pt>
                <c:pt idx="716">
                  <c:v>1.5752653979745901E-3</c:v>
                </c:pt>
                <c:pt idx="717">
                  <c:v>1.8560850282320907E-3</c:v>
                </c:pt>
                <c:pt idx="718">
                  <c:v>1.745387885643046E-3</c:v>
                </c:pt>
                <c:pt idx="719">
                  <c:v>1.3919306954786048E-3</c:v>
                </c:pt>
                <c:pt idx="720">
                  <c:v>7.8734034487459859E-4</c:v>
                </c:pt>
                <c:pt idx="721">
                  <c:v>8.7413436416450274E-4</c:v>
                </c:pt>
                <c:pt idx="722">
                  <c:v>2.1834273015748362E-3</c:v>
                </c:pt>
                <c:pt idx="723">
                  <c:v>1.0360787807193184E-3</c:v>
                </c:pt>
                <c:pt idx="724">
                  <c:v>1.982956249213963E-3</c:v>
                </c:pt>
                <c:pt idx="725">
                  <c:v>1.1584577066399149E-3</c:v>
                </c:pt>
                <c:pt idx="726">
                  <c:v>1.0124775808535436E-3</c:v>
                </c:pt>
                <c:pt idx="727">
                  <c:v>7.513654622341992E-4</c:v>
                </c:pt>
                <c:pt idx="728">
                  <c:v>1.5304796465458459E-3</c:v>
                </c:pt>
                <c:pt idx="729">
                  <c:v>1.7299707827156396E-4</c:v>
                </c:pt>
                <c:pt idx="730">
                  <c:v>2.0467780062651819E-3</c:v>
                </c:pt>
                <c:pt idx="731">
                  <c:v>1.8795730684029177E-3</c:v>
                </c:pt>
                <c:pt idx="732">
                  <c:v>1.8090452261307899E-3</c:v>
                </c:pt>
                <c:pt idx="733">
                  <c:v>-7.4524191699154585E-4</c:v>
                </c:pt>
                <c:pt idx="734">
                  <c:v>-3.3369667068250397E-3</c:v>
                </c:pt>
                <c:pt idx="735">
                  <c:v>1.2183773516123431E-3</c:v>
                </c:pt>
                <c:pt idx="736">
                  <c:v>1.5618412479398991E-3</c:v>
                </c:pt>
                <c:pt idx="737">
                  <c:v>3.692825777071862E-3</c:v>
                </c:pt>
                <c:pt idx="738">
                  <c:v>3.0120194828096025E-3</c:v>
                </c:pt>
                <c:pt idx="739">
                  <c:v>1.5299964838590974E-3</c:v>
                </c:pt>
                <c:pt idx="740">
                  <c:v>7.5908530221080461E-4</c:v>
                </c:pt>
                <c:pt idx="741">
                  <c:v>7.7747226699553806E-4</c:v>
                </c:pt>
                <c:pt idx="742">
                  <c:v>3.2874791571926298E-3</c:v>
                </c:pt>
                <c:pt idx="743">
                  <c:v>3.4750092068858152E-3</c:v>
                </c:pt>
                <c:pt idx="744">
                  <c:v>2.1831801029481568E-3</c:v>
                </c:pt>
                <c:pt idx="745">
                  <c:v>4.1878327496032153E-3</c:v>
                </c:pt>
                <c:pt idx="746">
                  <c:v>6.0685399036888299E-3</c:v>
                </c:pt>
                <c:pt idx="747">
                  <c:v>5.3255757756009992E-3</c:v>
                </c:pt>
                <c:pt idx="748">
                  <c:v>4.5115423373116581E-3</c:v>
                </c:pt>
                <c:pt idx="749">
                  <c:v>4.2796005706133844E-3</c:v>
                </c:pt>
                <c:pt idx="750">
                  <c:v>3.0975073313781465E-3</c:v>
                </c:pt>
                <c:pt idx="751">
                  <c:v>2.0647188876099509E-3</c:v>
                </c:pt>
                <c:pt idx="752">
                  <c:v>4.8594143174938154E-3</c:v>
                </c:pt>
                <c:pt idx="753">
                  <c:v>5.0899588992623368E-3</c:v>
                </c:pt>
                <c:pt idx="754">
                  <c:v>6.0300781743667375E-3</c:v>
                </c:pt>
                <c:pt idx="755">
                  <c:v>4.7287475548696278E-3</c:v>
                </c:pt>
                <c:pt idx="756">
                  <c:v>4.1349253837978939E-3</c:v>
                </c:pt>
                <c:pt idx="757">
                  <c:v>3.9489131594860893E-3</c:v>
                </c:pt>
                <c:pt idx="758">
                  <c:v>3.2600992204110391E-3</c:v>
                </c:pt>
                <c:pt idx="759">
                  <c:v>3.6027126306865664E-3</c:v>
                </c:pt>
                <c:pt idx="760">
                  <c:v>5.6398254381642143E-3</c:v>
                </c:pt>
                <c:pt idx="761">
                  <c:v>2.0735452374078811E-3</c:v>
                </c:pt>
                <c:pt idx="762">
                  <c:v>5.4481638640053731E-3</c:v>
                </c:pt>
                <c:pt idx="763">
                  <c:v>4.5850049497213607E-3</c:v>
                </c:pt>
                <c:pt idx="764">
                  <c:v>3.4662794115103424E-3</c:v>
                </c:pt>
                <c:pt idx="765">
                  <c:v>2.8426955645335372E-3</c:v>
                </c:pt>
                <c:pt idx="766">
                  <c:v>3.8740046556773322E-3</c:v>
                </c:pt>
                <c:pt idx="767">
                  <c:v>5.0741006948009648E-3</c:v>
                </c:pt>
                <c:pt idx="768">
                  <c:v>3.5926818263083415E-3</c:v>
                </c:pt>
                <c:pt idx="769">
                  <c:v>3.359262998057444E-3</c:v>
                </c:pt>
                <c:pt idx="770">
                  <c:v>3.0690147870713336E-3</c:v>
                </c:pt>
                <c:pt idx="771">
                  <c:v>2.8826216685491346E-3</c:v>
                </c:pt>
                <c:pt idx="772">
                  <c:v>1.722920728837396E-3</c:v>
                </c:pt>
                <c:pt idx="773">
                  <c:v>1.1997751470353979E-3</c:v>
                </c:pt>
                <c:pt idx="774">
                  <c:v>9.804578822110166E-4</c:v>
                </c:pt>
                <c:pt idx="775">
                  <c:v>3.290107074986004E-3</c:v>
                </c:pt>
                <c:pt idx="776">
                  <c:v>1.4435673636954416E-3</c:v>
                </c:pt>
                <c:pt idx="777">
                  <c:v>8.9155522226391781E-4</c:v>
                </c:pt>
                <c:pt idx="778">
                  <c:v>1.5234511579893528E-3</c:v>
                </c:pt>
                <c:pt idx="779">
                  <c:v>5.0538215369269057E-3</c:v>
                </c:pt>
                <c:pt idx="780">
                  <c:v>2.5720972930951547E-3</c:v>
                </c:pt>
                <c:pt idx="781">
                  <c:v>3.3409225895861816E-3</c:v>
                </c:pt>
                <c:pt idx="782">
                  <c:v>2.5898428828650122E-3</c:v>
                </c:pt>
                <c:pt idx="783">
                  <c:v>8.2824903234279823E-4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040-4468-8668-537A58EE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Food'!$D$2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'PCE Core'!$A$15:$A$941</c:f>
              <c:numCache>
                <c:formatCode>m/d/yyyy</c:formatCode>
                <c:ptCount val="927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  <c:pt idx="720">
                  <c:v>43831</c:v>
                </c:pt>
                <c:pt idx="721">
                  <c:v>43862</c:v>
                </c:pt>
                <c:pt idx="722">
                  <c:v>43891</c:v>
                </c:pt>
                <c:pt idx="723">
                  <c:v>43922</c:v>
                </c:pt>
                <c:pt idx="724">
                  <c:v>43952</c:v>
                </c:pt>
                <c:pt idx="725">
                  <c:v>43983</c:v>
                </c:pt>
                <c:pt idx="726">
                  <c:v>44013</c:v>
                </c:pt>
                <c:pt idx="727">
                  <c:v>44044</c:v>
                </c:pt>
                <c:pt idx="728">
                  <c:v>44075</c:v>
                </c:pt>
                <c:pt idx="729">
                  <c:v>44105</c:v>
                </c:pt>
                <c:pt idx="730">
                  <c:v>44136</c:v>
                </c:pt>
                <c:pt idx="731">
                  <c:v>44166</c:v>
                </c:pt>
                <c:pt idx="732">
                  <c:v>44197</c:v>
                </c:pt>
                <c:pt idx="733">
                  <c:v>44228</c:v>
                </c:pt>
                <c:pt idx="734">
                  <c:v>44256</c:v>
                </c:pt>
                <c:pt idx="735">
                  <c:v>44287</c:v>
                </c:pt>
                <c:pt idx="736">
                  <c:v>44317</c:v>
                </c:pt>
                <c:pt idx="737">
                  <c:v>44348</c:v>
                </c:pt>
                <c:pt idx="738">
                  <c:v>44378</c:v>
                </c:pt>
                <c:pt idx="739">
                  <c:v>44409</c:v>
                </c:pt>
                <c:pt idx="740">
                  <c:v>44440</c:v>
                </c:pt>
                <c:pt idx="741">
                  <c:v>44470</c:v>
                </c:pt>
                <c:pt idx="742">
                  <c:v>44501</c:v>
                </c:pt>
                <c:pt idx="743">
                  <c:v>44531</c:v>
                </c:pt>
                <c:pt idx="744">
                  <c:v>44562</c:v>
                </c:pt>
                <c:pt idx="745">
                  <c:v>44593</c:v>
                </c:pt>
                <c:pt idx="746">
                  <c:v>44621</c:v>
                </c:pt>
                <c:pt idx="747">
                  <c:v>44652</c:v>
                </c:pt>
                <c:pt idx="748">
                  <c:v>44682</c:v>
                </c:pt>
                <c:pt idx="749">
                  <c:v>44713</c:v>
                </c:pt>
                <c:pt idx="750">
                  <c:v>44743</c:v>
                </c:pt>
                <c:pt idx="751">
                  <c:v>44774</c:v>
                </c:pt>
                <c:pt idx="752">
                  <c:v>44805</c:v>
                </c:pt>
                <c:pt idx="753">
                  <c:v>44835</c:v>
                </c:pt>
                <c:pt idx="754">
                  <c:v>44866</c:v>
                </c:pt>
                <c:pt idx="755">
                  <c:v>44896</c:v>
                </c:pt>
                <c:pt idx="756">
                  <c:v>44927</c:v>
                </c:pt>
                <c:pt idx="757">
                  <c:v>44958</c:v>
                </c:pt>
                <c:pt idx="758">
                  <c:v>44986</c:v>
                </c:pt>
                <c:pt idx="759">
                  <c:v>45017</c:v>
                </c:pt>
                <c:pt idx="760">
                  <c:v>45047</c:v>
                </c:pt>
                <c:pt idx="761">
                  <c:v>45078</c:v>
                </c:pt>
                <c:pt idx="762">
                  <c:v>45108</c:v>
                </c:pt>
                <c:pt idx="763">
                  <c:v>45139</c:v>
                </c:pt>
                <c:pt idx="764">
                  <c:v>45170</c:v>
                </c:pt>
                <c:pt idx="765">
                  <c:v>45200</c:v>
                </c:pt>
                <c:pt idx="766">
                  <c:v>45231</c:v>
                </c:pt>
                <c:pt idx="767">
                  <c:v>45261</c:v>
                </c:pt>
                <c:pt idx="768">
                  <c:v>45292</c:v>
                </c:pt>
                <c:pt idx="769">
                  <c:v>45323</c:v>
                </c:pt>
                <c:pt idx="770">
                  <c:v>45352</c:v>
                </c:pt>
                <c:pt idx="771">
                  <c:v>45383</c:v>
                </c:pt>
                <c:pt idx="772">
                  <c:v>45413</c:v>
                </c:pt>
              </c:numCache>
            </c:numRef>
          </c:cat>
          <c:val>
            <c:numRef>
              <c:f>'PCE Core'!$D$3:$D$941</c:f>
              <c:numCache>
                <c:formatCode>General</c:formatCode>
                <c:ptCount val="939"/>
                <c:pt idx="12" formatCode="0.0%">
                  <c:v>2.0708341397329244E-2</c:v>
                </c:pt>
                <c:pt idx="13" formatCode="0.0%">
                  <c:v>2.1852639721523959E-2</c:v>
                </c:pt>
                <c:pt idx="14" formatCode="0.0%">
                  <c:v>2.0732728092202724E-2</c:v>
                </c:pt>
                <c:pt idx="15" formatCode="0.0%">
                  <c:v>2.0038535645471978E-2</c:v>
                </c:pt>
                <c:pt idx="16" formatCode="0.0%">
                  <c:v>2.046314709089736E-2</c:v>
                </c:pt>
                <c:pt idx="17" formatCode="0.0%">
                  <c:v>1.8036456667732681E-2</c:v>
                </c:pt>
                <c:pt idx="18" formatCode="0.0%">
                  <c:v>1.7419601837672216E-2</c:v>
                </c:pt>
                <c:pt idx="19" formatCode="0.0%">
                  <c:v>1.7264445435433595E-2</c:v>
                </c:pt>
                <c:pt idx="20" formatCode="0.0%">
                  <c:v>1.54403354937096E-2</c:v>
                </c:pt>
                <c:pt idx="21" formatCode="0.0%">
                  <c:v>1.4272121788772685E-2</c:v>
                </c:pt>
                <c:pt idx="22" formatCode="0.0%">
                  <c:v>1.5132328732430089E-2</c:v>
                </c:pt>
                <c:pt idx="23" formatCode="0.0%">
                  <c:v>1.3276014666835145E-2</c:v>
                </c:pt>
                <c:pt idx="24" formatCode="0.0%">
                  <c:v>1.3272658323852937E-2</c:v>
                </c:pt>
                <c:pt idx="25" formatCode="0.0%">
                  <c:v>1.2364370426444449E-2</c:v>
                </c:pt>
                <c:pt idx="26" formatCode="0.0%">
                  <c:v>1.2615908660821296E-2</c:v>
                </c:pt>
                <c:pt idx="27" formatCode="0.0%">
                  <c:v>1.2152121899005053E-2</c:v>
                </c:pt>
                <c:pt idx="28" formatCode="0.0%">
                  <c:v>1.1817953231078704E-2</c:v>
                </c:pt>
                <c:pt idx="29" formatCode="0.0%">
                  <c:v>1.2753659609222812E-2</c:v>
                </c:pt>
                <c:pt idx="30" formatCode="0.0%">
                  <c:v>1.2543116964565559E-2</c:v>
                </c:pt>
                <c:pt idx="31" formatCode="0.0%">
                  <c:v>1.2149298597194269E-2</c:v>
                </c:pt>
                <c:pt idx="32" formatCode="0.0%">
                  <c:v>1.3328327388774097E-2</c:v>
                </c:pt>
                <c:pt idx="33" formatCode="0.0%">
                  <c:v>1.3070669168230298E-2</c:v>
                </c:pt>
                <c:pt idx="34" formatCode="0.0%">
                  <c:v>1.0540759683153489E-2</c:v>
                </c:pt>
                <c:pt idx="35" formatCode="0.0%">
                  <c:v>1.1729473421512537E-2</c:v>
                </c:pt>
                <c:pt idx="36" formatCode="0.0%">
                  <c:v>1.2662175648702645E-2</c:v>
                </c:pt>
                <c:pt idx="37" formatCode="0.0%">
                  <c:v>1.3334995014955275E-2</c:v>
                </c:pt>
                <c:pt idx="38" formatCode="0.0%">
                  <c:v>1.5386532112377838E-2</c:v>
                </c:pt>
                <c:pt idx="39" formatCode="0.0%">
                  <c:v>1.4183514774494643E-2</c:v>
                </c:pt>
                <c:pt idx="40" formatCode="0.0%">
                  <c:v>1.4289264413518854E-2</c:v>
                </c:pt>
                <c:pt idx="41" formatCode="0.0%">
                  <c:v>1.464019851116638E-2</c:v>
                </c:pt>
                <c:pt idx="42" formatCode="0.0%">
                  <c:v>1.3936203158872784E-2</c:v>
                </c:pt>
                <c:pt idx="43" formatCode="0.0%">
                  <c:v>1.2993441405766637E-2</c:v>
                </c:pt>
                <c:pt idx="44" formatCode="0.0%">
                  <c:v>1.2967765839199785E-2</c:v>
                </c:pt>
                <c:pt idx="45" formatCode="0.0%">
                  <c:v>1.2593369961108491E-2</c:v>
                </c:pt>
                <c:pt idx="46" formatCode="0.0%">
                  <c:v>1.3146525120355301E-2</c:v>
                </c:pt>
                <c:pt idx="47" formatCode="0.0%">
                  <c:v>1.2580167735569914E-2</c:v>
                </c:pt>
                <c:pt idx="48" formatCode="0.0%">
                  <c:v>1.3304588851247301E-2</c:v>
                </c:pt>
                <c:pt idx="49" formatCode="0.0%">
                  <c:v>1.2790554667322596E-2</c:v>
                </c:pt>
                <c:pt idx="50" formatCode="0.0%">
                  <c:v>1.104294478527601E-2</c:v>
                </c:pt>
                <c:pt idx="51" formatCode="0.0%">
                  <c:v>1.208366558302143E-2</c:v>
                </c:pt>
                <c:pt idx="52" formatCode="0.0%">
                  <c:v>1.2495406100698325E-2</c:v>
                </c:pt>
                <c:pt idx="53" formatCode="0.0%">
                  <c:v>1.2350207874785912E-2</c:v>
                </c:pt>
                <c:pt idx="54" formatCode="0.0%">
                  <c:v>1.240073304825895E-2</c:v>
                </c:pt>
                <c:pt idx="55" formatCode="0.0%">
                  <c:v>1.3193256779868046E-2</c:v>
                </c:pt>
                <c:pt idx="56" formatCode="0.0%">
                  <c:v>1.3045598634479294E-2</c:v>
                </c:pt>
                <c:pt idx="57" formatCode="0.0%">
                  <c:v>1.5363043345729688E-2</c:v>
                </c:pt>
                <c:pt idx="58" formatCode="0.0%">
                  <c:v>1.5534572037770422E-2</c:v>
                </c:pt>
                <c:pt idx="59" formatCode="0.0%">
                  <c:v>1.668696711327633E-2</c:v>
                </c:pt>
                <c:pt idx="60" formatCode="0.0%">
                  <c:v>1.6169229834052556E-2</c:v>
                </c:pt>
                <c:pt idx="61" formatCode="0.0%">
                  <c:v>1.6939890710382599E-2</c:v>
                </c:pt>
                <c:pt idx="62" formatCode="0.0%">
                  <c:v>1.7293689320388328E-2</c:v>
                </c:pt>
                <c:pt idx="63" formatCode="0.0%">
                  <c:v>1.6969696969697079E-2</c:v>
                </c:pt>
                <c:pt idx="64" formatCode="0.0%">
                  <c:v>1.5970961887477264E-2</c:v>
                </c:pt>
                <c:pt idx="65" formatCode="0.0%">
                  <c:v>1.4977654306075783E-2</c:v>
                </c:pt>
                <c:pt idx="66" formatCode="0.0%">
                  <c:v>1.5084776443613057E-2</c:v>
                </c:pt>
                <c:pt idx="67" formatCode="0.0%">
                  <c:v>1.5493127562092868E-2</c:v>
                </c:pt>
                <c:pt idx="68" formatCode="0.0%">
                  <c:v>1.4081116861234921E-2</c:v>
                </c:pt>
                <c:pt idx="69" formatCode="0.0%">
                  <c:v>1.2248574001801238E-2</c:v>
                </c:pt>
                <c:pt idx="70" formatCode="0.0%">
                  <c:v>1.2777444511097524E-2</c:v>
                </c:pt>
                <c:pt idx="71" formatCode="0.0%">
                  <c:v>1.2759075116808516E-2</c:v>
                </c:pt>
                <c:pt idx="72" formatCode="0.0%">
                  <c:v>1.2741520607764567E-2</c:v>
                </c:pt>
                <c:pt idx="73" formatCode="0.0%">
                  <c:v>1.2000716460684346E-2</c:v>
                </c:pt>
                <c:pt idx="74" formatCode="0.0%">
                  <c:v>1.1631374888159796E-2</c:v>
                </c:pt>
                <c:pt idx="75" formatCode="0.0%">
                  <c:v>1.1918951132300348E-2</c:v>
                </c:pt>
                <c:pt idx="76" formatCode="0.0%">
                  <c:v>1.2921281410027241E-2</c:v>
                </c:pt>
                <c:pt idx="77" formatCode="0.0%">
                  <c:v>1.1960014280613995E-2</c:v>
                </c:pt>
                <c:pt idx="78" formatCode="0.0%">
                  <c:v>1.1947928431314203E-2</c:v>
                </c:pt>
                <c:pt idx="79" formatCode="0.0%">
                  <c:v>1.2525972098545779E-2</c:v>
                </c:pt>
                <c:pt idx="80" formatCode="0.0%">
                  <c:v>1.3292190837882689E-2</c:v>
                </c:pt>
                <c:pt idx="81" formatCode="0.0%">
                  <c:v>1.2515570318524238E-2</c:v>
                </c:pt>
                <c:pt idx="82" formatCode="0.0%">
                  <c:v>1.2971628265118884E-2</c:v>
                </c:pt>
                <c:pt idx="83" formatCode="0.0%">
                  <c:v>1.4609333412196168E-2</c:v>
                </c:pt>
                <c:pt idx="84" formatCode="0.0%">
                  <c:v>1.3526284701712799E-2</c:v>
                </c:pt>
                <c:pt idx="85" formatCode="0.0%">
                  <c:v>1.48082595870207E-2</c:v>
                </c:pt>
                <c:pt idx="86" formatCode="0.0%">
                  <c:v>1.550707547169794E-2</c:v>
                </c:pt>
                <c:pt idx="87" formatCode="0.0%">
                  <c:v>1.7962308598350907E-2</c:v>
                </c:pt>
                <c:pt idx="88" formatCode="0.0%">
                  <c:v>1.8811357357004344E-2</c:v>
                </c:pt>
                <c:pt idx="89" formatCode="0.0%">
                  <c:v>2.2343740812606594E-2</c:v>
                </c:pt>
                <c:pt idx="90" formatCode="0.0%">
                  <c:v>2.4318609022556226E-2</c:v>
                </c:pt>
                <c:pt idx="91" formatCode="0.0%">
                  <c:v>2.4272983114446367E-2</c:v>
                </c:pt>
                <c:pt idx="92" formatCode="0.0%">
                  <c:v>2.6235652377605945E-2</c:v>
                </c:pt>
                <c:pt idx="93" formatCode="0.0%">
                  <c:v>2.9935559461042649E-2</c:v>
                </c:pt>
                <c:pt idx="94" formatCode="0.0%">
                  <c:v>3.0581218570927327E-2</c:v>
                </c:pt>
                <c:pt idx="95" formatCode="0.0%">
                  <c:v>3.0605106680657412E-2</c:v>
                </c:pt>
                <c:pt idx="96" formatCode="0.0%">
                  <c:v>3.1237251588087878E-2</c:v>
                </c:pt>
                <c:pt idx="97" formatCode="0.0%">
                  <c:v>3.0579617464100872E-2</c:v>
                </c:pt>
                <c:pt idx="98" formatCode="0.0%">
                  <c:v>3.0830865702839327E-2</c:v>
                </c:pt>
                <c:pt idx="99" formatCode="0.0%">
                  <c:v>2.9968180503326725E-2</c:v>
                </c:pt>
                <c:pt idx="100" formatCode="0.0%">
                  <c:v>2.9484738330159743E-2</c:v>
                </c:pt>
                <c:pt idx="101" formatCode="0.0%">
                  <c:v>2.8757117386553066E-2</c:v>
                </c:pt>
                <c:pt idx="102" formatCode="0.0%">
                  <c:v>2.9246473219405988E-2</c:v>
                </c:pt>
                <c:pt idx="103" formatCode="0.0%">
                  <c:v>3.0509444762449878E-2</c:v>
                </c:pt>
                <c:pt idx="104" formatCode="0.0%">
                  <c:v>3.098607623830163E-2</c:v>
                </c:pt>
                <c:pt idx="105" formatCode="0.0%">
                  <c:v>3.1454411011887951E-2</c:v>
                </c:pt>
                <c:pt idx="106" formatCode="0.0%">
                  <c:v>3.2170212765957551E-2</c:v>
                </c:pt>
                <c:pt idx="107" formatCode="0.0%">
                  <c:v>3.15628712031224E-2</c:v>
                </c:pt>
                <c:pt idx="108" formatCode="0.0%">
                  <c:v>3.5207685786945442E-2</c:v>
                </c:pt>
                <c:pt idx="109" formatCode="0.0%">
                  <c:v>3.7795453263383516E-2</c:v>
                </c:pt>
                <c:pt idx="110" formatCode="0.0%">
                  <c:v>4.0328939957192667E-2</c:v>
                </c:pt>
                <c:pt idx="111" formatCode="0.0%">
                  <c:v>4.1285176655619704E-2</c:v>
                </c:pt>
                <c:pt idx="112" formatCode="0.0%">
                  <c:v>4.2932406680865398E-2</c:v>
                </c:pt>
                <c:pt idx="113" formatCode="0.0%">
                  <c:v>4.4389780287359626E-2</c:v>
                </c:pt>
                <c:pt idx="114" formatCode="0.0%">
                  <c:v>4.4294628928014168E-2</c:v>
                </c:pt>
                <c:pt idx="115" formatCode="0.0%">
                  <c:v>4.5159140143309351E-2</c:v>
                </c:pt>
                <c:pt idx="116" formatCode="0.0%">
                  <c:v>4.5663364144572949E-2</c:v>
                </c:pt>
                <c:pt idx="117" formatCode="0.0%">
                  <c:v>4.6046101246277837E-2</c:v>
                </c:pt>
                <c:pt idx="118" formatCode="0.0%">
                  <c:v>4.6668865435356199E-2</c:v>
                </c:pt>
                <c:pt idx="119" formatCode="0.0%">
                  <c:v>4.7211712452706056E-2</c:v>
                </c:pt>
                <c:pt idx="120" formatCode="0.0%">
                  <c:v>4.6511627906976827E-2</c:v>
                </c:pt>
                <c:pt idx="121" formatCode="0.0%">
                  <c:v>4.5605261727455604E-2</c:v>
                </c:pt>
                <c:pt idx="122" formatCode="0.0%">
                  <c:v>4.6345425013535557E-2</c:v>
                </c:pt>
                <c:pt idx="123" formatCode="0.0%">
                  <c:v>4.6499082964720939E-2</c:v>
                </c:pt>
                <c:pt idx="124" formatCode="0.0%">
                  <c:v>4.6754084264832407E-2</c:v>
                </c:pt>
                <c:pt idx="125" formatCode="0.0%">
                  <c:v>4.6250200738718439E-2</c:v>
                </c:pt>
                <c:pt idx="126" formatCode="0.0%">
                  <c:v>4.7644453929467145E-2</c:v>
                </c:pt>
                <c:pt idx="127" formatCode="0.0%">
                  <c:v>4.6502976190476275E-2</c:v>
                </c:pt>
                <c:pt idx="128" formatCode="0.0%">
                  <c:v>4.6474698284988403E-2</c:v>
                </c:pt>
                <c:pt idx="129" formatCode="0.0%">
                  <c:v>4.6707786388317629E-2</c:v>
                </c:pt>
                <c:pt idx="130" formatCode="0.0%">
                  <c:v>4.6741242581797238E-2</c:v>
                </c:pt>
                <c:pt idx="131" formatCode="0.0%">
                  <c:v>4.7491883966907622E-2</c:v>
                </c:pt>
                <c:pt idx="132" formatCode="0.0%">
                  <c:v>4.7000521648409066E-2</c:v>
                </c:pt>
                <c:pt idx="133" formatCode="0.0%">
                  <c:v>4.7411104179662988E-2</c:v>
                </c:pt>
                <c:pt idx="134" formatCode="0.0%">
                  <c:v>4.6414157094070152E-2</c:v>
                </c:pt>
                <c:pt idx="135" formatCode="0.0%">
                  <c:v>4.6546391752577465E-2</c:v>
                </c:pt>
                <c:pt idx="136" formatCode="0.0%">
                  <c:v>4.6051956052982845E-2</c:v>
                </c:pt>
                <c:pt idx="137" formatCode="0.0%">
                  <c:v>4.6201074443591672E-2</c:v>
                </c:pt>
                <c:pt idx="138" formatCode="0.0%">
                  <c:v>4.5324913424322766E-2</c:v>
                </c:pt>
                <c:pt idx="139" formatCode="0.0%">
                  <c:v>4.6010867909197284E-2</c:v>
                </c:pt>
                <c:pt idx="140" formatCode="0.0%">
                  <c:v>4.6181082448153887E-2</c:v>
                </c:pt>
                <c:pt idx="141" formatCode="0.0%">
                  <c:v>4.6839587005792049E-2</c:v>
                </c:pt>
                <c:pt idx="142" formatCode="0.0%">
                  <c:v>4.8216346395062892E-2</c:v>
                </c:pt>
                <c:pt idx="143" formatCode="0.0%">
                  <c:v>4.9587603099225275E-2</c:v>
                </c:pt>
                <c:pt idx="144" formatCode="0.0%">
                  <c:v>5.0271536047032939E-2</c:v>
                </c:pt>
                <c:pt idx="145" formatCode="0.0%">
                  <c:v>5.0228310502283158E-2</c:v>
                </c:pt>
                <c:pt idx="146" formatCode="0.0%">
                  <c:v>4.9695890817386346E-2</c:v>
                </c:pt>
                <c:pt idx="147" formatCode="0.0%">
                  <c:v>4.9450820075850777E-2</c:v>
                </c:pt>
                <c:pt idx="148" formatCode="0.0%">
                  <c:v>5.03067484662576E-2</c:v>
                </c:pt>
                <c:pt idx="149" formatCode="0.0%">
                  <c:v>5.0714006259780842E-2</c:v>
                </c:pt>
                <c:pt idx="150" formatCode="0.0%">
                  <c:v>5.071616486407482E-2</c:v>
                </c:pt>
                <c:pt idx="151" formatCode="0.0%">
                  <c:v>4.8550759819391276E-2</c:v>
                </c:pt>
                <c:pt idx="152" formatCode="0.0%">
                  <c:v>4.5931441280278484E-2</c:v>
                </c:pt>
                <c:pt idx="153" formatCode="0.0%">
                  <c:v>4.2434447919172502E-2</c:v>
                </c:pt>
                <c:pt idx="154" formatCode="0.0%">
                  <c:v>3.9440934328929922E-2</c:v>
                </c:pt>
                <c:pt idx="155" formatCode="0.0%">
                  <c:v>3.7481544982616466E-2</c:v>
                </c:pt>
                <c:pt idx="156" formatCode="0.0%">
                  <c:v>3.7808349146110087E-2</c:v>
                </c:pt>
                <c:pt idx="157" formatCode="0.0%">
                  <c:v>3.6672967863894179E-2</c:v>
                </c:pt>
                <c:pt idx="158" formatCode="0.0%">
                  <c:v>3.5377802901827682E-2</c:v>
                </c:pt>
                <c:pt idx="159" formatCode="0.0%">
                  <c:v>3.3932510442577613E-2</c:v>
                </c:pt>
                <c:pt idx="160" formatCode="0.0%">
                  <c:v>3.182242990654216E-2</c:v>
                </c:pt>
                <c:pt idx="161" formatCode="0.0%">
                  <c:v>2.9834768443099957E-2</c:v>
                </c:pt>
                <c:pt idx="162" formatCode="0.0%">
                  <c:v>2.884035795428197E-2</c:v>
                </c:pt>
                <c:pt idx="163" formatCode="0.0%">
                  <c:v>2.9587442700375055E-2</c:v>
                </c:pt>
                <c:pt idx="164" formatCode="0.0%">
                  <c:v>3.12947811214348E-2</c:v>
                </c:pt>
                <c:pt idx="165" formatCode="0.0%">
                  <c:v>3.0276457285272507E-2</c:v>
                </c:pt>
                <c:pt idx="166" formatCode="0.0%">
                  <c:v>3.0668631423834913E-2</c:v>
                </c:pt>
                <c:pt idx="167" formatCode="0.0%">
                  <c:v>3.0526992287917887E-2</c:v>
                </c:pt>
                <c:pt idx="168" formatCode="0.0%">
                  <c:v>2.6786122411665225E-2</c:v>
                </c:pt>
                <c:pt idx="169" formatCode="0.0%">
                  <c:v>2.7261123267687815E-2</c:v>
                </c:pt>
                <c:pt idx="170" formatCode="0.0%">
                  <c:v>2.9391692069703046E-2</c:v>
                </c:pt>
                <c:pt idx="171" formatCode="0.0%">
                  <c:v>3.2955061280072639E-2</c:v>
                </c:pt>
                <c:pt idx="172" formatCode="0.0%">
                  <c:v>3.4554594447715248E-2</c:v>
                </c:pt>
                <c:pt idx="173" formatCode="0.0%">
                  <c:v>3.6924884750971776E-2</c:v>
                </c:pt>
                <c:pt idx="174" formatCode="0.0%">
                  <c:v>3.8397404119158152E-2</c:v>
                </c:pt>
                <c:pt idx="175" formatCode="0.0%">
                  <c:v>4.1014570966001029E-2</c:v>
                </c:pt>
                <c:pt idx="176" formatCode="0.0%">
                  <c:v>4.2805916629314211E-2</c:v>
                </c:pt>
                <c:pt idx="177" formatCode="0.0%">
                  <c:v>4.6230345383684979E-2</c:v>
                </c:pt>
                <c:pt idx="178" formatCode="0.0%">
                  <c:v>4.8521133053346377E-2</c:v>
                </c:pt>
                <c:pt idx="179" formatCode="0.0%">
                  <c:v>5.118268074301735E-2</c:v>
                </c:pt>
                <c:pt idx="180" formatCode="0.0%">
                  <c:v>5.569158171214883E-2</c:v>
                </c:pt>
                <c:pt idx="181" formatCode="0.0%">
                  <c:v>5.9066299813614886E-2</c:v>
                </c:pt>
                <c:pt idx="182" formatCode="0.0%">
                  <c:v>6.3027624309392127E-2</c:v>
                </c:pt>
                <c:pt idx="183" formatCode="0.0%">
                  <c:v>6.4818069959571067E-2</c:v>
                </c:pt>
                <c:pt idx="184" formatCode="0.0%">
                  <c:v>7.0915776571528477E-2</c:v>
                </c:pt>
                <c:pt idx="185" formatCode="0.0%">
                  <c:v>7.7234886457743013E-2</c:v>
                </c:pt>
                <c:pt idx="186" formatCode="0.0%">
                  <c:v>8.2157892452584536E-2</c:v>
                </c:pt>
                <c:pt idx="187" formatCode="0.0%">
                  <c:v>8.7523760152064867E-2</c:v>
                </c:pt>
                <c:pt idx="188" formatCode="0.0%">
                  <c:v>9.1768751343219268E-2</c:v>
                </c:pt>
                <c:pt idx="189" formatCode="0.0%">
                  <c:v>9.6082209377007066E-2</c:v>
                </c:pt>
                <c:pt idx="190" formatCode="0.0%">
                  <c:v>9.8772797000170609E-2</c:v>
                </c:pt>
                <c:pt idx="191" formatCode="0.0%">
                  <c:v>0.10043224002034079</c:v>
                </c:pt>
                <c:pt idx="192" formatCode="0.0%">
                  <c:v>0.10141688454077769</c:v>
                </c:pt>
                <c:pt idx="193" formatCode="0.0%">
                  <c:v>0.10219987429289756</c:v>
                </c:pt>
                <c:pt idx="194" formatCode="0.0%">
                  <c:v>9.9372167477443707E-2</c:v>
                </c:pt>
                <c:pt idx="195" formatCode="0.0%">
                  <c:v>9.65292394040691E-2</c:v>
                </c:pt>
                <c:pt idx="196" formatCode="0.0%">
                  <c:v>9.0704708960104741E-2</c:v>
                </c:pt>
                <c:pt idx="197" formatCode="0.0%">
                  <c:v>8.4887720008092193E-2</c:v>
                </c:pt>
                <c:pt idx="198" formatCode="0.0%">
                  <c:v>8.1976417742841035E-2</c:v>
                </c:pt>
                <c:pt idx="199" formatCode="0.0%">
                  <c:v>7.5355525542226243E-2</c:v>
                </c:pt>
                <c:pt idx="200" formatCode="0.0%">
                  <c:v>7.1574803149606403E-2</c:v>
                </c:pt>
                <c:pt idx="201" formatCode="0.0%">
                  <c:v>6.8557365522090574E-2</c:v>
                </c:pt>
                <c:pt idx="202" formatCode="0.0%">
                  <c:v>6.7827503296362224E-2</c:v>
                </c:pt>
                <c:pt idx="203" formatCode="0.0%">
                  <c:v>6.6774491682070281E-2</c:v>
                </c:pt>
                <c:pt idx="204" formatCode="0.0%">
                  <c:v>6.6043876105517096E-2</c:v>
                </c:pt>
                <c:pt idx="205" formatCode="0.0%">
                  <c:v>6.2766119221411287E-2</c:v>
                </c:pt>
                <c:pt idx="206" formatCode="0.0%">
                  <c:v>6.0739003819825443E-2</c:v>
                </c:pt>
                <c:pt idx="207" formatCode="0.0%">
                  <c:v>5.9729017689122976E-2</c:v>
                </c:pt>
                <c:pt idx="208" formatCode="0.0%">
                  <c:v>6.0225611812764646E-2</c:v>
                </c:pt>
                <c:pt idx="209" formatCode="0.0%">
                  <c:v>5.9374184164397992E-2</c:v>
                </c:pt>
                <c:pt idx="210" formatCode="0.0%">
                  <c:v>5.8677440877752174E-2</c:v>
                </c:pt>
                <c:pt idx="211" formatCode="0.0%">
                  <c:v>6.1135532488640898E-2</c:v>
                </c:pt>
                <c:pt idx="212" formatCode="0.0%">
                  <c:v>6.1576897641266726E-2</c:v>
                </c:pt>
                <c:pt idx="213" formatCode="0.0%">
                  <c:v>6.1490092856620659E-2</c:v>
                </c:pt>
                <c:pt idx="214" formatCode="0.0%">
                  <c:v>5.9306337388777886E-2</c:v>
                </c:pt>
                <c:pt idx="215" formatCode="0.0%">
                  <c:v>5.8623926070319854E-2</c:v>
                </c:pt>
                <c:pt idx="216" formatCode="0.0%">
                  <c:v>5.9653785375664237E-2</c:v>
                </c:pt>
                <c:pt idx="217" formatCode="0.0%">
                  <c:v>6.1920944374888265E-2</c:v>
                </c:pt>
                <c:pt idx="218" formatCode="0.0%">
                  <c:v>6.2930081648661096E-2</c:v>
                </c:pt>
                <c:pt idx="219" formatCode="0.0%">
                  <c:v>6.3998295272933881E-2</c:v>
                </c:pt>
                <c:pt idx="220" formatCode="0.0%">
                  <c:v>6.4404383174266444E-2</c:v>
                </c:pt>
                <c:pt idx="221" formatCode="0.0%">
                  <c:v>6.6431966203133186E-2</c:v>
                </c:pt>
                <c:pt idx="222" formatCode="0.0%">
                  <c:v>6.7154511396659844E-2</c:v>
                </c:pt>
                <c:pt idx="223" formatCode="0.0%">
                  <c:v>6.6246605862285035E-2</c:v>
                </c:pt>
                <c:pt idx="224" formatCode="0.0%">
                  <c:v>6.4511663321104695E-2</c:v>
                </c:pt>
                <c:pt idx="225" formatCode="0.0%">
                  <c:v>6.4437250309959948E-2</c:v>
                </c:pt>
                <c:pt idx="226" formatCode="0.0%">
                  <c:v>6.510559517279213E-2</c:v>
                </c:pt>
                <c:pt idx="227" formatCode="0.0%">
                  <c:v>6.4823023937802704E-2</c:v>
                </c:pt>
                <c:pt idx="228" formatCode="0.0%">
                  <c:v>6.4700898152855624E-2</c:v>
                </c:pt>
                <c:pt idx="229" formatCode="0.0%">
                  <c:v>6.2285252307485051E-2</c:v>
                </c:pt>
                <c:pt idx="230" formatCode="0.0%">
                  <c:v>6.3531463840064362E-2</c:v>
                </c:pt>
                <c:pt idx="231" formatCode="0.0%">
                  <c:v>6.5155712807503541E-2</c:v>
                </c:pt>
                <c:pt idx="232" formatCode="0.0%">
                  <c:v>6.5986981934112565E-2</c:v>
                </c:pt>
                <c:pt idx="233" formatCode="0.0%">
                  <c:v>6.5561864518684621E-2</c:v>
                </c:pt>
                <c:pt idx="234" formatCode="0.0%">
                  <c:v>6.5258046523836155E-2</c:v>
                </c:pt>
                <c:pt idx="235" formatCode="0.0%">
                  <c:v>6.5722028143262889E-2</c:v>
                </c:pt>
                <c:pt idx="236" formatCode="0.0%">
                  <c:v>6.736458807464718E-2</c:v>
                </c:pt>
                <c:pt idx="237" formatCode="0.0%">
                  <c:v>7.0016501116251906E-2</c:v>
                </c:pt>
                <c:pt idx="238" formatCode="0.0%">
                  <c:v>7.0235297904529093E-2</c:v>
                </c:pt>
                <c:pt idx="239" formatCode="0.0%">
                  <c:v>6.8882697665481718E-2</c:v>
                </c:pt>
                <c:pt idx="240" formatCode="0.0%">
                  <c:v>6.7963328452282257E-2</c:v>
                </c:pt>
                <c:pt idx="241" formatCode="0.0%">
                  <c:v>6.7353733946408756E-2</c:v>
                </c:pt>
                <c:pt idx="242" formatCode="0.0%">
                  <c:v>6.7684349965306145E-2</c:v>
                </c:pt>
                <c:pt idx="243" formatCode="0.0%">
                  <c:v>7.0633950675315749E-2</c:v>
                </c:pt>
                <c:pt idx="244" formatCode="0.0%">
                  <c:v>7.3616000498458067E-2</c:v>
                </c:pt>
                <c:pt idx="245" formatCode="0.0%">
                  <c:v>7.3641489559452378E-2</c:v>
                </c:pt>
                <c:pt idx="246" formatCode="0.0%">
                  <c:v>7.2717752864358554E-2</c:v>
                </c:pt>
                <c:pt idx="247" formatCode="0.0%">
                  <c:v>7.4076343361313635E-2</c:v>
                </c:pt>
                <c:pt idx="248" formatCode="0.0%">
                  <c:v>7.520560462991166E-2</c:v>
                </c:pt>
                <c:pt idx="249" formatCode="0.0%">
                  <c:v>7.5171600495902879E-2</c:v>
                </c:pt>
                <c:pt idx="250" formatCode="0.0%">
                  <c:v>7.6242894523143478E-2</c:v>
                </c:pt>
                <c:pt idx="251" formatCode="0.0%">
                  <c:v>7.9783090658517519E-2</c:v>
                </c:pt>
                <c:pt idx="252" formatCode="0.0%">
                  <c:v>8.2446570687650933E-2</c:v>
                </c:pt>
                <c:pt idx="253" formatCode="0.0%">
                  <c:v>8.9663982887192129E-2</c:v>
                </c:pt>
                <c:pt idx="254" formatCode="0.0%">
                  <c:v>9.3495214462956611E-2</c:v>
                </c:pt>
                <c:pt idx="255" formatCode="0.0%">
                  <c:v>8.9038489682423672E-2</c:v>
                </c:pt>
                <c:pt idx="256" formatCode="0.0%">
                  <c:v>8.8358191631361827E-2</c:v>
                </c:pt>
                <c:pt idx="257" formatCode="0.0%">
                  <c:v>8.9482037224065669E-2</c:v>
                </c:pt>
                <c:pt idx="258" formatCode="0.0%">
                  <c:v>9.1647764793706399E-2</c:v>
                </c:pt>
                <c:pt idx="259" formatCode="0.0%">
                  <c:v>9.2298916143753518E-2</c:v>
                </c:pt>
                <c:pt idx="260" formatCode="0.0%">
                  <c:v>9.5130173659310424E-2</c:v>
                </c:pt>
                <c:pt idx="261" formatCode="0.0%">
                  <c:v>9.6127344826616445E-2</c:v>
                </c:pt>
                <c:pt idx="262" formatCode="0.0%">
                  <c:v>9.7753185781354723E-2</c:v>
                </c:pt>
                <c:pt idx="263" formatCode="0.0%">
                  <c:v>9.6473460780777565E-2</c:v>
                </c:pt>
                <c:pt idx="264" formatCode="0.0%">
                  <c:v>9.7645600991325798E-2</c:v>
                </c:pt>
                <c:pt idx="265" formatCode="0.0%">
                  <c:v>9.4746026119911786E-2</c:v>
                </c:pt>
                <c:pt idx="266" formatCode="0.0%">
                  <c:v>9.0715076856579424E-2</c:v>
                </c:pt>
                <c:pt idx="267" formatCode="0.0%">
                  <c:v>9.2079447415808868E-2</c:v>
                </c:pt>
                <c:pt idx="268" formatCode="0.0%">
                  <c:v>9.0809715519769574E-2</c:v>
                </c:pt>
                <c:pt idx="269" formatCode="0.0%">
                  <c:v>8.9018963873291668E-2</c:v>
                </c:pt>
                <c:pt idx="270" formatCode="0.0%">
                  <c:v>8.7951395281554934E-2</c:v>
                </c:pt>
                <c:pt idx="271" formatCode="0.0%">
                  <c:v>8.7372049300188159E-2</c:v>
                </c:pt>
                <c:pt idx="272" formatCode="0.0%">
                  <c:v>8.4279690612308222E-2</c:v>
                </c:pt>
                <c:pt idx="273" formatCode="0.0%">
                  <c:v>8.1847338037203343E-2</c:v>
                </c:pt>
                <c:pt idx="274" formatCode="0.0%">
                  <c:v>7.9654803726898038E-2</c:v>
                </c:pt>
                <c:pt idx="275" formatCode="0.0%">
                  <c:v>7.7180019231742447E-2</c:v>
                </c:pt>
                <c:pt idx="276" formatCode="0.0%">
                  <c:v>7.4458744135872168E-2</c:v>
                </c:pt>
                <c:pt idx="277" formatCode="0.0%">
                  <c:v>7.0781032078103268E-2</c:v>
                </c:pt>
                <c:pt idx="278" formatCode="0.0%">
                  <c:v>6.9523219814241477E-2</c:v>
                </c:pt>
                <c:pt idx="279" formatCode="0.0%">
                  <c:v>6.694066399232157E-2</c:v>
                </c:pt>
                <c:pt idx="280" formatCode="0.0%">
                  <c:v>6.5407083323149262E-2</c:v>
                </c:pt>
                <c:pt idx="281" formatCode="0.0%">
                  <c:v>6.5447381861517107E-2</c:v>
                </c:pt>
                <c:pt idx="282" formatCode="0.0%">
                  <c:v>6.5925299165961571E-2</c:v>
                </c:pt>
                <c:pt idx="283" formatCode="0.0%">
                  <c:v>6.370971615196197E-2</c:v>
                </c:pt>
                <c:pt idx="284" formatCode="0.0%">
                  <c:v>6.0694262197304116E-2</c:v>
                </c:pt>
                <c:pt idx="285" formatCode="0.0%">
                  <c:v>6.1093323846792336E-2</c:v>
                </c:pt>
                <c:pt idx="286" formatCode="0.0%">
                  <c:v>5.8829077362005044E-2</c:v>
                </c:pt>
                <c:pt idx="287" formatCode="0.0%">
                  <c:v>5.8283217440330715E-2</c:v>
                </c:pt>
                <c:pt idx="288" formatCode="0.0%">
                  <c:v>5.9025426696864169E-2</c:v>
                </c:pt>
                <c:pt idx="289" formatCode="0.0%">
                  <c:v>5.8868679350607023E-2</c:v>
                </c:pt>
                <c:pt idx="290" formatCode="0.0%">
                  <c:v>5.5601871150016136E-2</c:v>
                </c:pt>
                <c:pt idx="291" formatCode="0.0%">
                  <c:v>5.4621364150116314E-2</c:v>
                </c:pt>
                <c:pt idx="292" formatCode="0.0%">
                  <c:v>5.0425566083186046E-2</c:v>
                </c:pt>
                <c:pt idx="293" formatCode="0.0%">
                  <c:v>5.0059349890430926E-2</c:v>
                </c:pt>
                <c:pt idx="294" formatCode="0.0%">
                  <c:v>5.0326589857570658E-2</c:v>
                </c:pt>
                <c:pt idx="295" formatCode="0.0%">
                  <c:v>5.0908680437972587E-2</c:v>
                </c:pt>
                <c:pt idx="296" formatCode="0.0%">
                  <c:v>5.1260712116781626E-2</c:v>
                </c:pt>
                <c:pt idx="297" formatCode="0.0%">
                  <c:v>4.6489796830647467E-2</c:v>
                </c:pt>
                <c:pt idx="298" formatCode="0.0%">
                  <c:v>4.5071928027435204E-2</c:v>
                </c:pt>
                <c:pt idx="299" formatCode="0.0%">
                  <c:v>4.2531465737308372E-2</c:v>
                </c:pt>
                <c:pt idx="300" formatCode="0.0%">
                  <c:v>3.8891461075468037E-2</c:v>
                </c:pt>
                <c:pt idx="301" formatCode="0.0%">
                  <c:v>4.1581548599670448E-2</c:v>
                </c:pt>
                <c:pt idx="302" formatCode="0.0%">
                  <c:v>4.4205076453941228E-2</c:v>
                </c:pt>
                <c:pt idx="303" formatCode="0.0%">
                  <c:v>4.5952625708099326E-2</c:v>
                </c:pt>
                <c:pt idx="304" formatCode="0.0%">
                  <c:v>4.6869198680848267E-2</c:v>
                </c:pt>
                <c:pt idx="305" formatCode="0.0%">
                  <c:v>4.4455555314014905E-2</c:v>
                </c:pt>
                <c:pt idx="306" formatCode="0.0%">
                  <c:v>4.1933881799140593E-2</c:v>
                </c:pt>
                <c:pt idx="307" formatCode="0.0%">
                  <c:v>4.0000000000000036E-2</c:v>
                </c:pt>
                <c:pt idx="308" formatCode="0.0%">
                  <c:v>3.739997432496045E-2</c:v>
                </c:pt>
                <c:pt idx="309" formatCode="0.0%">
                  <c:v>3.7888981439952119E-2</c:v>
                </c:pt>
                <c:pt idx="310" formatCode="0.0%">
                  <c:v>3.7673130193905724E-2</c:v>
                </c:pt>
                <c:pt idx="311" formatCode="0.0%">
                  <c:v>4.1009262216544107E-2</c:v>
                </c:pt>
                <c:pt idx="312" formatCode="0.0%">
                  <c:v>4.3377687230746309E-2</c:v>
                </c:pt>
                <c:pt idx="313" formatCode="0.0%">
                  <c:v>4.222025391201667E-2</c:v>
                </c:pt>
                <c:pt idx="314" formatCode="0.0%">
                  <c:v>4.1913525778394245E-2</c:v>
                </c:pt>
                <c:pt idx="315" formatCode="0.0%">
                  <c:v>3.8266906444732518E-2</c:v>
                </c:pt>
                <c:pt idx="316" formatCode="0.0%">
                  <c:v>3.9430037761041481E-2</c:v>
                </c:pt>
                <c:pt idx="317" formatCode="0.0%">
                  <c:v>4.041959788535987E-2</c:v>
                </c:pt>
                <c:pt idx="318" formatCode="0.0%">
                  <c:v>3.8982032205251427E-2</c:v>
                </c:pt>
                <c:pt idx="319" formatCode="0.0%">
                  <c:v>4.065107824506331E-2</c:v>
                </c:pt>
                <c:pt idx="320" formatCode="0.0%">
                  <c:v>4.1207771315431296E-2</c:v>
                </c:pt>
                <c:pt idx="321" formatCode="0.0%">
                  <c:v>4.0539150118324985E-2</c:v>
                </c:pt>
                <c:pt idx="322" formatCode="0.0%">
                  <c:v>4.0884635919339551E-2</c:v>
                </c:pt>
                <c:pt idx="323" formatCode="0.0%">
                  <c:v>3.9598290073837639E-2</c:v>
                </c:pt>
                <c:pt idx="324" formatCode="0.0%">
                  <c:v>3.9377606020543077E-2</c:v>
                </c:pt>
                <c:pt idx="325" formatCode="0.0%">
                  <c:v>3.6685552407931921E-2</c:v>
                </c:pt>
                <c:pt idx="326" formatCode="0.0%">
                  <c:v>3.6214788377392004E-2</c:v>
                </c:pt>
                <c:pt idx="327" formatCode="0.0%">
                  <c:v>3.6856521388866526E-2</c:v>
                </c:pt>
                <c:pt idx="328" formatCode="0.0%">
                  <c:v>3.5064127009613921E-2</c:v>
                </c:pt>
                <c:pt idx="329" formatCode="0.0%">
                  <c:v>3.4748339601504474E-2</c:v>
                </c:pt>
                <c:pt idx="330" formatCode="0.0%">
                  <c:v>3.3609925399928242E-2</c:v>
                </c:pt>
                <c:pt idx="331" formatCode="0.0%">
                  <c:v>3.0666931321952973E-2</c:v>
                </c:pt>
                <c:pt idx="332" formatCode="0.0%">
                  <c:v>3.1930908802788815E-2</c:v>
                </c:pt>
                <c:pt idx="333" formatCode="0.0%">
                  <c:v>3.3778305151785037E-2</c:v>
                </c:pt>
                <c:pt idx="334" formatCode="0.0%">
                  <c:v>3.3439207717650854E-2</c:v>
                </c:pt>
                <c:pt idx="335" formatCode="0.0%">
                  <c:v>3.1971196411356262E-2</c:v>
                </c:pt>
                <c:pt idx="336" formatCode="0.0%">
                  <c:v>2.8903543961957823E-2</c:v>
                </c:pt>
                <c:pt idx="337" formatCode="0.0%">
                  <c:v>2.8341108270060422E-2</c:v>
                </c:pt>
                <c:pt idx="338" formatCode="0.0%">
                  <c:v>2.8255074043083139E-2</c:v>
                </c:pt>
                <c:pt idx="339" formatCode="0.0%">
                  <c:v>3.0748611165067441E-2</c:v>
                </c:pt>
                <c:pt idx="340" formatCode="0.0%">
                  <c:v>3.187899941826644E-2</c:v>
                </c:pt>
                <c:pt idx="341" formatCode="0.0%">
                  <c:v>3.1609473175447045E-2</c:v>
                </c:pt>
                <c:pt idx="342" formatCode="0.0%">
                  <c:v>3.2401242787394535E-2</c:v>
                </c:pt>
                <c:pt idx="343" formatCode="0.0%">
                  <c:v>3.3779489648531724E-2</c:v>
                </c:pt>
                <c:pt idx="344" formatCode="0.0%">
                  <c:v>3.447481572481581E-2</c:v>
                </c:pt>
                <c:pt idx="345" formatCode="0.0%">
                  <c:v>3.5371989363533585E-2</c:v>
                </c:pt>
                <c:pt idx="346" formatCode="0.0%">
                  <c:v>3.5335216860109986E-2</c:v>
                </c:pt>
                <c:pt idx="347" formatCode="0.0%">
                  <c:v>3.616639975596736E-2</c:v>
                </c:pt>
                <c:pt idx="348" formatCode="0.0%">
                  <c:v>3.8571265548328126E-2</c:v>
                </c:pt>
                <c:pt idx="349" formatCode="0.0%">
                  <c:v>3.8587833349150724E-2</c:v>
                </c:pt>
                <c:pt idx="350" formatCode="0.0%">
                  <c:v>3.9950038795632192E-2</c:v>
                </c:pt>
                <c:pt idx="351" formatCode="0.0%">
                  <c:v>4.0591727127108346E-2</c:v>
                </c:pt>
                <c:pt idx="352" formatCode="0.0%">
                  <c:v>4.1210959521930324E-2</c:v>
                </c:pt>
                <c:pt idx="353" formatCode="0.0%">
                  <c:v>4.2747376311843999E-2</c:v>
                </c:pt>
                <c:pt idx="354" formatCode="0.0%">
                  <c:v>4.4300721522299913E-2</c:v>
                </c:pt>
                <c:pt idx="355" formatCode="0.0%">
                  <c:v>4.336891521824171E-2</c:v>
                </c:pt>
                <c:pt idx="356" formatCode="0.0%">
                  <c:v>4.4811845914050297E-2</c:v>
                </c:pt>
                <c:pt idx="357" formatCode="0.0%">
                  <c:v>4.4325782491408283E-2</c:v>
                </c:pt>
                <c:pt idx="358" formatCode="0.0%">
                  <c:v>4.5007836268092571E-2</c:v>
                </c:pt>
                <c:pt idx="359" formatCode="0.0%">
                  <c:v>4.6275000459990112E-2</c:v>
                </c:pt>
                <c:pt idx="360" formatCode="0.0%">
                  <c:v>4.6624913013221914E-2</c:v>
                </c:pt>
                <c:pt idx="361" formatCode="0.0%">
                  <c:v>4.7132570634891513E-2</c:v>
                </c:pt>
                <c:pt idx="362" formatCode="0.0%">
                  <c:v>4.5785412723831742E-2</c:v>
                </c:pt>
                <c:pt idx="363" formatCode="0.0%">
                  <c:v>4.4223908437313275E-2</c:v>
                </c:pt>
                <c:pt idx="364" formatCode="0.0%">
                  <c:v>4.3785081307416096E-2</c:v>
                </c:pt>
                <c:pt idx="365" formatCode="0.0%">
                  <c:v>4.2163153070577497E-2</c:v>
                </c:pt>
                <c:pt idx="366" formatCode="0.0%">
                  <c:v>4.0595689840337901E-2</c:v>
                </c:pt>
                <c:pt idx="367" formatCode="0.0%">
                  <c:v>3.9459353295123734E-2</c:v>
                </c:pt>
                <c:pt idx="368" formatCode="0.0%">
                  <c:v>3.7508657893334574E-2</c:v>
                </c:pt>
                <c:pt idx="369" formatCode="0.0%">
                  <c:v>3.7331257408750762E-2</c:v>
                </c:pt>
                <c:pt idx="370" formatCode="0.0%">
                  <c:v>3.7246806408356203E-2</c:v>
                </c:pt>
                <c:pt idx="371" formatCode="0.0%">
                  <c:v>3.6754361283061421E-2</c:v>
                </c:pt>
                <c:pt idx="372" formatCode="0.0%">
                  <c:v>3.5501819708846583E-2</c:v>
                </c:pt>
                <c:pt idx="373" formatCode="0.0%">
                  <c:v>3.7890290940189031E-2</c:v>
                </c:pt>
                <c:pt idx="374" formatCode="0.0%">
                  <c:v>3.9778659427855301E-2</c:v>
                </c:pt>
                <c:pt idx="375" formatCode="0.0%">
                  <c:v>3.9385373129151358E-2</c:v>
                </c:pt>
                <c:pt idx="376" formatCode="0.0%">
                  <c:v>3.9458440682655249E-2</c:v>
                </c:pt>
                <c:pt idx="377" formatCode="0.0%">
                  <c:v>4.0733267801403628E-2</c:v>
                </c:pt>
                <c:pt idx="378" formatCode="0.0%">
                  <c:v>4.0680473372781023E-2</c:v>
                </c:pt>
                <c:pt idx="379" formatCode="0.0%">
                  <c:v>4.3561159111599634E-2</c:v>
                </c:pt>
                <c:pt idx="380" formatCode="0.0%">
                  <c:v>4.3581711429500736E-2</c:v>
                </c:pt>
                <c:pt idx="381" formatCode="0.0%">
                  <c:v>4.333884804966659E-2</c:v>
                </c:pt>
                <c:pt idx="382" formatCode="0.0%">
                  <c:v>4.1828975793968048E-2</c:v>
                </c:pt>
                <c:pt idx="383" formatCode="0.0%">
                  <c:v>4.0319571191098191E-2</c:v>
                </c:pt>
                <c:pt idx="384" formatCode="0.0%">
                  <c:v>4.14998056808773E-2</c:v>
                </c:pt>
                <c:pt idx="385" formatCode="0.0%">
                  <c:v>3.9332077756104145E-2</c:v>
                </c:pt>
                <c:pt idx="386" formatCode="0.0%">
                  <c:v>3.6516383840412336E-2</c:v>
                </c:pt>
                <c:pt idx="387" formatCode="0.0%">
                  <c:v>3.550690782887278E-2</c:v>
                </c:pt>
                <c:pt idx="388" formatCode="0.0%">
                  <c:v>3.6463445063628086E-2</c:v>
                </c:pt>
                <c:pt idx="389" formatCode="0.0%">
                  <c:v>3.4681602014946522E-2</c:v>
                </c:pt>
                <c:pt idx="390" formatCode="0.0%">
                  <c:v>3.522255830482135E-2</c:v>
                </c:pt>
                <c:pt idx="391" formatCode="0.0%">
                  <c:v>3.37596497292314E-2</c:v>
                </c:pt>
                <c:pt idx="392" formatCode="0.0%">
                  <c:v>3.4281965061920605E-2</c:v>
                </c:pt>
                <c:pt idx="393" formatCode="0.0%">
                  <c:v>3.3054338586281373E-2</c:v>
                </c:pt>
                <c:pt idx="394" formatCode="0.0%">
                  <c:v>3.3732815204258193E-2</c:v>
                </c:pt>
                <c:pt idx="395" formatCode="0.0%">
                  <c:v>3.484371688053356E-2</c:v>
                </c:pt>
                <c:pt idx="396" formatCode="0.0%">
                  <c:v>3.2512938656975576E-2</c:v>
                </c:pt>
                <c:pt idx="397" formatCode="0.0%">
                  <c:v>3.2472050091413518E-2</c:v>
                </c:pt>
                <c:pt idx="398" formatCode="0.0%">
                  <c:v>3.2888788426763016E-2</c:v>
                </c:pt>
                <c:pt idx="399" formatCode="0.0%">
                  <c:v>3.4208830164357051E-2</c:v>
                </c:pt>
                <c:pt idx="400" formatCode="0.0%">
                  <c:v>3.1553437013497554E-2</c:v>
                </c:pt>
                <c:pt idx="401" formatCode="0.0%">
                  <c:v>3.0123955030267879E-2</c:v>
                </c:pt>
                <c:pt idx="402" formatCode="0.0%">
                  <c:v>3.0878784008174787E-2</c:v>
                </c:pt>
                <c:pt idx="403" formatCode="0.0%">
                  <c:v>2.8994968473345706E-2</c:v>
                </c:pt>
                <c:pt idx="404" formatCode="0.0%">
                  <c:v>2.6564110697010701E-2</c:v>
                </c:pt>
                <c:pt idx="405" formatCode="0.0%">
                  <c:v>2.8246352501819727E-2</c:v>
                </c:pt>
                <c:pt idx="406" formatCode="0.0%">
                  <c:v>2.857278241091743E-2</c:v>
                </c:pt>
                <c:pt idx="407" formatCode="0.0%">
                  <c:v>2.7951093464422927E-2</c:v>
                </c:pt>
                <c:pt idx="408" formatCode="0.0%">
                  <c:v>2.8142235351424461E-2</c:v>
                </c:pt>
                <c:pt idx="409" formatCode="0.0%">
                  <c:v>2.7313755602218937E-2</c:v>
                </c:pt>
                <c:pt idx="410" formatCode="0.0%">
                  <c:v>2.6995763837869058E-2</c:v>
                </c:pt>
                <c:pt idx="411" formatCode="0.0%">
                  <c:v>2.6611408005235093E-2</c:v>
                </c:pt>
                <c:pt idx="412" formatCode="0.0%">
                  <c:v>2.864344281424569E-2</c:v>
                </c:pt>
                <c:pt idx="413" formatCode="0.0%">
                  <c:v>2.8823282496152514E-2</c:v>
                </c:pt>
                <c:pt idx="414" formatCode="0.0%">
                  <c:v>2.7073072514945729E-2</c:v>
                </c:pt>
                <c:pt idx="415" formatCode="0.0%">
                  <c:v>2.8054158607350166E-2</c:v>
                </c:pt>
                <c:pt idx="416" formatCode="0.0%">
                  <c:v>2.7931407384520268E-2</c:v>
                </c:pt>
                <c:pt idx="417" formatCode="0.0%">
                  <c:v>2.5669831791809816E-2</c:v>
                </c:pt>
                <c:pt idx="418" formatCode="0.0%">
                  <c:v>2.6074538167411454E-2</c:v>
                </c:pt>
                <c:pt idx="419" formatCode="0.0%">
                  <c:v>2.4631372428803422E-2</c:v>
                </c:pt>
                <c:pt idx="420" formatCode="0.0%">
                  <c:v>2.246607164690051E-2</c:v>
                </c:pt>
                <c:pt idx="421" formatCode="0.0%">
                  <c:v>2.2728312765989855E-2</c:v>
                </c:pt>
                <c:pt idx="422" formatCode="0.0%">
                  <c:v>2.3972602739726012E-2</c:v>
                </c:pt>
                <c:pt idx="423" formatCode="0.0%">
                  <c:v>2.2537220561229976E-2</c:v>
                </c:pt>
                <c:pt idx="424" formatCode="0.0%">
                  <c:v>2.1357049944035866E-2</c:v>
                </c:pt>
                <c:pt idx="425" formatCode="0.0%">
                  <c:v>2.265137434456066E-2</c:v>
                </c:pt>
                <c:pt idx="426" formatCode="0.0%">
                  <c:v>2.2679977078746694E-2</c:v>
                </c:pt>
                <c:pt idx="427" formatCode="0.0%">
                  <c:v>2.1915169029772086E-2</c:v>
                </c:pt>
                <c:pt idx="428" formatCode="0.0%">
                  <c:v>2.1927319727073291E-2</c:v>
                </c:pt>
                <c:pt idx="429" formatCode="0.0%">
                  <c:v>2.2656683721697712E-2</c:v>
                </c:pt>
                <c:pt idx="430" formatCode="0.0%">
                  <c:v>2.1894969993564661E-2</c:v>
                </c:pt>
                <c:pt idx="431" formatCode="0.0%">
                  <c:v>2.1780430522520877E-2</c:v>
                </c:pt>
                <c:pt idx="432" formatCode="0.0%">
                  <c:v>2.3512002630713402E-2</c:v>
                </c:pt>
                <c:pt idx="433" formatCode="0.0%">
                  <c:v>2.2968962071382881E-2</c:v>
                </c:pt>
                <c:pt idx="434" formatCode="0.0%">
                  <c:v>2.1999256781865428E-2</c:v>
                </c:pt>
                <c:pt idx="435" formatCode="0.0%">
                  <c:v>2.2841961529328048E-2</c:v>
                </c:pt>
                <c:pt idx="436" formatCode="0.0%">
                  <c:v>2.2302520510618207E-2</c:v>
                </c:pt>
                <c:pt idx="437" formatCode="0.0%">
                  <c:v>2.0923222412672082E-2</c:v>
                </c:pt>
                <c:pt idx="438" formatCode="0.0%">
                  <c:v>2.0392816066530983E-2</c:v>
                </c:pt>
                <c:pt idx="439" formatCode="0.0%">
                  <c:v>2.1695584293162762E-2</c:v>
                </c:pt>
                <c:pt idx="440" formatCode="0.0%">
                  <c:v>2.1486242040090087E-2</c:v>
                </c:pt>
                <c:pt idx="441" formatCode="0.0%">
                  <c:v>2.156785069765399E-2</c:v>
                </c:pt>
                <c:pt idx="442" formatCode="0.0%">
                  <c:v>2.0356755806801186E-2</c:v>
                </c:pt>
                <c:pt idx="443" formatCode="0.0%">
                  <c:v>2.1447917429177732E-2</c:v>
                </c:pt>
                <c:pt idx="444" formatCode="0.0%">
                  <c:v>2.0065717415115092E-2</c:v>
                </c:pt>
                <c:pt idx="445" formatCode="0.0%">
                  <c:v>1.9726770379226322E-2</c:v>
                </c:pt>
                <c:pt idx="446" formatCode="0.0%">
                  <c:v>1.9591302450731041E-2</c:v>
                </c:pt>
                <c:pt idx="447" formatCode="0.0%">
                  <c:v>1.8602626423855462E-2</c:v>
                </c:pt>
                <c:pt idx="448" formatCode="0.0%">
                  <c:v>1.8643527639355728E-2</c:v>
                </c:pt>
                <c:pt idx="449" formatCode="0.0%">
                  <c:v>1.8540496728999045E-2</c:v>
                </c:pt>
                <c:pt idx="450" formatCode="0.0%">
                  <c:v>1.8843658328636881E-2</c:v>
                </c:pt>
                <c:pt idx="451" formatCode="0.0%">
                  <c:v>1.728487609381979E-2</c:v>
                </c:pt>
                <c:pt idx="452" formatCode="0.0%">
                  <c:v>1.9033084741858497E-2</c:v>
                </c:pt>
                <c:pt idx="453" formatCode="0.0%">
                  <c:v>1.8972525026211162E-2</c:v>
                </c:pt>
                <c:pt idx="454" formatCode="0.0%">
                  <c:v>1.964921345734294E-2</c:v>
                </c:pt>
                <c:pt idx="455" formatCode="0.0%">
                  <c:v>1.8603984520567662E-2</c:v>
                </c:pt>
                <c:pt idx="456" formatCode="0.0%">
                  <c:v>1.8539993414365297E-2</c:v>
                </c:pt>
                <c:pt idx="457" formatCode="0.0%">
                  <c:v>1.9302259079210904E-2</c:v>
                </c:pt>
                <c:pt idx="458" formatCode="0.0%">
                  <c:v>1.9371772559983791E-2</c:v>
                </c:pt>
                <c:pt idx="459" formatCode="0.0%">
                  <c:v>1.9986609114349463E-2</c:v>
                </c:pt>
                <c:pt idx="460" formatCode="0.0%">
                  <c:v>1.8956469801902687E-2</c:v>
                </c:pt>
                <c:pt idx="461" formatCode="0.0%">
                  <c:v>1.968084350532151E-2</c:v>
                </c:pt>
                <c:pt idx="462" formatCode="0.0%">
                  <c:v>1.8466775405999725E-2</c:v>
                </c:pt>
                <c:pt idx="463" formatCode="0.0%">
                  <c:v>1.7175410254230083E-2</c:v>
                </c:pt>
                <c:pt idx="464" formatCode="0.0%">
                  <c:v>1.6205142695676855E-2</c:v>
                </c:pt>
                <c:pt idx="465" formatCode="0.0%">
                  <c:v>1.5335175057788808E-2</c:v>
                </c:pt>
                <c:pt idx="466" formatCode="0.0%">
                  <c:v>1.431567686265689E-2</c:v>
                </c:pt>
                <c:pt idx="467" formatCode="0.0%">
                  <c:v>1.4521303540271147E-2</c:v>
                </c:pt>
                <c:pt idx="468" formatCode="0.0%">
                  <c:v>1.4983695041043354E-2</c:v>
                </c:pt>
                <c:pt idx="469" formatCode="0.0%">
                  <c:v>1.3774722962547337E-2</c:v>
                </c:pt>
                <c:pt idx="470" formatCode="0.0%">
                  <c:v>1.2440526168485899E-2</c:v>
                </c:pt>
                <c:pt idx="471" formatCode="0.0%">
                  <c:v>1.2318435754190116E-2</c:v>
                </c:pt>
                <c:pt idx="472" formatCode="0.0%">
                  <c:v>1.256071009881099E-2</c:v>
                </c:pt>
                <c:pt idx="473" formatCode="0.0%">
                  <c:v>9.7968170796287612E-3</c:v>
                </c:pt>
                <c:pt idx="474" formatCode="0.0%">
                  <c:v>1.1948695809600896E-2</c:v>
                </c:pt>
                <c:pt idx="475" formatCode="0.0%">
                  <c:v>1.4335868929198359E-2</c:v>
                </c:pt>
                <c:pt idx="476" formatCode="0.0%">
                  <c:v>1.2067790954717994E-2</c:v>
                </c:pt>
                <c:pt idx="477" formatCode="0.0%">
                  <c:v>1.2507635071353107E-2</c:v>
                </c:pt>
                <c:pt idx="478" formatCode="0.0%">
                  <c:v>1.2378916983540877E-2</c:v>
                </c:pt>
                <c:pt idx="479" formatCode="0.0%">
                  <c:v>1.3536754507628368E-2</c:v>
                </c:pt>
                <c:pt idx="480" formatCode="0.0%">
                  <c:v>1.3433042514887417E-2</c:v>
                </c:pt>
                <c:pt idx="481" formatCode="0.0%">
                  <c:v>1.2217733008633935E-2</c:v>
                </c:pt>
                <c:pt idx="482" formatCode="0.0%">
                  <c:v>1.1444525840025532E-2</c:v>
                </c:pt>
                <c:pt idx="483" formatCode="0.0%">
                  <c:v>1.2182334924532912E-2</c:v>
                </c:pt>
                <c:pt idx="484" formatCode="0.0%">
                  <c:v>1.2170581100451994E-2</c:v>
                </c:pt>
                <c:pt idx="485" formatCode="0.0%">
                  <c:v>1.3979934033480079E-2</c:v>
                </c:pt>
                <c:pt idx="486" formatCode="0.0%">
                  <c:v>1.2949838299043392E-2</c:v>
                </c:pt>
                <c:pt idx="487" formatCode="0.0%">
                  <c:v>1.1468677462331822E-2</c:v>
                </c:pt>
                <c:pt idx="488" formatCode="0.0%">
                  <c:v>1.4314169929253495E-2</c:v>
                </c:pt>
                <c:pt idx="489" formatCode="0.0%">
                  <c:v>1.40669344776998E-2</c:v>
                </c:pt>
                <c:pt idx="490" formatCode="0.0%">
                  <c:v>1.4859492803289909E-2</c:v>
                </c:pt>
                <c:pt idx="491" formatCode="0.0%">
                  <c:v>1.4395971317532563E-2</c:v>
                </c:pt>
                <c:pt idx="492" formatCode="0.0%">
                  <c:v>1.538671768242672E-2</c:v>
                </c:pt>
                <c:pt idx="493" formatCode="0.0%">
                  <c:v>1.7223703096165721E-2</c:v>
                </c:pt>
                <c:pt idx="494" formatCode="0.0%">
                  <c:v>1.9008704920945085E-2</c:v>
                </c:pt>
                <c:pt idx="495" formatCode="0.0%">
                  <c:v>1.70653581408029E-2</c:v>
                </c:pt>
                <c:pt idx="496" formatCode="0.0%">
                  <c:v>1.7185265881391798E-2</c:v>
                </c:pt>
                <c:pt idx="497" formatCode="0.0%">
                  <c:v>1.7421128562484789E-2</c:v>
                </c:pt>
                <c:pt idx="498" formatCode="0.0%">
                  <c:v>1.7919734804227927E-2</c:v>
                </c:pt>
                <c:pt idx="499" formatCode="0.0%">
                  <c:v>1.8725727166562622E-2</c:v>
                </c:pt>
                <c:pt idx="500" formatCode="0.0%">
                  <c:v>1.8500209921854971E-2</c:v>
                </c:pt>
                <c:pt idx="501" formatCode="0.0%">
                  <c:v>1.8184768059705814E-2</c:v>
                </c:pt>
                <c:pt idx="502" formatCode="0.0%">
                  <c:v>1.9004781586838382E-2</c:v>
                </c:pt>
                <c:pt idx="503" formatCode="0.0%">
                  <c:v>1.8710878480466153E-2</c:v>
                </c:pt>
                <c:pt idx="504" formatCode="0.0%">
                  <c:v>2.0052216510106913E-2</c:v>
                </c:pt>
                <c:pt idx="505" formatCode="0.0%">
                  <c:v>2.0358798629308561E-2</c:v>
                </c:pt>
                <c:pt idx="506" formatCode="0.0%">
                  <c:v>1.932464327861827E-2</c:v>
                </c:pt>
                <c:pt idx="507" formatCode="0.0%">
                  <c:v>2.0276880603615766E-2</c:v>
                </c:pt>
                <c:pt idx="508" formatCode="0.0%">
                  <c:v>1.9425144249434201E-2</c:v>
                </c:pt>
                <c:pt idx="509" formatCode="0.0%">
                  <c:v>2.0921957353452481E-2</c:v>
                </c:pt>
                <c:pt idx="510" formatCode="0.0%">
                  <c:v>2.1221221221221276E-2</c:v>
                </c:pt>
                <c:pt idx="511" formatCode="0.0%">
                  <c:v>2.0420948801002314E-2</c:v>
                </c:pt>
                <c:pt idx="512" formatCode="0.0%">
                  <c:v>1.2167067803146026E-2</c:v>
                </c:pt>
                <c:pt idx="513" formatCode="0.0%">
                  <c:v>1.7873267116375269E-2</c:v>
                </c:pt>
                <c:pt idx="514" formatCode="0.0%">
                  <c:v>1.8146631142217151E-2</c:v>
                </c:pt>
                <c:pt idx="515" formatCode="0.0%">
                  <c:v>1.738727405151308E-2</c:v>
                </c:pt>
                <c:pt idx="516" formatCode="0.0%">
                  <c:v>1.4182806480552923E-2</c:v>
                </c:pt>
                <c:pt idx="517" formatCode="0.0%">
                  <c:v>1.4328987225075585E-2</c:v>
                </c:pt>
                <c:pt idx="518" formatCode="0.0%">
                  <c:v>1.4485126761304645E-2</c:v>
                </c:pt>
                <c:pt idx="519" formatCode="0.0%">
                  <c:v>1.5696834362275203E-2</c:v>
                </c:pt>
                <c:pt idx="520" formatCode="0.0%">
                  <c:v>1.6586121762882877E-2</c:v>
                </c:pt>
                <c:pt idx="521" formatCode="0.0%">
                  <c:v>1.5933331586257538E-2</c:v>
                </c:pt>
                <c:pt idx="522" formatCode="0.0%">
                  <c:v>1.5382604718028992E-2</c:v>
                </c:pt>
                <c:pt idx="523" formatCode="0.0%">
                  <c:v>1.6877196190874244E-2</c:v>
                </c:pt>
                <c:pt idx="524" formatCode="0.0%">
                  <c:v>2.4356919519693099E-2</c:v>
                </c:pt>
                <c:pt idx="525" formatCode="0.0%">
                  <c:v>1.8055156938972639E-2</c:v>
                </c:pt>
                <c:pt idx="526" formatCode="0.0%">
                  <c:v>1.6976956125504428E-2</c:v>
                </c:pt>
                <c:pt idx="527" formatCode="0.0%">
                  <c:v>1.7688863435205926E-2</c:v>
                </c:pt>
                <c:pt idx="528" formatCode="0.0%">
                  <c:v>1.7809056731407091E-2</c:v>
                </c:pt>
                <c:pt idx="529" formatCode="0.0%">
                  <c:v>1.7268690436001988E-2</c:v>
                </c:pt>
                <c:pt idx="530" formatCode="0.0%">
                  <c:v>1.7689015691868759E-2</c:v>
                </c:pt>
                <c:pt idx="531" formatCode="0.0%">
                  <c:v>1.5984481086324109E-2</c:v>
                </c:pt>
                <c:pt idx="532" formatCode="0.0%">
                  <c:v>1.63155107155315E-2</c:v>
                </c:pt>
                <c:pt idx="533" formatCode="0.0%">
                  <c:v>1.5270719942218847E-2</c:v>
                </c:pt>
                <c:pt idx="534" formatCode="0.0%">
                  <c:v>1.5741646501570505E-2</c:v>
                </c:pt>
                <c:pt idx="535" formatCode="0.0%">
                  <c:v>1.4888560601194811E-2</c:v>
                </c:pt>
                <c:pt idx="536" formatCode="0.0%">
                  <c:v>1.4646283281178007E-2</c:v>
                </c:pt>
                <c:pt idx="537" formatCode="0.0%">
                  <c:v>1.5659037904610651E-2</c:v>
                </c:pt>
                <c:pt idx="538" formatCode="0.0%">
                  <c:v>1.6053460327213998E-2</c:v>
                </c:pt>
                <c:pt idx="539" formatCode="0.0%">
                  <c:v>1.6371007968076556E-2</c:v>
                </c:pt>
                <c:pt idx="540" formatCode="0.0%">
                  <c:v>1.8289877300613711E-2</c:v>
                </c:pt>
                <c:pt idx="541" formatCode="0.0%">
                  <c:v>1.8532700260376789E-2</c:v>
                </c:pt>
                <c:pt idx="542" formatCode="0.0%">
                  <c:v>1.8604888243239692E-2</c:v>
                </c:pt>
                <c:pt idx="543" formatCode="0.0%">
                  <c:v>2.0124489250391342E-2</c:v>
                </c:pt>
                <c:pt idx="544" formatCode="0.0%">
                  <c:v>2.0057452271398324E-2</c:v>
                </c:pt>
                <c:pt idx="545" formatCode="0.0%">
                  <c:v>2.1100637719454252E-2</c:v>
                </c:pt>
                <c:pt idx="546" formatCode="0.0%">
                  <c:v>1.9755433060888228E-2</c:v>
                </c:pt>
                <c:pt idx="547" formatCode="0.0%">
                  <c:v>1.899903802339109E-2</c:v>
                </c:pt>
                <c:pt idx="548" formatCode="0.0%">
                  <c:v>1.9490861288773198E-2</c:v>
                </c:pt>
                <c:pt idx="549" formatCode="0.0%">
                  <c:v>1.9820842795861715E-2</c:v>
                </c:pt>
                <c:pt idx="550" formatCode="0.0%">
                  <c:v>2.0625440983771837E-2</c:v>
                </c:pt>
                <c:pt idx="551" formatCode="0.0%">
                  <c:v>2.0662665005599656E-2</c:v>
                </c:pt>
                <c:pt idx="552" formatCode="0.0%">
                  <c:v>2.1714300058992553E-2</c:v>
                </c:pt>
                <c:pt idx="553" formatCode="0.0%">
                  <c:v>2.1754385964912304E-2</c:v>
                </c:pt>
                <c:pt idx="554" formatCode="0.0%">
                  <c:v>2.255610878975145E-2</c:v>
                </c:pt>
                <c:pt idx="555" formatCode="0.0%">
                  <c:v>2.1075091712210892E-2</c:v>
                </c:pt>
                <c:pt idx="556" formatCode="0.0%">
                  <c:v>2.1768927877186872E-2</c:v>
                </c:pt>
                <c:pt idx="557" formatCode="0.0%">
                  <c:v>2.0863658418243558E-2</c:v>
                </c:pt>
                <c:pt idx="558" formatCode="0.0%">
                  <c:v>2.1149688098019315E-2</c:v>
                </c:pt>
                <c:pt idx="559" formatCode="0.0%">
                  <c:v>2.1588721197441041E-2</c:v>
                </c:pt>
                <c:pt idx="560" formatCode="0.0%">
                  <c:v>2.1932652251537288E-2</c:v>
                </c:pt>
                <c:pt idx="561" formatCode="0.0%">
                  <c:v>2.2652200269698497E-2</c:v>
                </c:pt>
                <c:pt idx="562" formatCode="0.0%">
                  <c:v>2.3060304919449548E-2</c:v>
                </c:pt>
                <c:pt idx="563" formatCode="0.0%">
                  <c:v>2.2808812832114889E-2</c:v>
                </c:pt>
                <c:pt idx="564" formatCode="0.0%">
                  <c:v>2.1424798221152175E-2</c:v>
                </c:pt>
                <c:pt idx="565" formatCode="0.0%">
                  <c:v>2.1377060439560447E-2</c:v>
                </c:pt>
                <c:pt idx="566" formatCode="0.0%">
                  <c:v>2.1679288449539369E-2</c:v>
                </c:pt>
                <c:pt idx="567" formatCode="0.0%">
                  <c:v>2.362185479830381E-2</c:v>
                </c:pt>
                <c:pt idx="568" formatCode="0.0%">
                  <c:v>2.4085659581214447E-2</c:v>
                </c:pt>
                <c:pt idx="569" formatCode="0.0%">
                  <c:v>2.5957882421760781E-2</c:v>
                </c:pt>
                <c:pt idx="570" formatCode="0.0%">
                  <c:v>2.5457554517134051E-2</c:v>
                </c:pt>
                <c:pt idx="571" formatCode="0.0%">
                  <c:v>2.6713519691645482E-2</c:v>
                </c:pt>
                <c:pt idx="572" formatCode="0.0%">
                  <c:v>2.6060054595086424E-2</c:v>
                </c:pt>
                <c:pt idx="573" formatCode="0.0%">
                  <c:v>2.4969151484357965E-2</c:v>
                </c:pt>
                <c:pt idx="574" formatCode="0.0%">
                  <c:v>2.2842180203443752E-2</c:v>
                </c:pt>
                <c:pt idx="575" formatCode="0.0%">
                  <c:v>2.3156016827589498E-2</c:v>
                </c:pt>
                <c:pt idx="576" formatCode="0.0%">
                  <c:v>2.5004510193036289E-2</c:v>
                </c:pt>
                <c:pt idx="577" formatCode="0.0%">
                  <c:v>2.5564668163642779E-2</c:v>
                </c:pt>
                <c:pt idx="578" formatCode="0.0%">
                  <c:v>2.3769893065417991E-2</c:v>
                </c:pt>
                <c:pt idx="579" formatCode="0.0%">
                  <c:v>2.2109736879805109E-2</c:v>
                </c:pt>
                <c:pt idx="580" formatCode="0.0%">
                  <c:v>2.0756424607616619E-2</c:v>
                </c:pt>
                <c:pt idx="581" formatCode="0.0%">
                  <c:v>1.9872662913073214E-2</c:v>
                </c:pt>
                <c:pt idx="582" formatCode="0.0%">
                  <c:v>2.0411069445103625E-2</c:v>
                </c:pt>
                <c:pt idx="583" formatCode="0.0%">
                  <c:v>1.9848413074372351E-2</c:v>
                </c:pt>
                <c:pt idx="584" formatCode="0.0%">
                  <c:v>2.1023258013787016E-2</c:v>
                </c:pt>
                <c:pt idx="585" formatCode="0.0%">
                  <c:v>2.1835091943441132E-2</c:v>
                </c:pt>
                <c:pt idx="586" formatCode="0.0%">
                  <c:v>2.3358422008824098E-2</c:v>
                </c:pt>
                <c:pt idx="587" formatCode="0.0%">
                  <c:v>2.4033930254476976E-2</c:v>
                </c:pt>
                <c:pt idx="588" formatCode="0.0%">
                  <c:v>2.1930442128977656E-2</c:v>
                </c:pt>
                <c:pt idx="589" formatCode="0.0%">
                  <c:v>2.072405395279131E-2</c:v>
                </c:pt>
                <c:pt idx="590" formatCode="0.0%">
                  <c:v>2.1697429059349238E-2</c:v>
                </c:pt>
                <c:pt idx="591" formatCode="0.0%">
                  <c:v>2.0837226686600596E-2</c:v>
                </c:pt>
                <c:pt idx="592" formatCode="0.0%">
                  <c:v>2.148931950488242E-2</c:v>
                </c:pt>
                <c:pt idx="593" formatCode="0.0%">
                  <c:v>2.2140952025996308E-2</c:v>
                </c:pt>
                <c:pt idx="594" formatCode="0.0%">
                  <c:v>2.2444992324510471E-2</c:v>
                </c:pt>
                <c:pt idx="595" formatCode="0.0%">
                  <c:v>2.2179385944539831E-2</c:v>
                </c:pt>
                <c:pt idx="596" formatCode="0.0%">
                  <c:v>2.0439832775532407E-2</c:v>
                </c:pt>
                <c:pt idx="597" formatCode="0.0%">
                  <c:v>1.6344021437811884E-2</c:v>
                </c:pt>
                <c:pt idx="598" formatCode="0.0%">
                  <c:v>1.3902658335831042E-2</c:v>
                </c:pt>
                <c:pt idx="599" formatCode="0.0%">
                  <c:v>1.1378278877128389E-2</c:v>
                </c:pt>
                <c:pt idx="600" formatCode="0.0%">
                  <c:v>9.0592814577521441E-3</c:v>
                </c:pt>
                <c:pt idx="601" formatCode="0.0%">
                  <c:v>8.8783867489503621E-3</c:v>
                </c:pt>
                <c:pt idx="602" formatCode="0.0%">
                  <c:v>7.6245864291519805E-3</c:v>
                </c:pt>
                <c:pt idx="603" formatCode="0.0%">
                  <c:v>9.2791762013728629E-3</c:v>
                </c:pt>
                <c:pt idx="604" formatCode="0.0%">
                  <c:v>8.2230267590994721E-3</c:v>
                </c:pt>
                <c:pt idx="605" formatCode="0.0%">
                  <c:v>7.2014585232451633E-3</c:v>
                </c:pt>
                <c:pt idx="606" formatCode="0.0%">
                  <c:v>6.2558292954797423E-3</c:v>
                </c:pt>
                <c:pt idx="607" formatCode="0.0%">
                  <c:v>6.5094403926113653E-3</c:v>
                </c:pt>
                <c:pt idx="608" formatCode="0.0%">
                  <c:v>7.2518044396023829E-3</c:v>
                </c:pt>
                <c:pt idx="609" formatCode="0.0%">
                  <c:v>1.2398995351797337E-2</c:v>
                </c:pt>
                <c:pt idx="610" formatCode="0.0%">
                  <c:v>1.3734764416954759E-2</c:v>
                </c:pt>
                <c:pt idx="611" formatCode="0.0%">
                  <c:v>1.5095155217327072E-2</c:v>
                </c:pt>
                <c:pt idx="612" formatCode="0.0%">
                  <c:v>1.690903711795344E-2</c:v>
                </c:pt>
                <c:pt idx="613" formatCode="0.0%">
                  <c:v>1.6986538111697369E-2</c:v>
                </c:pt>
                <c:pt idx="614" formatCode="0.0%">
                  <c:v>1.7769698346872698E-2</c:v>
                </c:pt>
                <c:pt idx="615" formatCode="0.0%">
                  <c:v>1.6029746856967897E-2</c:v>
                </c:pt>
                <c:pt idx="616" formatCode="0.0%">
                  <c:v>1.6368558773887321E-2</c:v>
                </c:pt>
                <c:pt idx="617" formatCode="0.0%">
                  <c:v>1.555570639876902E-2</c:v>
                </c:pt>
                <c:pt idx="618" formatCode="0.0%">
                  <c:v>1.4705882352941124E-2</c:v>
                </c:pt>
                <c:pt idx="619" formatCode="0.0%">
                  <c:v>1.4176232237384179E-2</c:v>
                </c:pt>
                <c:pt idx="620" formatCode="0.0%">
                  <c:v>1.2968283476987308E-2</c:v>
                </c:pt>
                <c:pt idx="621" formatCode="0.0%">
                  <c:v>1.0787813475225283E-2</c:v>
                </c:pt>
                <c:pt idx="622" formatCode="0.0%">
                  <c:v>1.1215791834903621E-2</c:v>
                </c:pt>
                <c:pt idx="623" formatCode="0.0%">
                  <c:v>1.0567483975077341E-2</c:v>
                </c:pt>
                <c:pt idx="624" formatCode="0.0%">
                  <c:v>1.1234446334258408E-2</c:v>
                </c:pt>
                <c:pt idx="625" formatCode="0.0%">
                  <c:v>1.2119043892404369E-2</c:v>
                </c:pt>
                <c:pt idx="626" formatCode="0.0%">
                  <c:v>1.2145703792183493E-2</c:v>
                </c:pt>
                <c:pt idx="627" formatCode="0.0%">
                  <c:v>1.3947001394700065E-2</c:v>
                </c:pt>
                <c:pt idx="628" formatCode="0.0%">
                  <c:v>1.5235611430609364E-2</c:v>
                </c:pt>
                <c:pt idx="629" formatCode="0.0%">
                  <c:v>1.5863290518787654E-2</c:v>
                </c:pt>
                <c:pt idx="630" formatCode="0.0%">
                  <c:v>1.7344517595160758E-2</c:v>
                </c:pt>
                <c:pt idx="631" formatCode="0.0%">
                  <c:v>1.8396305158310478E-2</c:v>
                </c:pt>
                <c:pt idx="632" formatCode="0.0%">
                  <c:v>1.8508219696126815E-2</c:v>
                </c:pt>
                <c:pt idx="633" formatCode="0.0%">
                  <c:v>1.744721966171725E-2</c:v>
                </c:pt>
                <c:pt idx="634" formatCode="0.0%">
                  <c:v>1.8278615794143915E-2</c:v>
                </c:pt>
                <c:pt idx="635" formatCode="0.0%">
                  <c:v>1.9749609110768507E-2</c:v>
                </c:pt>
                <c:pt idx="636" formatCode="0.0%">
                  <c:v>2.0614792192271914E-2</c:v>
                </c:pt>
                <c:pt idx="637" formatCode="0.0%">
                  <c:v>2.0258477852645562E-2</c:v>
                </c:pt>
                <c:pt idx="638" formatCode="0.0%">
                  <c:v>2.0448454233624069E-2</c:v>
                </c:pt>
                <c:pt idx="639" formatCode="0.0%">
                  <c:v>1.9653370013755112E-2</c:v>
                </c:pt>
                <c:pt idx="640" formatCode="0.0%">
                  <c:v>1.826744683887549E-2</c:v>
                </c:pt>
                <c:pt idx="641" formatCode="0.0%">
                  <c:v>1.8192584794552102E-2</c:v>
                </c:pt>
                <c:pt idx="642" formatCode="0.0%">
                  <c:v>1.7738650548584145E-2</c:v>
                </c:pt>
                <c:pt idx="643" formatCode="0.0%">
                  <c:v>1.6359225422913903E-2</c:v>
                </c:pt>
                <c:pt idx="644" formatCode="0.0%">
                  <c:v>1.6916020530741482E-2</c:v>
                </c:pt>
                <c:pt idx="645" formatCode="0.0%">
                  <c:v>1.8894492108193051E-2</c:v>
                </c:pt>
                <c:pt idx="646" formatCode="0.0%">
                  <c:v>1.7830690135935745E-2</c:v>
                </c:pt>
                <c:pt idx="647" formatCode="0.0%">
                  <c:v>1.6898651587646807E-2</c:v>
                </c:pt>
                <c:pt idx="648" formatCode="0.0%">
                  <c:v>1.5915867078657886E-2</c:v>
                </c:pt>
                <c:pt idx="649" formatCode="0.0%">
                  <c:v>1.5601316530249987E-2</c:v>
                </c:pt>
                <c:pt idx="650" formatCode="0.0%">
                  <c:v>1.4807449119659477E-2</c:v>
                </c:pt>
                <c:pt idx="651" formatCode="0.0%">
                  <c:v>1.3770626261318197E-2</c:v>
                </c:pt>
                <c:pt idx="652" formatCode="0.0%">
                  <c:v>1.3929168238908884E-2</c:v>
                </c:pt>
                <c:pt idx="653" formatCode="0.0%">
                  <c:v>1.4636510500807942E-2</c:v>
                </c:pt>
                <c:pt idx="654" formatCode="0.0%">
                  <c:v>1.4879607514040272E-2</c:v>
                </c:pt>
                <c:pt idx="655" formatCode="0.0%">
                  <c:v>1.5332509004892136E-2</c:v>
                </c:pt>
                <c:pt idx="656" formatCode="0.0%">
                  <c:v>1.5292260440941341E-2</c:v>
                </c:pt>
                <c:pt idx="657" formatCode="0.0%">
                  <c:v>1.4548181477315403E-2</c:v>
                </c:pt>
                <c:pt idx="658" formatCode="0.0%">
                  <c:v>1.5142597249719225E-2</c:v>
                </c:pt>
                <c:pt idx="659" formatCode="0.0%">
                  <c:v>1.5473618923369736E-2</c:v>
                </c:pt>
                <c:pt idx="660" formatCode="0.0%">
                  <c:v>1.4524615006989983E-2</c:v>
                </c:pt>
                <c:pt idx="661" formatCode="0.0%">
                  <c:v>1.3901177975587542E-2</c:v>
                </c:pt>
                <c:pt idx="662" formatCode="0.0%">
                  <c:v>1.4474230756941431E-2</c:v>
                </c:pt>
                <c:pt idx="663" formatCode="0.0%">
                  <c:v>1.5712658483877373E-2</c:v>
                </c:pt>
                <c:pt idx="664" formatCode="0.0%">
                  <c:v>1.6236562569778901E-2</c:v>
                </c:pt>
                <c:pt idx="665" formatCode="0.0%">
                  <c:v>1.5635448842467259E-2</c:v>
                </c:pt>
                <c:pt idx="666" formatCode="0.0%">
                  <c:v>1.6103213221808854E-2</c:v>
                </c:pt>
                <c:pt idx="667" formatCode="0.0%">
                  <c:v>1.5397485995065185E-2</c:v>
                </c:pt>
                <c:pt idx="668" formatCode="0.0%">
                  <c:v>1.5548480585553692E-2</c:v>
                </c:pt>
                <c:pt idx="669" formatCode="0.0%">
                  <c:v>1.4709143321753215E-2</c:v>
                </c:pt>
                <c:pt idx="670" formatCode="0.0%">
                  <c:v>1.392578536791067E-2</c:v>
                </c:pt>
                <c:pt idx="671" formatCode="0.0%">
                  <c:v>1.3563462895293865E-2</c:v>
                </c:pt>
                <c:pt idx="672" formatCode="0.0%">
                  <c:v>1.2097113523521053E-2</c:v>
                </c:pt>
                <c:pt idx="673" formatCode="0.0%">
                  <c:v>1.2774816263445121E-2</c:v>
                </c:pt>
                <c:pt idx="674" formatCode="0.0%">
                  <c:v>1.2808398950131306E-2</c:v>
                </c:pt>
                <c:pt idx="675" formatCode="0.0%">
                  <c:v>1.2943728841981805E-2</c:v>
                </c:pt>
                <c:pt idx="676" formatCode="0.0%">
                  <c:v>1.2472011216439594E-2</c:v>
                </c:pt>
                <c:pt idx="677" formatCode="0.0%">
                  <c:v>1.2541543864049709E-2</c:v>
                </c:pt>
                <c:pt idx="678" formatCode="0.0%">
                  <c:v>1.1789500041732737E-2</c:v>
                </c:pt>
                <c:pt idx="679" formatCode="0.0%">
                  <c:v>1.2212546279397163E-2</c:v>
                </c:pt>
                <c:pt idx="680" formatCode="0.0%">
                  <c:v>1.2321248164310905E-2</c:v>
                </c:pt>
                <c:pt idx="681" formatCode="0.0%">
                  <c:v>1.1779886779886617E-2</c:v>
                </c:pt>
                <c:pt idx="682" formatCode="0.0%">
                  <c:v>1.1967020513407034E-2</c:v>
                </c:pt>
                <c:pt idx="683" formatCode="0.0%">
                  <c:v>1.1917006929942131E-2</c:v>
                </c:pt>
                <c:pt idx="684" formatCode="0.0%">
                  <c:v>1.4062402560957699E-2</c:v>
                </c:pt>
                <c:pt idx="685" formatCode="0.0%">
                  <c:v>1.4658859681907055E-2</c:v>
                </c:pt>
                <c:pt idx="686" formatCode="0.0%">
                  <c:v>1.4574479112677619E-2</c:v>
                </c:pt>
                <c:pt idx="687" formatCode="0.0%">
                  <c:v>1.5199486797450534E-2</c:v>
                </c:pt>
                <c:pt idx="688" formatCode="0.0%">
                  <c:v>1.5687328193787042E-2</c:v>
                </c:pt>
                <c:pt idx="689" formatCode="0.0%">
                  <c:v>1.5524039553270974E-2</c:v>
                </c:pt>
                <c:pt idx="690" formatCode="0.0%">
                  <c:v>1.5993318072140106E-2</c:v>
                </c:pt>
                <c:pt idx="691" formatCode="0.0%">
                  <c:v>1.6969584569733076E-2</c:v>
                </c:pt>
                <c:pt idx="692" formatCode="0.0%">
                  <c:v>1.6852545372237682E-2</c:v>
                </c:pt>
                <c:pt idx="693" formatCode="0.0%">
                  <c:v>1.7824083597317797E-2</c:v>
                </c:pt>
                <c:pt idx="694" formatCode="0.0%">
                  <c:v>1.7188591624542893E-2</c:v>
                </c:pt>
                <c:pt idx="695" formatCode="0.0%">
                  <c:v>1.770093227647962E-2</c:v>
                </c:pt>
                <c:pt idx="696" formatCode="0.0%">
                  <c:v>1.863334939067518E-2</c:v>
                </c:pt>
                <c:pt idx="697" formatCode="0.0%">
                  <c:v>1.8672751084554351E-2</c:v>
                </c:pt>
                <c:pt idx="698" formatCode="0.0%">
                  <c:v>1.6786546242183897E-2</c:v>
                </c:pt>
                <c:pt idx="699" formatCode="0.0%">
                  <c:v>1.6368213459441172E-2</c:v>
                </c:pt>
                <c:pt idx="700" formatCode="0.0%">
                  <c:v>1.545521142810613E-2</c:v>
                </c:pt>
                <c:pt idx="701" formatCode="0.0%">
                  <c:v>1.5764438029800987E-2</c:v>
                </c:pt>
                <c:pt idx="702" formatCode="0.0%">
                  <c:v>1.5031107592688553E-2</c:v>
                </c:pt>
                <c:pt idx="703" formatCode="0.0%">
                  <c:v>1.4335937104241969E-2</c:v>
                </c:pt>
                <c:pt idx="704" formatCode="0.0%">
                  <c:v>1.4225873687192525E-2</c:v>
                </c:pt>
                <c:pt idx="705" formatCode="0.0%">
                  <c:v>1.5410111053849596E-2</c:v>
                </c:pt>
                <c:pt idx="706" formatCode="0.0%">
                  <c:v>1.5453764961365524E-2</c:v>
                </c:pt>
                <c:pt idx="707" formatCode="0.0%">
                  <c:v>1.5768765133171936E-2</c:v>
                </c:pt>
                <c:pt idx="708" formatCode="0.0%">
                  <c:v>1.6320370277204788E-2</c:v>
                </c:pt>
                <c:pt idx="709" formatCode="0.0%">
                  <c:v>1.6442181175359671E-2</c:v>
                </c:pt>
                <c:pt idx="710" formatCode="0.0%">
                  <c:v>1.9091831710527529E-2</c:v>
                </c:pt>
                <c:pt idx="711" formatCode="0.0%">
                  <c:v>1.8842192874261698E-2</c:v>
                </c:pt>
                <c:pt idx="712" formatCode="0.0%">
                  <c:v>1.9809023776840462E-2</c:v>
                </c:pt>
                <c:pt idx="713" formatCode="0.0%">
                  <c:v>1.9362198184856405E-2</c:v>
                </c:pt>
                <c:pt idx="714" formatCode="0.0%">
                  <c:v>1.9958004199579937E-2</c:v>
                </c:pt>
                <c:pt idx="715" formatCode="0.0%">
                  <c:v>1.8957629996604108E-2</c:v>
                </c:pt>
                <c:pt idx="716" formatCode="0.0%">
                  <c:v>1.9602952913008842E-2</c:v>
                </c:pt>
                <c:pt idx="717" formatCode="0.0%">
                  <c:v>1.8709073900841755E-2</c:v>
                </c:pt>
                <c:pt idx="718" formatCode="0.0%">
                  <c:v>2.0102451882429095E-2</c:v>
                </c:pt>
                <c:pt idx="719" formatCode="0.0%">
                  <c:v>2.0380799141860972E-2</c:v>
                </c:pt>
                <c:pt idx="720" formatCode="0.0%">
                  <c:v>1.8523468670488041E-2</c:v>
                </c:pt>
                <c:pt idx="721" formatCode="0.0%">
                  <c:v>1.7401529674499594E-2</c:v>
                </c:pt>
                <c:pt idx="722" formatCode="0.0%">
                  <c:v>1.6071939182993322E-2</c:v>
                </c:pt>
                <c:pt idx="723" formatCode="0.0%">
                  <c:v>1.6456368969114843E-2</c:v>
                </c:pt>
                <c:pt idx="724" formatCode="0.0%">
                  <c:v>1.5730005895067789E-2</c:v>
                </c:pt>
                <c:pt idx="725" formatCode="0.0%">
                  <c:v>1.6825035338464023E-2</c:v>
                </c:pt>
                <c:pt idx="726" formatCode="0.0%">
                  <c:v>1.6665686332176577E-2</c:v>
                </c:pt>
                <c:pt idx="727" formatCode="0.0%">
                  <c:v>1.7595279171894518E-2</c:v>
                </c:pt>
                <c:pt idx="728" formatCode="0.0%">
                  <c:v>1.647668900738708E-2</c:v>
                </c:pt>
                <c:pt idx="729" formatCode="0.0%">
                  <c:v>1.6431236934138393E-2</c:v>
                </c:pt>
                <c:pt idx="730" formatCode="0.0%">
                  <c:v>1.4723663169390333E-2</c:v>
                </c:pt>
                <c:pt idx="731" formatCode="0.0%">
                  <c:v>1.5028957998734604E-2</c:v>
                </c:pt>
                <c:pt idx="732" formatCode="0.0%">
                  <c:v>1.552324112055059E-2</c:v>
                </c:pt>
                <c:pt idx="733" formatCode="0.0%">
                  <c:v>1.6559989898891736E-2</c:v>
                </c:pt>
                <c:pt idx="734" formatCode="0.0%">
                  <c:v>1.4915234500092023E-2</c:v>
                </c:pt>
                <c:pt idx="735" formatCode="0.0%">
                  <c:v>9.3247090264731991E-3</c:v>
                </c:pt>
                <c:pt idx="736" formatCode="0.0%">
                  <c:v>9.5085170389144213E-3</c:v>
                </c:pt>
                <c:pt idx="737" formatCode="0.0%">
                  <c:v>9.0842391829011326E-3</c:v>
                </c:pt>
                <c:pt idx="738" formatCode="0.0%">
                  <c:v>1.1638670858002298E-2</c:v>
                </c:pt>
                <c:pt idx="739" formatCode="0.0%">
                  <c:v>1.3659438787797074E-2</c:v>
                </c:pt>
                <c:pt idx="740" formatCode="0.0%">
                  <c:v>1.4448112889718923E-2</c:v>
                </c:pt>
                <c:pt idx="741" formatCode="0.0%">
                  <c:v>1.3666769183453775E-2</c:v>
                </c:pt>
                <c:pt idx="742" formatCode="0.0%">
                  <c:v>1.4279399611784926E-2</c:v>
                </c:pt>
                <c:pt idx="743" formatCode="0.0%">
                  <c:v>1.5535246789861956E-2</c:v>
                </c:pt>
                <c:pt idx="744" formatCode="0.0%">
                  <c:v>1.7152428810720322E-2</c:v>
                </c:pt>
                <c:pt idx="745" formatCode="0.0%">
                  <c:v>1.7532293816402866E-2</c:v>
                </c:pt>
                <c:pt idx="746" formatCode="0.0%">
                  <c:v>2.2555600175931723E-2</c:v>
                </c:pt>
                <c:pt idx="747" formatCode="0.0%">
                  <c:v>3.2205454876867101E-2</c:v>
                </c:pt>
                <c:pt idx="748" formatCode="0.0%">
                  <c:v>3.6439768502548819E-2</c:v>
                </c:pt>
                <c:pt idx="749" formatCode="0.0%">
                  <c:v>3.9492188621121915E-2</c:v>
                </c:pt>
                <c:pt idx="750" formatCode="0.0%">
                  <c:v>4.0099892291708406E-2</c:v>
                </c:pt>
                <c:pt idx="751" formatCode="0.0%">
                  <c:v>4.0188541181613413E-2</c:v>
                </c:pt>
                <c:pt idx="752" formatCode="0.0%">
                  <c:v>4.0743903596166531E-2</c:v>
                </c:pt>
                <c:pt idx="753" formatCode="0.0%">
                  <c:v>4.5008059163743175E-2</c:v>
                </c:pt>
                <c:pt idx="754" formatCode="0.0%">
                  <c:v>4.9511141427921679E-2</c:v>
                </c:pt>
                <c:pt idx="755" formatCode="0.0%">
                  <c:v>5.238009801792276E-2</c:v>
                </c:pt>
                <c:pt idx="756" formatCode="0.0%">
                  <c:v>5.3694938221649169E-2</c:v>
                </c:pt>
                <c:pt idx="757" formatCode="0.0%">
                  <c:v>5.5747002319270766E-2</c:v>
                </c:pt>
                <c:pt idx="758" formatCode="0.0%">
                  <c:v>5.5495815606152687E-2</c:v>
                </c:pt>
                <c:pt idx="759" formatCode="0.0%">
                  <c:v>5.2549398665353131E-2</c:v>
                </c:pt>
                <c:pt idx="760" formatCode="0.0%">
                  <c:v>5.0745606330951265E-2</c:v>
                </c:pt>
                <c:pt idx="761" formatCode="0.0%">
                  <c:v>5.1925820256776056E-2</c:v>
                </c:pt>
                <c:pt idx="762" formatCode="0.0%">
                  <c:v>4.9615102639296138E-2</c:v>
                </c:pt>
                <c:pt idx="763" formatCode="0.0%">
                  <c:v>5.207476840431946E-2</c:v>
                </c:pt>
                <c:pt idx="764" formatCode="0.0%">
                  <c:v>5.4720834396995155E-2</c:v>
                </c:pt>
                <c:pt idx="765" formatCode="0.0%">
                  <c:v>5.3258571726684689E-2</c:v>
                </c:pt>
                <c:pt idx="766" formatCode="0.0%">
                  <c:v>5.0903609019841367E-2</c:v>
                </c:pt>
                <c:pt idx="767" formatCode="0.0%">
                  <c:v>4.8651364786533424E-2</c:v>
                </c:pt>
                <c:pt idx="768" formatCode="0.0%">
                  <c:v>4.901181534834298E-2</c:v>
                </c:pt>
                <c:pt idx="769" formatCode="0.0%">
                  <c:v>4.8445337792166088E-2</c:v>
                </c:pt>
                <c:pt idx="770" formatCode="0.0%">
                  <c:v>4.7829553508150324E-2</c:v>
                </c:pt>
                <c:pt idx="771" formatCode="0.0%">
                  <c:v>4.7629980220401213E-2</c:v>
                </c:pt>
                <c:pt idx="772" formatCode="0.0%">
                  <c:v>4.6878299429858439E-2</c:v>
                </c:pt>
                <c:pt idx="773" formatCode="0.0%">
                  <c:v>4.2800773423624427E-2</c:v>
                </c:pt>
                <c:pt idx="774" formatCode="0.0%">
                  <c:v>4.1891490736375214E-2</c:v>
                </c:pt>
                <c:pt idx="775" formatCode="0.0%">
                  <c:v>3.726184893798079E-2</c:v>
                </c:pt>
                <c:pt idx="776" formatCode="0.0%">
                  <c:v>3.5924831008073532E-2</c:v>
                </c:pt>
                <c:pt idx="777" formatCode="0.0%">
                  <c:v>3.383669144693191E-2</c:v>
                </c:pt>
                <c:pt idx="778" formatCode="0.0%">
                  <c:v>3.182524888976701E-2</c:v>
                </c:pt>
                <c:pt idx="779" formatCode="0.0%">
                  <c:v>2.9409248040524361E-2</c:v>
                </c:pt>
                <c:pt idx="780" formatCode="0.0%">
                  <c:v>2.9388477877763775E-2</c:v>
                </c:pt>
                <c:pt idx="781" formatCode="0.0%">
                  <c:v>2.8341660799267032E-2</c:v>
                </c:pt>
                <c:pt idx="782" formatCode="0.0%">
                  <c:v>2.8322863737434423E-2</c:v>
                </c:pt>
                <c:pt idx="783" formatCode="0.0%">
                  <c:v>2.7831627922658031E-2</c:v>
                </c:pt>
                <c:pt idx="784" formatCode="0.0%">
                  <c:v>2.5726148053519804E-2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B74-4B44-82AD-0F44F0D7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'PPI All Commodities'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'PPI All Commodities'!$B$2</c:f>
              <c:strCache>
                <c:ptCount val="1"/>
                <c:pt idx="0">
                  <c:v>Producer Price Index by Commodity: All Commodities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'PPI All Commodities'!$A$3:$A$1339</c:f>
              <c:numCache>
                <c:formatCode>m/d/yyyy</c:formatCode>
                <c:ptCount val="1337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  <c:pt idx="1297">
                  <c:v>44228</c:v>
                </c:pt>
                <c:pt idx="1298">
                  <c:v>44256</c:v>
                </c:pt>
                <c:pt idx="1299">
                  <c:v>44287</c:v>
                </c:pt>
                <c:pt idx="1300">
                  <c:v>44317</c:v>
                </c:pt>
                <c:pt idx="1301">
                  <c:v>44348</c:v>
                </c:pt>
                <c:pt idx="1302">
                  <c:v>44378</c:v>
                </c:pt>
                <c:pt idx="1303">
                  <c:v>44409</c:v>
                </c:pt>
                <c:pt idx="1304">
                  <c:v>44440</c:v>
                </c:pt>
                <c:pt idx="1305">
                  <c:v>44470</c:v>
                </c:pt>
                <c:pt idx="1306">
                  <c:v>44501</c:v>
                </c:pt>
                <c:pt idx="1307">
                  <c:v>44531</c:v>
                </c:pt>
                <c:pt idx="1308">
                  <c:v>44562</c:v>
                </c:pt>
                <c:pt idx="1309">
                  <c:v>44593</c:v>
                </c:pt>
                <c:pt idx="1310">
                  <c:v>44621</c:v>
                </c:pt>
                <c:pt idx="1311">
                  <c:v>44652</c:v>
                </c:pt>
                <c:pt idx="1312">
                  <c:v>44682</c:v>
                </c:pt>
                <c:pt idx="1313">
                  <c:v>44713</c:v>
                </c:pt>
                <c:pt idx="1314">
                  <c:v>44743</c:v>
                </c:pt>
                <c:pt idx="1315">
                  <c:v>44774</c:v>
                </c:pt>
                <c:pt idx="1316">
                  <c:v>44805</c:v>
                </c:pt>
                <c:pt idx="1317">
                  <c:v>44835</c:v>
                </c:pt>
                <c:pt idx="1318">
                  <c:v>44866</c:v>
                </c:pt>
                <c:pt idx="1319">
                  <c:v>44896</c:v>
                </c:pt>
                <c:pt idx="1320">
                  <c:v>44927</c:v>
                </c:pt>
                <c:pt idx="1321">
                  <c:v>44958</c:v>
                </c:pt>
                <c:pt idx="1322">
                  <c:v>44986</c:v>
                </c:pt>
                <c:pt idx="1323">
                  <c:v>45017</c:v>
                </c:pt>
                <c:pt idx="1324">
                  <c:v>45047</c:v>
                </c:pt>
                <c:pt idx="1325">
                  <c:v>45078</c:v>
                </c:pt>
                <c:pt idx="1326">
                  <c:v>45108</c:v>
                </c:pt>
                <c:pt idx="1327">
                  <c:v>45139</c:v>
                </c:pt>
                <c:pt idx="1328">
                  <c:v>45170</c:v>
                </c:pt>
                <c:pt idx="1329">
                  <c:v>45200</c:v>
                </c:pt>
                <c:pt idx="1330">
                  <c:v>45231</c:v>
                </c:pt>
                <c:pt idx="1331">
                  <c:v>45261</c:v>
                </c:pt>
                <c:pt idx="1332">
                  <c:v>45292</c:v>
                </c:pt>
                <c:pt idx="1333">
                  <c:v>45323</c:v>
                </c:pt>
                <c:pt idx="1334">
                  <c:v>45352</c:v>
                </c:pt>
                <c:pt idx="1335">
                  <c:v>45383</c:v>
                </c:pt>
                <c:pt idx="1336">
                  <c:v>45413</c:v>
                </c:pt>
              </c:numCache>
            </c:numRef>
          </c:cat>
          <c:val>
            <c:numRef>
              <c:f>'PPI All Commodities'!$B$3:$B$1339</c:f>
              <c:numCache>
                <c:formatCode>0.00</c:formatCode>
                <c:ptCount val="1337"/>
                <c:pt idx="0">
                  <c:v>12.1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11.9</c:v>
                </c:pt>
                <c:pt idx="5">
                  <c:v>11.9</c:v>
                </c:pt>
                <c:pt idx="6">
                  <c:v>12</c:v>
                </c:pt>
                <c:pt idx="7">
                  <c:v>12</c:v>
                </c:pt>
                <c:pt idx="8">
                  <c:v>12.2</c:v>
                </c:pt>
                <c:pt idx="9">
                  <c:v>12.2</c:v>
                </c:pt>
                <c:pt idx="10">
                  <c:v>12.1</c:v>
                </c:pt>
                <c:pt idx="11">
                  <c:v>11.9</c:v>
                </c:pt>
                <c:pt idx="12">
                  <c:v>11.8</c:v>
                </c:pt>
                <c:pt idx="13">
                  <c:v>11.8</c:v>
                </c:pt>
                <c:pt idx="14">
                  <c:v>11.7</c:v>
                </c:pt>
                <c:pt idx="15">
                  <c:v>11.7</c:v>
                </c:pt>
                <c:pt idx="16">
                  <c:v>11.6</c:v>
                </c:pt>
                <c:pt idx="17">
                  <c:v>11.6</c:v>
                </c:pt>
                <c:pt idx="18">
                  <c:v>11.6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11.7</c:v>
                </c:pt>
                <c:pt idx="23">
                  <c:v>11.6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11.9</c:v>
                </c:pt>
                <c:pt idx="29">
                  <c:v>11.8</c:v>
                </c:pt>
                <c:pt idx="30">
                  <c:v>11.9</c:v>
                </c:pt>
                <c:pt idx="31">
                  <c:v>11.8</c:v>
                </c:pt>
                <c:pt idx="32">
                  <c:v>11.8</c:v>
                </c:pt>
                <c:pt idx="33">
                  <c:v>12.1</c:v>
                </c:pt>
                <c:pt idx="34">
                  <c:v>12.3</c:v>
                </c:pt>
                <c:pt idx="35">
                  <c:v>12.8</c:v>
                </c:pt>
                <c:pt idx="36">
                  <c:v>13.3</c:v>
                </c:pt>
                <c:pt idx="37">
                  <c:v>13.5</c:v>
                </c:pt>
                <c:pt idx="38">
                  <c:v>13.9</c:v>
                </c:pt>
                <c:pt idx="39">
                  <c:v>14.1</c:v>
                </c:pt>
                <c:pt idx="40">
                  <c:v>14.2</c:v>
                </c:pt>
                <c:pt idx="41">
                  <c:v>14.3</c:v>
                </c:pt>
                <c:pt idx="42">
                  <c:v>14.4</c:v>
                </c:pt>
                <c:pt idx="43">
                  <c:v>14.7</c:v>
                </c:pt>
                <c:pt idx="44">
                  <c:v>15</c:v>
                </c:pt>
                <c:pt idx="45">
                  <c:v>15.7</c:v>
                </c:pt>
                <c:pt idx="46">
                  <c:v>16.8</c:v>
                </c:pt>
                <c:pt idx="47">
                  <c:v>17.100000000000001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18.5</c:v>
                </c:pt>
                <c:pt idx="51">
                  <c:v>19.7</c:v>
                </c:pt>
                <c:pt idx="52">
                  <c:v>20.8</c:v>
                </c:pt>
                <c:pt idx="53">
                  <c:v>21</c:v>
                </c:pt>
                <c:pt idx="54">
                  <c:v>21.2</c:v>
                </c:pt>
                <c:pt idx="55">
                  <c:v>21.5</c:v>
                </c:pt>
                <c:pt idx="56">
                  <c:v>21.3</c:v>
                </c:pt>
                <c:pt idx="57">
                  <c:v>21.1</c:v>
                </c:pt>
                <c:pt idx="58">
                  <c:v>21.2</c:v>
                </c:pt>
                <c:pt idx="59">
                  <c:v>21.2</c:v>
                </c:pt>
                <c:pt idx="60">
                  <c:v>21.6</c:v>
                </c:pt>
                <c:pt idx="61">
                  <c:v>21.1</c:v>
                </c:pt>
                <c:pt idx="62">
                  <c:v>21.8</c:v>
                </c:pt>
                <c:pt idx="63">
                  <c:v>22.1</c:v>
                </c:pt>
                <c:pt idx="64">
                  <c:v>22.1</c:v>
                </c:pt>
                <c:pt idx="65">
                  <c:v>22.2</c:v>
                </c:pt>
                <c:pt idx="66">
                  <c:v>22.7</c:v>
                </c:pt>
                <c:pt idx="67">
                  <c:v>23.2</c:v>
                </c:pt>
                <c:pt idx="68">
                  <c:v>23.7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23.2</c:v>
                </c:pt>
                <c:pt idx="73">
                  <c:v>22.4</c:v>
                </c:pt>
                <c:pt idx="74">
                  <c:v>22.6</c:v>
                </c:pt>
                <c:pt idx="75">
                  <c:v>22.9</c:v>
                </c:pt>
                <c:pt idx="76">
                  <c:v>23.3</c:v>
                </c:pt>
                <c:pt idx="77">
                  <c:v>23.4</c:v>
                </c:pt>
                <c:pt idx="78">
                  <c:v>24.3</c:v>
                </c:pt>
                <c:pt idx="79">
                  <c:v>24.9</c:v>
                </c:pt>
                <c:pt idx="80">
                  <c:v>24.3</c:v>
                </c:pt>
                <c:pt idx="81">
                  <c:v>24.4</c:v>
                </c:pt>
                <c:pt idx="82">
                  <c:v>24.9</c:v>
                </c:pt>
                <c:pt idx="83">
                  <c:v>26</c:v>
                </c:pt>
                <c:pt idx="84">
                  <c:v>27.2</c:v>
                </c:pt>
                <c:pt idx="85">
                  <c:v>27.1</c:v>
                </c:pt>
                <c:pt idx="86">
                  <c:v>27.3</c:v>
                </c:pt>
                <c:pt idx="87">
                  <c:v>28.5</c:v>
                </c:pt>
                <c:pt idx="88">
                  <c:v>28.8</c:v>
                </c:pt>
                <c:pt idx="89">
                  <c:v>28.7</c:v>
                </c:pt>
                <c:pt idx="90">
                  <c:v>28.6</c:v>
                </c:pt>
                <c:pt idx="91">
                  <c:v>27.8</c:v>
                </c:pt>
                <c:pt idx="92">
                  <c:v>26.8</c:v>
                </c:pt>
                <c:pt idx="93">
                  <c:v>24.9</c:v>
                </c:pt>
                <c:pt idx="94">
                  <c:v>23</c:v>
                </c:pt>
                <c:pt idx="95">
                  <c:v>20.8</c:v>
                </c:pt>
                <c:pt idx="96">
                  <c:v>19.600000000000001</c:v>
                </c:pt>
                <c:pt idx="97">
                  <c:v>18.100000000000001</c:v>
                </c:pt>
                <c:pt idx="98">
                  <c:v>17.7</c:v>
                </c:pt>
                <c:pt idx="99">
                  <c:v>17</c:v>
                </c:pt>
                <c:pt idx="100">
                  <c:v>16.600000000000001</c:v>
                </c:pt>
                <c:pt idx="101">
                  <c:v>16.100000000000001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16.2</c:v>
                </c:pt>
                <c:pt idx="106">
                  <c:v>16.2</c:v>
                </c:pt>
                <c:pt idx="107">
                  <c:v>16</c:v>
                </c:pt>
                <c:pt idx="108">
                  <c:v>15.7</c:v>
                </c:pt>
                <c:pt idx="109">
                  <c:v>16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16.600000000000001</c:v>
                </c:pt>
                <c:pt idx="113">
                  <c:v>16.600000000000001</c:v>
                </c:pt>
                <c:pt idx="114">
                  <c:v>17.100000000000001</c:v>
                </c:pt>
                <c:pt idx="115">
                  <c:v>17</c:v>
                </c:pt>
                <c:pt idx="116">
                  <c:v>17.100000000000001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17.600000000000001</c:v>
                </c:pt>
                <c:pt idx="121">
                  <c:v>17.8</c:v>
                </c:pt>
                <c:pt idx="122">
                  <c:v>18</c:v>
                </c:pt>
                <c:pt idx="123">
                  <c:v>17.899999999999999</c:v>
                </c:pt>
                <c:pt idx="124">
                  <c:v>17.5</c:v>
                </c:pt>
                <c:pt idx="125">
                  <c:v>17.3</c:v>
                </c:pt>
                <c:pt idx="126">
                  <c:v>17</c:v>
                </c:pt>
                <c:pt idx="127">
                  <c:v>16.899999999999999</c:v>
                </c:pt>
                <c:pt idx="128">
                  <c:v>17.2</c:v>
                </c:pt>
                <c:pt idx="129">
                  <c:v>17.100000000000001</c:v>
                </c:pt>
                <c:pt idx="130">
                  <c:v>17</c:v>
                </c:pt>
                <c:pt idx="131">
                  <c:v>16.899999999999999</c:v>
                </c:pt>
                <c:pt idx="132">
                  <c:v>17.2</c:v>
                </c:pt>
                <c:pt idx="133">
                  <c:v>17.2</c:v>
                </c:pt>
                <c:pt idx="134">
                  <c:v>17</c:v>
                </c:pt>
                <c:pt idx="135">
                  <c:v>16.7</c:v>
                </c:pt>
                <c:pt idx="136">
                  <c:v>16.5</c:v>
                </c:pt>
                <c:pt idx="137">
                  <c:v>16.399999999999999</c:v>
                </c:pt>
                <c:pt idx="138">
                  <c:v>16.5</c:v>
                </c:pt>
                <c:pt idx="139">
                  <c:v>16.7</c:v>
                </c:pt>
                <c:pt idx="140">
                  <c:v>16.7</c:v>
                </c:pt>
                <c:pt idx="141">
                  <c:v>16.899999999999999</c:v>
                </c:pt>
                <c:pt idx="142">
                  <c:v>17.100000000000001</c:v>
                </c:pt>
                <c:pt idx="143">
                  <c:v>17.5</c:v>
                </c:pt>
                <c:pt idx="144">
                  <c:v>17.7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17.5</c:v>
                </c:pt>
                <c:pt idx="148">
                  <c:v>17.5</c:v>
                </c:pt>
                <c:pt idx="149">
                  <c:v>17.7</c:v>
                </c:pt>
                <c:pt idx="150">
                  <c:v>18</c:v>
                </c:pt>
                <c:pt idx="151">
                  <c:v>17.899999999999999</c:v>
                </c:pt>
                <c:pt idx="152">
                  <c:v>17.8</c:v>
                </c:pt>
                <c:pt idx="153">
                  <c:v>17.8</c:v>
                </c:pt>
                <c:pt idx="154">
                  <c:v>18</c:v>
                </c:pt>
                <c:pt idx="155">
                  <c:v>17.8</c:v>
                </c:pt>
                <c:pt idx="156">
                  <c:v>17.8</c:v>
                </c:pt>
                <c:pt idx="157">
                  <c:v>17.600000000000001</c:v>
                </c:pt>
                <c:pt idx="158">
                  <c:v>17.3</c:v>
                </c:pt>
                <c:pt idx="159">
                  <c:v>17.3</c:v>
                </c:pt>
                <c:pt idx="160">
                  <c:v>17.3</c:v>
                </c:pt>
                <c:pt idx="161">
                  <c:v>17.3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17.2</c:v>
                </c:pt>
                <c:pt idx="165">
                  <c:v>17.100000000000001</c:v>
                </c:pt>
                <c:pt idx="166">
                  <c:v>17</c:v>
                </c:pt>
                <c:pt idx="167">
                  <c:v>16.899999999999999</c:v>
                </c:pt>
                <c:pt idx="168">
                  <c:v>16.399999999999999</c:v>
                </c:pt>
                <c:pt idx="169">
                  <c:v>16.600000000000001</c:v>
                </c:pt>
                <c:pt idx="170">
                  <c:v>16.5</c:v>
                </c:pt>
                <c:pt idx="171">
                  <c:v>16.3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16.399999999999999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16.600000000000001</c:v>
                </c:pt>
                <c:pt idx="181">
                  <c:v>16.5</c:v>
                </c:pt>
                <c:pt idx="182">
                  <c:v>16.5</c:v>
                </c:pt>
                <c:pt idx="183">
                  <c:v>16.7</c:v>
                </c:pt>
                <c:pt idx="184">
                  <c:v>16.8</c:v>
                </c:pt>
                <c:pt idx="185">
                  <c:v>16.7</c:v>
                </c:pt>
                <c:pt idx="186">
                  <c:v>16.8</c:v>
                </c:pt>
                <c:pt idx="187">
                  <c:v>16.8</c:v>
                </c:pt>
                <c:pt idx="188">
                  <c:v>17</c:v>
                </c:pt>
                <c:pt idx="189">
                  <c:v>16.7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16.399999999999999</c:v>
                </c:pt>
                <c:pt idx="194">
                  <c:v>16.600000000000001</c:v>
                </c:pt>
                <c:pt idx="195">
                  <c:v>16.5</c:v>
                </c:pt>
                <c:pt idx="196">
                  <c:v>16.3</c:v>
                </c:pt>
                <c:pt idx="197">
                  <c:v>16.399999999999999</c:v>
                </c:pt>
                <c:pt idx="198">
                  <c:v>16.600000000000001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16.399999999999999</c:v>
                </c:pt>
                <c:pt idx="202">
                  <c:v>16.100000000000001</c:v>
                </c:pt>
                <c:pt idx="203">
                  <c:v>16.100000000000001</c:v>
                </c:pt>
                <c:pt idx="204">
                  <c:v>15.9</c:v>
                </c:pt>
                <c:pt idx="205">
                  <c:v>15.7</c:v>
                </c:pt>
                <c:pt idx="206">
                  <c:v>15.5</c:v>
                </c:pt>
                <c:pt idx="207">
                  <c:v>15.5</c:v>
                </c:pt>
                <c:pt idx="208">
                  <c:v>15.3</c:v>
                </c:pt>
                <c:pt idx="209">
                  <c:v>15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14.3</c:v>
                </c:pt>
                <c:pt idx="214">
                  <c:v>14</c:v>
                </c:pt>
                <c:pt idx="215">
                  <c:v>13.7</c:v>
                </c:pt>
                <c:pt idx="216">
                  <c:v>13.5</c:v>
                </c:pt>
                <c:pt idx="217">
                  <c:v>13.2</c:v>
                </c:pt>
                <c:pt idx="218">
                  <c:v>13.1</c:v>
                </c:pt>
                <c:pt idx="219">
                  <c:v>12.9</c:v>
                </c:pt>
                <c:pt idx="220">
                  <c:v>12.6</c:v>
                </c:pt>
                <c:pt idx="221">
                  <c:v>12.4</c:v>
                </c:pt>
                <c:pt idx="222">
                  <c:v>12.4</c:v>
                </c:pt>
                <c:pt idx="223">
                  <c:v>12.4</c:v>
                </c:pt>
                <c:pt idx="224">
                  <c:v>12.3</c:v>
                </c:pt>
                <c:pt idx="225">
                  <c:v>12.1</c:v>
                </c:pt>
                <c:pt idx="226">
                  <c:v>12.1</c:v>
                </c:pt>
                <c:pt idx="227">
                  <c:v>11.8</c:v>
                </c:pt>
                <c:pt idx="228">
                  <c:v>11.6</c:v>
                </c:pt>
                <c:pt idx="229">
                  <c:v>11.4</c:v>
                </c:pt>
                <c:pt idx="230">
                  <c:v>11.4</c:v>
                </c:pt>
                <c:pt idx="231">
                  <c:v>11.3</c:v>
                </c:pt>
                <c:pt idx="232">
                  <c:v>11.1</c:v>
                </c:pt>
                <c:pt idx="233">
                  <c:v>11</c:v>
                </c:pt>
                <c:pt idx="234">
                  <c:v>11.1</c:v>
                </c:pt>
                <c:pt idx="235">
                  <c:v>11.2</c:v>
                </c:pt>
                <c:pt idx="236">
                  <c:v>11.3</c:v>
                </c:pt>
                <c:pt idx="237">
                  <c:v>11.1</c:v>
                </c:pt>
                <c:pt idx="238">
                  <c:v>11</c:v>
                </c:pt>
                <c:pt idx="239">
                  <c:v>10.8</c:v>
                </c:pt>
                <c:pt idx="240">
                  <c:v>10.5</c:v>
                </c:pt>
                <c:pt idx="241">
                  <c:v>10.3</c:v>
                </c:pt>
                <c:pt idx="242">
                  <c:v>10.4</c:v>
                </c:pt>
                <c:pt idx="243">
                  <c:v>10.4</c:v>
                </c:pt>
                <c:pt idx="244">
                  <c:v>10.8</c:v>
                </c:pt>
                <c:pt idx="245">
                  <c:v>11.2</c:v>
                </c:pt>
                <c:pt idx="246">
                  <c:v>11.9</c:v>
                </c:pt>
                <c:pt idx="247">
                  <c:v>12</c:v>
                </c:pt>
                <c:pt idx="248">
                  <c:v>12.2</c:v>
                </c:pt>
                <c:pt idx="249">
                  <c:v>12.3</c:v>
                </c:pt>
                <c:pt idx="250">
                  <c:v>12.3</c:v>
                </c:pt>
                <c:pt idx="251">
                  <c:v>12.2</c:v>
                </c:pt>
                <c:pt idx="252">
                  <c:v>12.4</c:v>
                </c:pt>
                <c:pt idx="253">
                  <c:v>12.7</c:v>
                </c:pt>
                <c:pt idx="254">
                  <c:v>12.7</c:v>
                </c:pt>
                <c:pt idx="255">
                  <c:v>12.7</c:v>
                </c:pt>
                <c:pt idx="256">
                  <c:v>12.7</c:v>
                </c:pt>
                <c:pt idx="257">
                  <c:v>12.9</c:v>
                </c:pt>
                <c:pt idx="258">
                  <c:v>12.9</c:v>
                </c:pt>
                <c:pt idx="259">
                  <c:v>13.2</c:v>
                </c:pt>
                <c:pt idx="260">
                  <c:v>13.4</c:v>
                </c:pt>
                <c:pt idx="261">
                  <c:v>13.2</c:v>
                </c:pt>
                <c:pt idx="262">
                  <c:v>13.2</c:v>
                </c:pt>
                <c:pt idx="263">
                  <c:v>13.3</c:v>
                </c:pt>
                <c:pt idx="264">
                  <c:v>13.6</c:v>
                </c:pt>
                <c:pt idx="265">
                  <c:v>13.7</c:v>
                </c:pt>
                <c:pt idx="266">
                  <c:v>13.7</c:v>
                </c:pt>
                <c:pt idx="267">
                  <c:v>13.8</c:v>
                </c:pt>
                <c:pt idx="268">
                  <c:v>13.8</c:v>
                </c:pt>
                <c:pt idx="269">
                  <c:v>13.8</c:v>
                </c:pt>
                <c:pt idx="270">
                  <c:v>13.7</c:v>
                </c:pt>
                <c:pt idx="271">
                  <c:v>13.9</c:v>
                </c:pt>
                <c:pt idx="272">
                  <c:v>13.9</c:v>
                </c:pt>
                <c:pt idx="273">
                  <c:v>13.9</c:v>
                </c:pt>
                <c:pt idx="274">
                  <c:v>13.9</c:v>
                </c:pt>
                <c:pt idx="275">
                  <c:v>14</c:v>
                </c:pt>
                <c:pt idx="276">
                  <c:v>13.9</c:v>
                </c:pt>
                <c:pt idx="277">
                  <c:v>13.9</c:v>
                </c:pt>
                <c:pt idx="278">
                  <c:v>13.7</c:v>
                </c:pt>
                <c:pt idx="279">
                  <c:v>13.7</c:v>
                </c:pt>
                <c:pt idx="280">
                  <c:v>13.5</c:v>
                </c:pt>
                <c:pt idx="281">
                  <c:v>13.7</c:v>
                </c:pt>
                <c:pt idx="282">
                  <c:v>13.9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14.2</c:v>
                </c:pt>
                <c:pt idx="287">
                  <c:v>14.5</c:v>
                </c:pt>
                <c:pt idx="288">
                  <c:v>14.8</c:v>
                </c:pt>
                <c:pt idx="289">
                  <c:v>14.9</c:v>
                </c:pt>
                <c:pt idx="290">
                  <c:v>15.1</c:v>
                </c:pt>
                <c:pt idx="291">
                  <c:v>15.2</c:v>
                </c:pt>
                <c:pt idx="292">
                  <c:v>15.1</c:v>
                </c:pt>
                <c:pt idx="293">
                  <c:v>15</c:v>
                </c:pt>
                <c:pt idx="294">
                  <c:v>15.2</c:v>
                </c:pt>
                <c:pt idx="295">
                  <c:v>15.1</c:v>
                </c:pt>
                <c:pt idx="296">
                  <c:v>15.1</c:v>
                </c:pt>
                <c:pt idx="297">
                  <c:v>14.7</c:v>
                </c:pt>
                <c:pt idx="298">
                  <c:v>14.4</c:v>
                </c:pt>
                <c:pt idx="299">
                  <c:v>14.1</c:v>
                </c:pt>
                <c:pt idx="300">
                  <c:v>14</c:v>
                </c:pt>
                <c:pt idx="301">
                  <c:v>13.8</c:v>
                </c:pt>
                <c:pt idx="302">
                  <c:v>13.7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13.6</c:v>
                </c:pt>
                <c:pt idx="307">
                  <c:v>13.4</c:v>
                </c:pt>
                <c:pt idx="308">
                  <c:v>13.5</c:v>
                </c:pt>
                <c:pt idx="309">
                  <c:v>13.4</c:v>
                </c:pt>
                <c:pt idx="310">
                  <c:v>13.4</c:v>
                </c:pt>
                <c:pt idx="311">
                  <c:v>13.3</c:v>
                </c:pt>
                <c:pt idx="312">
                  <c:v>13.3</c:v>
                </c:pt>
                <c:pt idx="313">
                  <c:v>13.3</c:v>
                </c:pt>
                <c:pt idx="314">
                  <c:v>13.2</c:v>
                </c:pt>
                <c:pt idx="315">
                  <c:v>13.1</c:v>
                </c:pt>
                <c:pt idx="316">
                  <c:v>13.1</c:v>
                </c:pt>
                <c:pt idx="317">
                  <c:v>13</c:v>
                </c:pt>
                <c:pt idx="318">
                  <c:v>13</c:v>
                </c:pt>
                <c:pt idx="319">
                  <c:v>12.9</c:v>
                </c:pt>
                <c:pt idx="320">
                  <c:v>13.6</c:v>
                </c:pt>
                <c:pt idx="321">
                  <c:v>13.7</c:v>
                </c:pt>
                <c:pt idx="322">
                  <c:v>13.6</c:v>
                </c:pt>
                <c:pt idx="323">
                  <c:v>13.7</c:v>
                </c:pt>
                <c:pt idx="324">
                  <c:v>13.7</c:v>
                </c:pt>
                <c:pt idx="325">
                  <c:v>13.6</c:v>
                </c:pt>
                <c:pt idx="326">
                  <c:v>13.5</c:v>
                </c:pt>
                <c:pt idx="327">
                  <c:v>13.5</c:v>
                </c:pt>
                <c:pt idx="328">
                  <c:v>13.5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13.6</c:v>
                </c:pt>
                <c:pt idx="334">
                  <c:v>13.7</c:v>
                </c:pt>
                <c:pt idx="335">
                  <c:v>13.8</c:v>
                </c:pt>
                <c:pt idx="336">
                  <c:v>13.9</c:v>
                </c:pt>
                <c:pt idx="337">
                  <c:v>13.9</c:v>
                </c:pt>
                <c:pt idx="338">
                  <c:v>14</c:v>
                </c:pt>
                <c:pt idx="339">
                  <c:v>14.4</c:v>
                </c:pt>
                <c:pt idx="340">
                  <c:v>14.6</c:v>
                </c:pt>
                <c:pt idx="341">
                  <c:v>15</c:v>
                </c:pt>
                <c:pt idx="342">
                  <c:v>15.3</c:v>
                </c:pt>
                <c:pt idx="343">
                  <c:v>15.6</c:v>
                </c:pt>
                <c:pt idx="344">
                  <c:v>15.8</c:v>
                </c:pt>
                <c:pt idx="345">
                  <c:v>15.9</c:v>
                </c:pt>
                <c:pt idx="346">
                  <c:v>15.9</c:v>
                </c:pt>
                <c:pt idx="347">
                  <c:v>16.2</c:v>
                </c:pt>
                <c:pt idx="348">
                  <c:v>16.5</c:v>
                </c:pt>
                <c:pt idx="349">
                  <c:v>16.7</c:v>
                </c:pt>
                <c:pt idx="350">
                  <c:v>16.8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17.100000000000001</c:v>
                </c:pt>
                <c:pt idx="356">
                  <c:v>17.2</c:v>
                </c:pt>
                <c:pt idx="357">
                  <c:v>17.2</c:v>
                </c:pt>
                <c:pt idx="358">
                  <c:v>17.3</c:v>
                </c:pt>
                <c:pt idx="359">
                  <c:v>17.399999999999999</c:v>
                </c:pt>
                <c:pt idx="360">
                  <c:v>17.5</c:v>
                </c:pt>
                <c:pt idx="361">
                  <c:v>17.7</c:v>
                </c:pt>
                <c:pt idx="362">
                  <c:v>17.8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17.899999999999999</c:v>
                </c:pt>
                <c:pt idx="366">
                  <c:v>17.8</c:v>
                </c:pt>
                <c:pt idx="367">
                  <c:v>17.8</c:v>
                </c:pt>
                <c:pt idx="368">
                  <c:v>17.8</c:v>
                </c:pt>
                <c:pt idx="369">
                  <c:v>17.8</c:v>
                </c:pt>
                <c:pt idx="370">
                  <c:v>17.7</c:v>
                </c:pt>
                <c:pt idx="371">
                  <c:v>17.8</c:v>
                </c:pt>
                <c:pt idx="372">
                  <c:v>17.8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17.899999999999999</c:v>
                </c:pt>
                <c:pt idx="382">
                  <c:v>18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18.2</c:v>
                </c:pt>
                <c:pt idx="388">
                  <c:v>18.3</c:v>
                </c:pt>
                <c:pt idx="389">
                  <c:v>18.3</c:v>
                </c:pt>
                <c:pt idx="390">
                  <c:v>18.3</c:v>
                </c:pt>
                <c:pt idx="391">
                  <c:v>18.2</c:v>
                </c:pt>
                <c:pt idx="392">
                  <c:v>18.100000000000001</c:v>
                </c:pt>
                <c:pt idx="393">
                  <c:v>18.2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18.8</c:v>
                </c:pt>
                <c:pt idx="399">
                  <c:v>19</c:v>
                </c:pt>
                <c:pt idx="400">
                  <c:v>19.100000000000001</c:v>
                </c:pt>
                <c:pt idx="401">
                  <c:v>19.399999999999999</c:v>
                </c:pt>
                <c:pt idx="402">
                  <c:v>21.5</c:v>
                </c:pt>
                <c:pt idx="403">
                  <c:v>22.2</c:v>
                </c:pt>
                <c:pt idx="404">
                  <c:v>21.4</c:v>
                </c:pt>
                <c:pt idx="405">
                  <c:v>23.1</c:v>
                </c:pt>
                <c:pt idx="406">
                  <c:v>24.1</c:v>
                </c:pt>
                <c:pt idx="407">
                  <c:v>24.3</c:v>
                </c:pt>
                <c:pt idx="408">
                  <c:v>24.5</c:v>
                </c:pt>
                <c:pt idx="409">
                  <c:v>24.7</c:v>
                </c:pt>
                <c:pt idx="410">
                  <c:v>25.3</c:v>
                </c:pt>
                <c:pt idx="411">
                  <c:v>25.1</c:v>
                </c:pt>
                <c:pt idx="412">
                  <c:v>25</c:v>
                </c:pt>
                <c:pt idx="413">
                  <c:v>25</c:v>
                </c:pt>
                <c:pt idx="414">
                  <c:v>25.3</c:v>
                </c:pt>
                <c:pt idx="415">
                  <c:v>25.6</c:v>
                </c:pt>
                <c:pt idx="416">
                  <c:v>26.1</c:v>
                </c:pt>
                <c:pt idx="417">
                  <c:v>26.4</c:v>
                </c:pt>
                <c:pt idx="418">
                  <c:v>26.7</c:v>
                </c:pt>
                <c:pt idx="419">
                  <c:v>27.2</c:v>
                </c:pt>
                <c:pt idx="420">
                  <c:v>27.7</c:v>
                </c:pt>
                <c:pt idx="421">
                  <c:v>27.2</c:v>
                </c:pt>
                <c:pt idx="422">
                  <c:v>27.2</c:v>
                </c:pt>
                <c:pt idx="423">
                  <c:v>27.4</c:v>
                </c:pt>
                <c:pt idx="424">
                  <c:v>27.5</c:v>
                </c:pt>
                <c:pt idx="425">
                  <c:v>27.7</c:v>
                </c:pt>
                <c:pt idx="426">
                  <c:v>28</c:v>
                </c:pt>
                <c:pt idx="427">
                  <c:v>28.2</c:v>
                </c:pt>
                <c:pt idx="428">
                  <c:v>28.1</c:v>
                </c:pt>
                <c:pt idx="429">
                  <c:v>27.8</c:v>
                </c:pt>
                <c:pt idx="430">
                  <c:v>27.8</c:v>
                </c:pt>
                <c:pt idx="431">
                  <c:v>27.6</c:v>
                </c:pt>
                <c:pt idx="432">
                  <c:v>27.3</c:v>
                </c:pt>
                <c:pt idx="433">
                  <c:v>26.8</c:v>
                </c:pt>
                <c:pt idx="434">
                  <c:v>26.8</c:v>
                </c:pt>
                <c:pt idx="435">
                  <c:v>26.5</c:v>
                </c:pt>
                <c:pt idx="436">
                  <c:v>26.3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</c:v>
                </c:pt>
                <c:pt idx="442">
                  <c:v>26</c:v>
                </c:pt>
                <c:pt idx="443">
                  <c:v>25.9</c:v>
                </c:pt>
                <c:pt idx="444">
                  <c:v>25.9</c:v>
                </c:pt>
                <c:pt idx="445">
                  <c:v>26.1</c:v>
                </c:pt>
                <c:pt idx="446">
                  <c:v>26.1</c:v>
                </c:pt>
                <c:pt idx="447">
                  <c:v>26.1</c:v>
                </c:pt>
                <c:pt idx="448">
                  <c:v>26.4</c:v>
                </c:pt>
                <c:pt idx="449">
                  <c:v>26.6</c:v>
                </c:pt>
                <c:pt idx="450">
                  <c:v>27.3</c:v>
                </c:pt>
                <c:pt idx="451">
                  <c:v>27.9</c:v>
                </c:pt>
                <c:pt idx="452">
                  <c:v>28.4</c:v>
                </c:pt>
                <c:pt idx="453">
                  <c:v>28.6</c:v>
                </c:pt>
                <c:pt idx="454">
                  <c:v>29</c:v>
                </c:pt>
                <c:pt idx="455">
                  <c:v>29.7</c:v>
                </c:pt>
                <c:pt idx="456">
                  <c:v>30.5</c:v>
                </c:pt>
                <c:pt idx="457">
                  <c:v>30.9</c:v>
                </c:pt>
                <c:pt idx="458">
                  <c:v>30.9</c:v>
                </c:pt>
                <c:pt idx="459">
                  <c:v>30.8</c:v>
                </c:pt>
                <c:pt idx="460">
                  <c:v>30.7</c:v>
                </c:pt>
                <c:pt idx="461">
                  <c:v>30.5</c:v>
                </c:pt>
                <c:pt idx="462">
                  <c:v>30.3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29.8</c:v>
                </c:pt>
                <c:pt idx="470">
                  <c:v>29.8</c:v>
                </c:pt>
                <c:pt idx="471">
                  <c:v>29.6</c:v>
                </c:pt>
                <c:pt idx="472">
                  <c:v>29.6</c:v>
                </c:pt>
                <c:pt idx="473">
                  <c:v>29.5</c:v>
                </c:pt>
                <c:pt idx="474">
                  <c:v>29.6</c:v>
                </c:pt>
                <c:pt idx="475">
                  <c:v>29.8</c:v>
                </c:pt>
                <c:pt idx="476">
                  <c:v>29.6</c:v>
                </c:pt>
                <c:pt idx="477">
                  <c:v>29.5</c:v>
                </c:pt>
                <c:pt idx="478">
                  <c:v>29.3</c:v>
                </c:pt>
                <c:pt idx="479">
                  <c:v>29.1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29.1</c:v>
                </c:pt>
                <c:pt idx="485">
                  <c:v>29</c:v>
                </c:pt>
                <c:pt idx="486">
                  <c:v>29.4</c:v>
                </c:pt>
                <c:pt idx="487">
                  <c:v>29.3</c:v>
                </c:pt>
                <c:pt idx="488">
                  <c:v>29.4</c:v>
                </c:pt>
                <c:pt idx="489">
                  <c:v>29.2</c:v>
                </c:pt>
                <c:pt idx="490">
                  <c:v>29.1</c:v>
                </c:pt>
                <c:pt idx="491">
                  <c:v>29.2</c:v>
                </c:pt>
                <c:pt idx="492">
                  <c:v>29.4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29.4</c:v>
                </c:pt>
                <c:pt idx="497">
                  <c:v>29.2</c:v>
                </c:pt>
                <c:pt idx="498">
                  <c:v>29.3</c:v>
                </c:pt>
                <c:pt idx="499">
                  <c:v>29.3</c:v>
                </c:pt>
                <c:pt idx="500">
                  <c:v>29.2</c:v>
                </c:pt>
                <c:pt idx="501">
                  <c:v>29.1</c:v>
                </c:pt>
                <c:pt idx="502">
                  <c:v>29.2</c:v>
                </c:pt>
                <c:pt idx="503">
                  <c:v>29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29.3</c:v>
                </c:pt>
                <c:pt idx="508">
                  <c:v>29.1</c:v>
                </c:pt>
                <c:pt idx="509">
                  <c:v>29.3</c:v>
                </c:pt>
                <c:pt idx="510">
                  <c:v>29.3</c:v>
                </c:pt>
                <c:pt idx="511">
                  <c:v>29.4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29.5</c:v>
                </c:pt>
                <c:pt idx="516">
                  <c:v>29.7</c:v>
                </c:pt>
                <c:pt idx="517">
                  <c:v>29.8</c:v>
                </c:pt>
                <c:pt idx="518">
                  <c:v>29.9</c:v>
                </c:pt>
                <c:pt idx="519">
                  <c:v>30.1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30.4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30.8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31.1</c:v>
                </c:pt>
                <c:pt idx="532">
                  <c:v>31</c:v>
                </c:pt>
                <c:pt idx="533">
                  <c:v>31.1</c:v>
                </c:pt>
                <c:pt idx="534">
                  <c:v>31.3</c:v>
                </c:pt>
                <c:pt idx="535">
                  <c:v>31.4</c:v>
                </c:pt>
                <c:pt idx="536">
                  <c:v>31.3</c:v>
                </c:pt>
                <c:pt idx="537">
                  <c:v>31.2</c:v>
                </c:pt>
                <c:pt idx="538">
                  <c:v>31.3</c:v>
                </c:pt>
                <c:pt idx="539">
                  <c:v>31.4</c:v>
                </c:pt>
                <c:pt idx="540">
                  <c:v>31.5</c:v>
                </c:pt>
                <c:pt idx="541">
                  <c:v>31.5</c:v>
                </c:pt>
                <c:pt idx="542">
                  <c:v>31.7</c:v>
                </c:pt>
                <c:pt idx="543">
                  <c:v>31.6</c:v>
                </c:pt>
                <c:pt idx="544">
                  <c:v>31.7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31.5</c:v>
                </c:pt>
                <c:pt idx="550">
                  <c:v>31.6</c:v>
                </c:pt>
                <c:pt idx="551">
                  <c:v>31.6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31.6</c:v>
                </c:pt>
                <c:pt idx="560">
                  <c:v>31.7</c:v>
                </c:pt>
                <c:pt idx="561">
                  <c:v>31.6</c:v>
                </c:pt>
                <c:pt idx="562">
                  <c:v>31.5</c:v>
                </c:pt>
                <c:pt idx="563">
                  <c:v>31.5</c:v>
                </c:pt>
                <c:pt idx="564">
                  <c:v>31.6</c:v>
                </c:pt>
                <c:pt idx="565">
                  <c:v>31.6</c:v>
                </c:pt>
                <c:pt idx="566">
                  <c:v>31.8</c:v>
                </c:pt>
                <c:pt idx="567">
                  <c:v>31.8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31.6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31.9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31.6</c:v>
                </c:pt>
                <c:pt idx="612">
                  <c:v>31.8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31.5</c:v>
                </c:pt>
                <c:pt idx="617">
                  <c:v>31.5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31.8</c:v>
                </c:pt>
                <c:pt idx="625">
                  <c:v>31.9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32.4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32.5</c:v>
                </c:pt>
                <c:pt idx="634">
                  <c:v>32.6</c:v>
                </c:pt>
                <c:pt idx="635">
                  <c:v>32.799999999999997</c:v>
                </c:pt>
                <c:pt idx="636">
                  <c:v>32.9</c:v>
                </c:pt>
                <c:pt idx="637">
                  <c:v>33.200000000000003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33.1</c:v>
                </c:pt>
                <c:pt idx="652">
                  <c:v>33.299999999999997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34.1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35.5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36.1</c:v>
                </c:pt>
                <c:pt idx="683">
                  <c:v>36.299999999999997</c:v>
                </c:pt>
                <c:pt idx="684">
                  <c:v>36.5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37.1</c:v>
                </c:pt>
                <c:pt idx="691">
                  <c:v>36.9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37.1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38.6</c:v>
                </c:pt>
                <c:pt idx="708">
                  <c:v>38.799999999999997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39.299999999999997</c:v>
                </c:pt>
                <c:pt idx="712">
                  <c:v>39.5</c:v>
                </c:pt>
                <c:pt idx="713">
                  <c:v>39.700000000000003</c:v>
                </c:pt>
                <c:pt idx="714">
                  <c:v>40</c:v>
                </c:pt>
                <c:pt idx="715">
                  <c:v>40.1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40.299999999999997</c:v>
                </c:pt>
                <c:pt idx="719">
                  <c:v>41.1</c:v>
                </c:pt>
                <c:pt idx="720">
                  <c:v>41.6</c:v>
                </c:pt>
                <c:pt idx="721">
                  <c:v>42.4</c:v>
                </c:pt>
                <c:pt idx="722">
                  <c:v>43.4</c:v>
                </c:pt>
                <c:pt idx="723">
                  <c:v>43.6</c:v>
                </c:pt>
                <c:pt idx="724">
                  <c:v>44.5</c:v>
                </c:pt>
                <c:pt idx="725">
                  <c:v>45.5</c:v>
                </c:pt>
                <c:pt idx="726">
                  <c:v>44.9</c:v>
                </c:pt>
                <c:pt idx="727">
                  <c:v>47.5</c:v>
                </c:pt>
                <c:pt idx="728">
                  <c:v>46.7</c:v>
                </c:pt>
                <c:pt idx="729">
                  <c:v>46.3</c:v>
                </c:pt>
                <c:pt idx="730">
                  <c:v>46.5</c:v>
                </c:pt>
                <c:pt idx="731">
                  <c:v>47.4</c:v>
                </c:pt>
                <c:pt idx="732">
                  <c:v>49</c:v>
                </c:pt>
                <c:pt idx="733">
                  <c:v>50</c:v>
                </c:pt>
                <c:pt idx="734">
                  <c:v>50.6</c:v>
                </c:pt>
                <c:pt idx="735">
                  <c:v>51</c:v>
                </c:pt>
                <c:pt idx="736">
                  <c:v>51.8</c:v>
                </c:pt>
                <c:pt idx="737">
                  <c:v>52</c:v>
                </c:pt>
                <c:pt idx="738">
                  <c:v>54</c:v>
                </c:pt>
                <c:pt idx="739">
                  <c:v>55.9</c:v>
                </c:pt>
                <c:pt idx="740">
                  <c:v>55.9</c:v>
                </c:pt>
                <c:pt idx="741">
                  <c:v>56.9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57.2</c:v>
                </c:pt>
                <c:pt idx="746">
                  <c:v>56.9</c:v>
                </c:pt>
                <c:pt idx="747">
                  <c:v>57.5</c:v>
                </c:pt>
                <c:pt idx="748">
                  <c:v>57.9</c:v>
                </c:pt>
                <c:pt idx="749">
                  <c:v>58</c:v>
                </c:pt>
                <c:pt idx="750">
                  <c:v>58.7</c:v>
                </c:pt>
                <c:pt idx="751">
                  <c:v>59</c:v>
                </c:pt>
                <c:pt idx="752">
                  <c:v>59.4</c:v>
                </c:pt>
                <c:pt idx="753">
                  <c:v>59.8</c:v>
                </c:pt>
                <c:pt idx="754">
                  <c:v>59.5</c:v>
                </c:pt>
                <c:pt idx="755">
                  <c:v>59.7</c:v>
                </c:pt>
                <c:pt idx="756">
                  <c:v>59.9</c:v>
                </c:pt>
                <c:pt idx="757">
                  <c:v>59.9</c:v>
                </c:pt>
                <c:pt idx="758">
                  <c:v>60</c:v>
                </c:pt>
                <c:pt idx="759">
                  <c:v>60.6</c:v>
                </c:pt>
                <c:pt idx="760">
                  <c:v>60.8</c:v>
                </c:pt>
                <c:pt idx="761">
                  <c:v>61.2</c:v>
                </c:pt>
                <c:pt idx="762">
                  <c:v>61.6</c:v>
                </c:pt>
                <c:pt idx="763">
                  <c:v>61.4</c:v>
                </c:pt>
                <c:pt idx="764">
                  <c:v>61.8</c:v>
                </c:pt>
                <c:pt idx="765">
                  <c:v>61.9</c:v>
                </c:pt>
                <c:pt idx="766">
                  <c:v>62</c:v>
                </c:pt>
                <c:pt idx="767">
                  <c:v>62.5</c:v>
                </c:pt>
                <c:pt idx="768">
                  <c:v>62.8</c:v>
                </c:pt>
                <c:pt idx="769">
                  <c:v>63.5</c:v>
                </c:pt>
                <c:pt idx="770">
                  <c:v>64.099999999999994</c:v>
                </c:pt>
                <c:pt idx="771">
                  <c:v>64.900000000000006</c:v>
                </c:pt>
                <c:pt idx="772">
                  <c:v>65.2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</c:v>
                </c:pt>
                <c:pt idx="776">
                  <c:v>65.3</c:v>
                </c:pt>
                <c:pt idx="777">
                  <c:v>65.599999999999994</c:v>
                </c:pt>
                <c:pt idx="778">
                  <c:v>65.8</c:v>
                </c:pt>
                <c:pt idx="779">
                  <c:v>66.2</c:v>
                </c:pt>
                <c:pt idx="780">
                  <c:v>66.8</c:v>
                </c:pt>
                <c:pt idx="781">
                  <c:v>67.5</c:v>
                </c:pt>
                <c:pt idx="782">
                  <c:v>68.099999999999994</c:v>
                </c:pt>
                <c:pt idx="783">
                  <c:v>69</c:v>
                </c:pt>
                <c:pt idx="784">
                  <c:v>69.5</c:v>
                </c:pt>
                <c:pt idx="785">
                  <c:v>70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71</c:v>
                </c:pt>
                <c:pt idx="789">
                  <c:v>71.8</c:v>
                </c:pt>
                <c:pt idx="790">
                  <c:v>72.099999999999994</c:v>
                </c:pt>
                <c:pt idx="791">
                  <c:v>72.7</c:v>
                </c:pt>
                <c:pt idx="792">
                  <c:v>73.8</c:v>
                </c:pt>
                <c:pt idx="793">
                  <c:v>74.900000000000006</c:v>
                </c:pt>
                <c:pt idx="794">
                  <c:v>75.8</c:v>
                </c:pt>
                <c:pt idx="795">
                  <c:v>76.900000000000006</c:v>
                </c:pt>
                <c:pt idx="796">
                  <c:v>77.5</c:v>
                </c:pt>
                <c:pt idx="797">
                  <c:v>78</c:v>
                </c:pt>
                <c:pt idx="798">
                  <c:v>79.2</c:v>
                </c:pt>
                <c:pt idx="799">
                  <c:v>79.599999999999994</c:v>
                </c:pt>
                <c:pt idx="800">
                  <c:v>80.900000000000006</c:v>
                </c:pt>
                <c:pt idx="801">
                  <c:v>82.1</c:v>
                </c:pt>
                <c:pt idx="802">
                  <c:v>82.6</c:v>
                </c:pt>
                <c:pt idx="803">
                  <c:v>83.4</c:v>
                </c:pt>
                <c:pt idx="804">
                  <c:v>85.2</c:v>
                </c:pt>
                <c:pt idx="805">
                  <c:v>86.9</c:v>
                </c:pt>
                <c:pt idx="806">
                  <c:v>87.5</c:v>
                </c:pt>
                <c:pt idx="807">
                  <c:v>87.8</c:v>
                </c:pt>
                <c:pt idx="808">
                  <c:v>88.3</c:v>
                </c:pt>
                <c:pt idx="809">
                  <c:v>88.7</c:v>
                </c:pt>
                <c:pt idx="810">
                  <c:v>90.3</c:v>
                </c:pt>
                <c:pt idx="811">
                  <c:v>91.5</c:v>
                </c:pt>
                <c:pt idx="812">
                  <c:v>91.7</c:v>
                </c:pt>
                <c:pt idx="813">
                  <c:v>92.8</c:v>
                </c:pt>
                <c:pt idx="814">
                  <c:v>93.2</c:v>
                </c:pt>
                <c:pt idx="815">
                  <c:v>93.8</c:v>
                </c:pt>
                <c:pt idx="816">
                  <c:v>95.2</c:v>
                </c:pt>
                <c:pt idx="817">
                  <c:v>96.1</c:v>
                </c:pt>
                <c:pt idx="818">
                  <c:v>97</c:v>
                </c:pt>
                <c:pt idx="819">
                  <c:v>98</c:v>
                </c:pt>
                <c:pt idx="820">
                  <c:v>98.3</c:v>
                </c:pt>
                <c:pt idx="821">
                  <c:v>98.5</c:v>
                </c:pt>
                <c:pt idx="822">
                  <c:v>99</c:v>
                </c:pt>
                <c:pt idx="823">
                  <c:v>99</c:v>
                </c:pt>
                <c:pt idx="824">
                  <c:v>98.8</c:v>
                </c:pt>
                <c:pt idx="825">
                  <c:v>98.9</c:v>
                </c:pt>
                <c:pt idx="826">
                  <c:v>98.8</c:v>
                </c:pt>
                <c:pt idx="827">
                  <c:v>98.8</c:v>
                </c:pt>
                <c:pt idx="828">
                  <c:v>99.7</c:v>
                </c:pt>
                <c:pt idx="829">
                  <c:v>99.8</c:v>
                </c:pt>
                <c:pt idx="830">
                  <c:v>99.6</c:v>
                </c:pt>
                <c:pt idx="831">
                  <c:v>99.6</c:v>
                </c:pt>
                <c:pt idx="832">
                  <c:v>99.8</c:v>
                </c:pt>
                <c:pt idx="833">
                  <c:v>100</c:v>
                </c:pt>
                <c:pt idx="834">
                  <c:v>100.4</c:v>
                </c:pt>
                <c:pt idx="835">
                  <c:v>100.3</c:v>
                </c:pt>
                <c:pt idx="836">
                  <c:v>100</c:v>
                </c:pt>
                <c:pt idx="837">
                  <c:v>100.2</c:v>
                </c:pt>
                <c:pt idx="838">
                  <c:v>100.3</c:v>
                </c:pt>
                <c:pt idx="839">
                  <c:v>100.5</c:v>
                </c:pt>
                <c:pt idx="840">
                  <c:v>100.2</c:v>
                </c:pt>
                <c:pt idx="841">
                  <c:v>100.5</c:v>
                </c:pt>
                <c:pt idx="842">
                  <c:v>100.4</c:v>
                </c:pt>
                <c:pt idx="843">
                  <c:v>100.4</c:v>
                </c:pt>
                <c:pt idx="844">
                  <c:v>100.8</c:v>
                </c:pt>
                <c:pt idx="845">
                  <c:v>101</c:v>
                </c:pt>
                <c:pt idx="846">
                  <c:v>101.3</c:v>
                </c:pt>
                <c:pt idx="847">
                  <c:v>101.8</c:v>
                </c:pt>
                <c:pt idx="848">
                  <c:v>102</c:v>
                </c:pt>
                <c:pt idx="849">
                  <c:v>102.2</c:v>
                </c:pt>
                <c:pt idx="850">
                  <c:v>102.1</c:v>
                </c:pt>
                <c:pt idx="851">
                  <c:v>102.3</c:v>
                </c:pt>
                <c:pt idx="852">
                  <c:v>102.9</c:v>
                </c:pt>
                <c:pt idx="853">
                  <c:v>103.2</c:v>
                </c:pt>
                <c:pt idx="854">
                  <c:v>103.9</c:v>
                </c:pt>
                <c:pt idx="855">
                  <c:v>104</c:v>
                </c:pt>
                <c:pt idx="856">
                  <c:v>104.1</c:v>
                </c:pt>
                <c:pt idx="857">
                  <c:v>104</c:v>
                </c:pt>
                <c:pt idx="858">
                  <c:v>104.2</c:v>
                </c:pt>
                <c:pt idx="859">
                  <c:v>103.8</c:v>
                </c:pt>
                <c:pt idx="860">
                  <c:v>103.4</c:v>
                </c:pt>
                <c:pt idx="861">
                  <c:v>103.4</c:v>
                </c:pt>
                <c:pt idx="862">
                  <c:v>103.7</c:v>
                </c:pt>
                <c:pt idx="863">
                  <c:v>103.5</c:v>
                </c:pt>
                <c:pt idx="864">
                  <c:v>103.4</c:v>
                </c:pt>
                <c:pt idx="865">
                  <c:v>103.3</c:v>
                </c:pt>
                <c:pt idx="866">
                  <c:v>103.1</c:v>
                </c:pt>
                <c:pt idx="867">
                  <c:v>103.3</c:v>
                </c:pt>
                <c:pt idx="868">
                  <c:v>103.5</c:v>
                </c:pt>
                <c:pt idx="869">
                  <c:v>103.3</c:v>
                </c:pt>
                <c:pt idx="870">
                  <c:v>103.2</c:v>
                </c:pt>
                <c:pt idx="871">
                  <c:v>102.7</c:v>
                </c:pt>
                <c:pt idx="872">
                  <c:v>102.1</c:v>
                </c:pt>
                <c:pt idx="873">
                  <c:v>102.9</c:v>
                </c:pt>
                <c:pt idx="874">
                  <c:v>103.4</c:v>
                </c:pt>
                <c:pt idx="875">
                  <c:v>103.6</c:v>
                </c:pt>
                <c:pt idx="876">
                  <c:v>103.2</c:v>
                </c:pt>
                <c:pt idx="877">
                  <c:v>101.7</c:v>
                </c:pt>
                <c:pt idx="878">
                  <c:v>100.3</c:v>
                </c:pt>
                <c:pt idx="879">
                  <c:v>99.6</c:v>
                </c:pt>
                <c:pt idx="880">
                  <c:v>100</c:v>
                </c:pt>
                <c:pt idx="881">
                  <c:v>99.9</c:v>
                </c:pt>
                <c:pt idx="882">
                  <c:v>99.4</c:v>
                </c:pt>
                <c:pt idx="883">
                  <c:v>99.3</c:v>
                </c:pt>
                <c:pt idx="884">
                  <c:v>99.4</c:v>
                </c:pt>
                <c:pt idx="885">
                  <c:v>99.7</c:v>
                </c:pt>
                <c:pt idx="886">
                  <c:v>99.8</c:v>
                </c:pt>
                <c:pt idx="887">
                  <c:v>99.7</c:v>
                </c:pt>
                <c:pt idx="888">
                  <c:v>100.5</c:v>
                </c:pt>
                <c:pt idx="889">
                  <c:v>101</c:v>
                </c:pt>
                <c:pt idx="890">
                  <c:v>101.2</c:v>
                </c:pt>
                <c:pt idx="891">
                  <c:v>101.9</c:v>
                </c:pt>
                <c:pt idx="892">
                  <c:v>102.6</c:v>
                </c:pt>
                <c:pt idx="893">
                  <c:v>103</c:v>
                </c:pt>
                <c:pt idx="894">
                  <c:v>103.5</c:v>
                </c:pt>
                <c:pt idx="895">
                  <c:v>103.8</c:v>
                </c:pt>
                <c:pt idx="896">
                  <c:v>103.7</c:v>
                </c:pt>
                <c:pt idx="897">
                  <c:v>104.1</c:v>
                </c:pt>
                <c:pt idx="898">
                  <c:v>104.2</c:v>
                </c:pt>
                <c:pt idx="899">
                  <c:v>104.2</c:v>
                </c:pt>
                <c:pt idx="900">
                  <c:v>104.6</c:v>
                </c:pt>
                <c:pt idx="901">
                  <c:v>104.8</c:v>
                </c:pt>
                <c:pt idx="902">
                  <c:v>104.9</c:v>
                </c:pt>
                <c:pt idx="903">
                  <c:v>105.8</c:v>
                </c:pt>
                <c:pt idx="904">
                  <c:v>106.5</c:v>
                </c:pt>
                <c:pt idx="905">
                  <c:v>107.2</c:v>
                </c:pt>
                <c:pt idx="906">
                  <c:v>107.9</c:v>
                </c:pt>
                <c:pt idx="907">
                  <c:v>108</c:v>
                </c:pt>
                <c:pt idx="908">
                  <c:v>108.1</c:v>
                </c:pt>
                <c:pt idx="909">
                  <c:v>108.2</c:v>
                </c:pt>
                <c:pt idx="910">
                  <c:v>108.3</c:v>
                </c:pt>
                <c:pt idx="911">
                  <c:v>109</c:v>
                </c:pt>
                <c:pt idx="912">
                  <c:v>110.5</c:v>
                </c:pt>
                <c:pt idx="913">
                  <c:v>110.8</c:v>
                </c:pt>
                <c:pt idx="914">
                  <c:v>111.5</c:v>
                </c:pt>
                <c:pt idx="915">
                  <c:v>112.3</c:v>
                </c:pt>
                <c:pt idx="916">
                  <c:v>113.2</c:v>
                </c:pt>
                <c:pt idx="917">
                  <c:v>112.9</c:v>
                </c:pt>
                <c:pt idx="918">
                  <c:v>112.8</c:v>
                </c:pt>
                <c:pt idx="919">
                  <c:v>112</c:v>
                </c:pt>
                <c:pt idx="920">
                  <c:v>112.4</c:v>
                </c:pt>
                <c:pt idx="921">
                  <c:v>112.8</c:v>
                </c:pt>
                <c:pt idx="922">
                  <c:v>112.7</c:v>
                </c:pt>
                <c:pt idx="923">
                  <c:v>113</c:v>
                </c:pt>
                <c:pt idx="924">
                  <c:v>114.9</c:v>
                </c:pt>
                <c:pt idx="925">
                  <c:v>114.4</c:v>
                </c:pt>
                <c:pt idx="926">
                  <c:v>114.2</c:v>
                </c:pt>
                <c:pt idx="927">
                  <c:v>114.1</c:v>
                </c:pt>
                <c:pt idx="928">
                  <c:v>114.6</c:v>
                </c:pt>
                <c:pt idx="929">
                  <c:v>114.3</c:v>
                </c:pt>
                <c:pt idx="930">
                  <c:v>114.5</c:v>
                </c:pt>
                <c:pt idx="931">
                  <c:v>116.5</c:v>
                </c:pt>
                <c:pt idx="932">
                  <c:v>118.4</c:v>
                </c:pt>
                <c:pt idx="933">
                  <c:v>120.8</c:v>
                </c:pt>
                <c:pt idx="934">
                  <c:v>120.1</c:v>
                </c:pt>
                <c:pt idx="935">
                  <c:v>118.7</c:v>
                </c:pt>
                <c:pt idx="936">
                  <c:v>119</c:v>
                </c:pt>
                <c:pt idx="937">
                  <c:v>117.2</c:v>
                </c:pt>
                <c:pt idx="938">
                  <c:v>116.2</c:v>
                </c:pt>
                <c:pt idx="939">
                  <c:v>116</c:v>
                </c:pt>
                <c:pt idx="940">
                  <c:v>116.5</c:v>
                </c:pt>
                <c:pt idx="941">
                  <c:v>116.4</c:v>
                </c:pt>
                <c:pt idx="942">
                  <c:v>116.1</c:v>
                </c:pt>
                <c:pt idx="943">
                  <c:v>116.2</c:v>
                </c:pt>
                <c:pt idx="944">
                  <c:v>116.1</c:v>
                </c:pt>
                <c:pt idx="945">
                  <c:v>116.4</c:v>
                </c:pt>
                <c:pt idx="946">
                  <c:v>116.4</c:v>
                </c:pt>
                <c:pt idx="947">
                  <c:v>115.9</c:v>
                </c:pt>
                <c:pt idx="948">
                  <c:v>115.6</c:v>
                </c:pt>
                <c:pt idx="949">
                  <c:v>116</c:v>
                </c:pt>
                <c:pt idx="950">
                  <c:v>116.1</c:v>
                </c:pt>
                <c:pt idx="951">
                  <c:v>116.3</c:v>
                </c:pt>
                <c:pt idx="952">
                  <c:v>117.2</c:v>
                </c:pt>
                <c:pt idx="953">
                  <c:v>118</c:v>
                </c:pt>
                <c:pt idx="954">
                  <c:v>117.9</c:v>
                </c:pt>
                <c:pt idx="955">
                  <c:v>117.7</c:v>
                </c:pt>
                <c:pt idx="956">
                  <c:v>118</c:v>
                </c:pt>
                <c:pt idx="957">
                  <c:v>118.1</c:v>
                </c:pt>
                <c:pt idx="958">
                  <c:v>117.8</c:v>
                </c:pt>
                <c:pt idx="959">
                  <c:v>117.6</c:v>
                </c:pt>
                <c:pt idx="960">
                  <c:v>118</c:v>
                </c:pt>
                <c:pt idx="961">
                  <c:v>118.4</c:v>
                </c:pt>
                <c:pt idx="962">
                  <c:v>118.7</c:v>
                </c:pt>
                <c:pt idx="963">
                  <c:v>119.3</c:v>
                </c:pt>
                <c:pt idx="964">
                  <c:v>119.7</c:v>
                </c:pt>
                <c:pt idx="965">
                  <c:v>119.5</c:v>
                </c:pt>
                <c:pt idx="966">
                  <c:v>119.2</c:v>
                </c:pt>
                <c:pt idx="967">
                  <c:v>118.7</c:v>
                </c:pt>
                <c:pt idx="968">
                  <c:v>118.7</c:v>
                </c:pt>
                <c:pt idx="969">
                  <c:v>119.1</c:v>
                </c:pt>
                <c:pt idx="970">
                  <c:v>119</c:v>
                </c:pt>
                <c:pt idx="971">
                  <c:v>118.6</c:v>
                </c:pt>
                <c:pt idx="972">
                  <c:v>119.1</c:v>
                </c:pt>
                <c:pt idx="973">
                  <c:v>119.3</c:v>
                </c:pt>
                <c:pt idx="974">
                  <c:v>119.7</c:v>
                </c:pt>
                <c:pt idx="975">
                  <c:v>119.7</c:v>
                </c:pt>
                <c:pt idx="976">
                  <c:v>119.9</c:v>
                </c:pt>
                <c:pt idx="977">
                  <c:v>120.5</c:v>
                </c:pt>
                <c:pt idx="978">
                  <c:v>120.7</c:v>
                </c:pt>
                <c:pt idx="979">
                  <c:v>121.2</c:v>
                </c:pt>
                <c:pt idx="980">
                  <c:v>121</c:v>
                </c:pt>
                <c:pt idx="981">
                  <c:v>120.9</c:v>
                </c:pt>
                <c:pt idx="982">
                  <c:v>121.5</c:v>
                </c:pt>
                <c:pt idx="983">
                  <c:v>121.9</c:v>
                </c:pt>
                <c:pt idx="984">
                  <c:v>122.9</c:v>
                </c:pt>
                <c:pt idx="985">
                  <c:v>123.5</c:v>
                </c:pt>
                <c:pt idx="986">
                  <c:v>123.9</c:v>
                </c:pt>
                <c:pt idx="987">
                  <c:v>124.6</c:v>
                </c:pt>
                <c:pt idx="988">
                  <c:v>124.9</c:v>
                </c:pt>
                <c:pt idx="989">
                  <c:v>125.3</c:v>
                </c:pt>
                <c:pt idx="990">
                  <c:v>125.3</c:v>
                </c:pt>
                <c:pt idx="991">
                  <c:v>125.1</c:v>
                </c:pt>
                <c:pt idx="992">
                  <c:v>125.2</c:v>
                </c:pt>
                <c:pt idx="993">
                  <c:v>125.3</c:v>
                </c:pt>
                <c:pt idx="994">
                  <c:v>125.4</c:v>
                </c:pt>
                <c:pt idx="995">
                  <c:v>125.7</c:v>
                </c:pt>
                <c:pt idx="996">
                  <c:v>126.3</c:v>
                </c:pt>
                <c:pt idx="997">
                  <c:v>126.2</c:v>
                </c:pt>
                <c:pt idx="998">
                  <c:v>126.4</c:v>
                </c:pt>
                <c:pt idx="999">
                  <c:v>127.4</c:v>
                </c:pt>
                <c:pt idx="1000">
                  <c:v>128.1</c:v>
                </c:pt>
                <c:pt idx="1001">
                  <c:v>128</c:v>
                </c:pt>
                <c:pt idx="1002">
                  <c:v>128</c:v>
                </c:pt>
                <c:pt idx="1003">
                  <c:v>128.30000000000001</c:v>
                </c:pt>
                <c:pt idx="1004">
                  <c:v>128.19999999999999</c:v>
                </c:pt>
                <c:pt idx="1005">
                  <c:v>128</c:v>
                </c:pt>
                <c:pt idx="1006">
                  <c:v>128.19999999999999</c:v>
                </c:pt>
                <c:pt idx="1007">
                  <c:v>129.1</c:v>
                </c:pt>
                <c:pt idx="1008">
                  <c:v>129.69999999999999</c:v>
                </c:pt>
                <c:pt idx="1009">
                  <c:v>128.5</c:v>
                </c:pt>
                <c:pt idx="1010">
                  <c:v>127.3</c:v>
                </c:pt>
                <c:pt idx="1011">
                  <c:v>127</c:v>
                </c:pt>
                <c:pt idx="1012">
                  <c:v>127.4</c:v>
                </c:pt>
                <c:pt idx="1013">
                  <c:v>127.2</c:v>
                </c:pt>
                <c:pt idx="1014">
                  <c:v>126.9</c:v>
                </c:pt>
                <c:pt idx="1015">
                  <c:v>127.2</c:v>
                </c:pt>
                <c:pt idx="1016">
                  <c:v>127.5</c:v>
                </c:pt>
                <c:pt idx="1017">
                  <c:v>127.8</c:v>
                </c:pt>
                <c:pt idx="1018">
                  <c:v>127.9</c:v>
                </c:pt>
                <c:pt idx="1019">
                  <c:v>126.8</c:v>
                </c:pt>
                <c:pt idx="1020">
                  <c:v>125.4</c:v>
                </c:pt>
                <c:pt idx="1021">
                  <c:v>125</c:v>
                </c:pt>
                <c:pt idx="1022">
                  <c:v>124.7</c:v>
                </c:pt>
                <c:pt idx="1023">
                  <c:v>124.9</c:v>
                </c:pt>
                <c:pt idx="1024">
                  <c:v>125.1</c:v>
                </c:pt>
                <c:pt idx="1025">
                  <c:v>124.8</c:v>
                </c:pt>
                <c:pt idx="1026">
                  <c:v>124.9</c:v>
                </c:pt>
                <c:pt idx="1027">
                  <c:v>124.2</c:v>
                </c:pt>
                <c:pt idx="1028">
                  <c:v>123.8</c:v>
                </c:pt>
                <c:pt idx="1029">
                  <c:v>124</c:v>
                </c:pt>
                <c:pt idx="1030">
                  <c:v>123.6</c:v>
                </c:pt>
                <c:pt idx="1031">
                  <c:v>122.8</c:v>
                </c:pt>
                <c:pt idx="1032">
                  <c:v>122.9</c:v>
                </c:pt>
                <c:pt idx="1033">
                  <c:v>122.3</c:v>
                </c:pt>
                <c:pt idx="1034">
                  <c:v>122.6</c:v>
                </c:pt>
                <c:pt idx="1035">
                  <c:v>123.6</c:v>
                </c:pt>
                <c:pt idx="1036">
                  <c:v>124.7</c:v>
                </c:pt>
                <c:pt idx="1037">
                  <c:v>125.2</c:v>
                </c:pt>
                <c:pt idx="1038">
                  <c:v>125.7</c:v>
                </c:pt>
                <c:pt idx="1039">
                  <c:v>126.9</c:v>
                </c:pt>
                <c:pt idx="1040">
                  <c:v>128</c:v>
                </c:pt>
                <c:pt idx="1041">
                  <c:v>127.7</c:v>
                </c:pt>
                <c:pt idx="1042">
                  <c:v>128.30000000000001</c:v>
                </c:pt>
                <c:pt idx="1043">
                  <c:v>127.8</c:v>
                </c:pt>
                <c:pt idx="1044">
                  <c:v>128.30000000000001</c:v>
                </c:pt>
                <c:pt idx="1045">
                  <c:v>129.80000000000001</c:v>
                </c:pt>
                <c:pt idx="1046">
                  <c:v>130.80000000000001</c:v>
                </c:pt>
                <c:pt idx="1047">
                  <c:v>130.69999999999999</c:v>
                </c:pt>
                <c:pt idx="1048">
                  <c:v>131.6</c:v>
                </c:pt>
                <c:pt idx="1049">
                  <c:v>133.80000000000001</c:v>
                </c:pt>
                <c:pt idx="1050">
                  <c:v>133.69999999999999</c:v>
                </c:pt>
                <c:pt idx="1051">
                  <c:v>132.9</c:v>
                </c:pt>
                <c:pt idx="1052">
                  <c:v>134.69999999999999</c:v>
                </c:pt>
                <c:pt idx="1053">
                  <c:v>135.4</c:v>
                </c:pt>
                <c:pt idx="1054">
                  <c:v>135</c:v>
                </c:pt>
                <c:pt idx="1055">
                  <c:v>136.19999999999999</c:v>
                </c:pt>
                <c:pt idx="1056">
                  <c:v>140</c:v>
                </c:pt>
                <c:pt idx="1057">
                  <c:v>137.4</c:v>
                </c:pt>
                <c:pt idx="1058">
                  <c:v>135.9</c:v>
                </c:pt>
                <c:pt idx="1059">
                  <c:v>136.4</c:v>
                </c:pt>
                <c:pt idx="1060">
                  <c:v>136.80000000000001</c:v>
                </c:pt>
                <c:pt idx="1061">
                  <c:v>135.5</c:v>
                </c:pt>
                <c:pt idx="1062">
                  <c:v>133.4</c:v>
                </c:pt>
                <c:pt idx="1063">
                  <c:v>133.4</c:v>
                </c:pt>
                <c:pt idx="1064">
                  <c:v>133.30000000000001</c:v>
                </c:pt>
                <c:pt idx="1065">
                  <c:v>130.30000000000001</c:v>
                </c:pt>
                <c:pt idx="1066">
                  <c:v>129.80000000000001</c:v>
                </c:pt>
                <c:pt idx="1067">
                  <c:v>128.1</c:v>
                </c:pt>
                <c:pt idx="1068">
                  <c:v>128.5</c:v>
                </c:pt>
                <c:pt idx="1069">
                  <c:v>128.4</c:v>
                </c:pt>
                <c:pt idx="1070">
                  <c:v>129.80000000000001</c:v>
                </c:pt>
                <c:pt idx="1071">
                  <c:v>130.80000000000001</c:v>
                </c:pt>
                <c:pt idx="1072">
                  <c:v>130.80000000000001</c:v>
                </c:pt>
                <c:pt idx="1073">
                  <c:v>130.9</c:v>
                </c:pt>
                <c:pt idx="1074">
                  <c:v>131.19999999999999</c:v>
                </c:pt>
                <c:pt idx="1075">
                  <c:v>131.5</c:v>
                </c:pt>
                <c:pt idx="1076">
                  <c:v>132.30000000000001</c:v>
                </c:pt>
                <c:pt idx="1077">
                  <c:v>133.19999999999999</c:v>
                </c:pt>
                <c:pt idx="1078">
                  <c:v>133.1</c:v>
                </c:pt>
                <c:pt idx="1079">
                  <c:v>132.9</c:v>
                </c:pt>
                <c:pt idx="1080">
                  <c:v>135.30000000000001</c:v>
                </c:pt>
                <c:pt idx="1081">
                  <c:v>137.6</c:v>
                </c:pt>
                <c:pt idx="1082">
                  <c:v>141.19999999999999</c:v>
                </c:pt>
                <c:pt idx="1083">
                  <c:v>136.80000000000001</c:v>
                </c:pt>
                <c:pt idx="1084">
                  <c:v>136.69999999999999</c:v>
                </c:pt>
                <c:pt idx="1085">
                  <c:v>138</c:v>
                </c:pt>
                <c:pt idx="1086">
                  <c:v>137.69999999999999</c:v>
                </c:pt>
                <c:pt idx="1087">
                  <c:v>138</c:v>
                </c:pt>
                <c:pt idx="1088">
                  <c:v>138.5</c:v>
                </c:pt>
                <c:pt idx="1089">
                  <c:v>139.30000000000001</c:v>
                </c:pt>
                <c:pt idx="1090">
                  <c:v>138.9</c:v>
                </c:pt>
                <c:pt idx="1091">
                  <c:v>139.5</c:v>
                </c:pt>
                <c:pt idx="1092">
                  <c:v>141.4</c:v>
                </c:pt>
                <c:pt idx="1093">
                  <c:v>142.1</c:v>
                </c:pt>
                <c:pt idx="1094">
                  <c:v>143.1</c:v>
                </c:pt>
                <c:pt idx="1095">
                  <c:v>144.80000000000001</c:v>
                </c:pt>
                <c:pt idx="1096">
                  <c:v>146.80000000000001</c:v>
                </c:pt>
                <c:pt idx="1097">
                  <c:v>147.19999999999999</c:v>
                </c:pt>
                <c:pt idx="1098">
                  <c:v>147.4</c:v>
                </c:pt>
                <c:pt idx="1099">
                  <c:v>148</c:v>
                </c:pt>
                <c:pt idx="1100">
                  <c:v>147.69999999999999</c:v>
                </c:pt>
                <c:pt idx="1101">
                  <c:v>150</c:v>
                </c:pt>
                <c:pt idx="1102">
                  <c:v>151.4</c:v>
                </c:pt>
                <c:pt idx="1103">
                  <c:v>150.19999999999999</c:v>
                </c:pt>
                <c:pt idx="1104">
                  <c:v>150.9</c:v>
                </c:pt>
                <c:pt idx="1105">
                  <c:v>151.6</c:v>
                </c:pt>
                <c:pt idx="1106">
                  <c:v>153.69999999999999</c:v>
                </c:pt>
                <c:pt idx="1107">
                  <c:v>155</c:v>
                </c:pt>
                <c:pt idx="1108">
                  <c:v>154.30000000000001</c:v>
                </c:pt>
                <c:pt idx="1109">
                  <c:v>154.30000000000001</c:v>
                </c:pt>
                <c:pt idx="1110">
                  <c:v>156.30000000000001</c:v>
                </c:pt>
                <c:pt idx="1111">
                  <c:v>157.6</c:v>
                </c:pt>
                <c:pt idx="1112">
                  <c:v>162.19999999999999</c:v>
                </c:pt>
                <c:pt idx="1113">
                  <c:v>166.2</c:v>
                </c:pt>
                <c:pt idx="1114">
                  <c:v>163.69999999999999</c:v>
                </c:pt>
                <c:pt idx="1115">
                  <c:v>163</c:v>
                </c:pt>
                <c:pt idx="1116">
                  <c:v>164.3</c:v>
                </c:pt>
                <c:pt idx="1117">
                  <c:v>161.80000000000001</c:v>
                </c:pt>
                <c:pt idx="1118">
                  <c:v>162.19999999999999</c:v>
                </c:pt>
                <c:pt idx="1119">
                  <c:v>164.3</c:v>
                </c:pt>
                <c:pt idx="1120">
                  <c:v>165.8</c:v>
                </c:pt>
                <c:pt idx="1121">
                  <c:v>166.1</c:v>
                </c:pt>
                <c:pt idx="1122">
                  <c:v>166.8</c:v>
                </c:pt>
                <c:pt idx="1123">
                  <c:v>167.9</c:v>
                </c:pt>
                <c:pt idx="1124">
                  <c:v>165.4</c:v>
                </c:pt>
                <c:pt idx="1125">
                  <c:v>162.19999999999999</c:v>
                </c:pt>
                <c:pt idx="1126">
                  <c:v>164.6</c:v>
                </c:pt>
                <c:pt idx="1127">
                  <c:v>165.6</c:v>
                </c:pt>
                <c:pt idx="1128">
                  <c:v>164</c:v>
                </c:pt>
                <c:pt idx="1129">
                  <c:v>166.8</c:v>
                </c:pt>
                <c:pt idx="1130">
                  <c:v>169.3</c:v>
                </c:pt>
                <c:pt idx="1131">
                  <c:v>171.4</c:v>
                </c:pt>
                <c:pt idx="1132">
                  <c:v>173.3</c:v>
                </c:pt>
                <c:pt idx="1133">
                  <c:v>173.8</c:v>
                </c:pt>
                <c:pt idx="1134">
                  <c:v>175.1</c:v>
                </c:pt>
                <c:pt idx="1135">
                  <c:v>172.4</c:v>
                </c:pt>
                <c:pt idx="1136">
                  <c:v>173.5</c:v>
                </c:pt>
                <c:pt idx="1137">
                  <c:v>174.7</c:v>
                </c:pt>
                <c:pt idx="1138">
                  <c:v>179</c:v>
                </c:pt>
                <c:pt idx="1139">
                  <c:v>178.6</c:v>
                </c:pt>
                <c:pt idx="1140">
                  <c:v>181</c:v>
                </c:pt>
                <c:pt idx="1141">
                  <c:v>182.7</c:v>
                </c:pt>
                <c:pt idx="1142">
                  <c:v>187.9</c:v>
                </c:pt>
                <c:pt idx="1143">
                  <c:v>190.9</c:v>
                </c:pt>
                <c:pt idx="1144">
                  <c:v>196.6</c:v>
                </c:pt>
                <c:pt idx="1145">
                  <c:v>200.5</c:v>
                </c:pt>
                <c:pt idx="1146">
                  <c:v>205.5</c:v>
                </c:pt>
                <c:pt idx="1147">
                  <c:v>199</c:v>
                </c:pt>
                <c:pt idx="1148">
                  <c:v>196.9</c:v>
                </c:pt>
                <c:pt idx="1149">
                  <c:v>186.4</c:v>
                </c:pt>
                <c:pt idx="1150">
                  <c:v>176.8</c:v>
                </c:pt>
                <c:pt idx="1151">
                  <c:v>170.9</c:v>
                </c:pt>
                <c:pt idx="1152">
                  <c:v>171.2</c:v>
                </c:pt>
                <c:pt idx="1153">
                  <c:v>169.3</c:v>
                </c:pt>
                <c:pt idx="1154">
                  <c:v>168.1</c:v>
                </c:pt>
                <c:pt idx="1155">
                  <c:v>169.1</c:v>
                </c:pt>
                <c:pt idx="1156">
                  <c:v>170.8</c:v>
                </c:pt>
                <c:pt idx="1157">
                  <c:v>174.1</c:v>
                </c:pt>
                <c:pt idx="1158">
                  <c:v>172.5</c:v>
                </c:pt>
                <c:pt idx="1159">
                  <c:v>175</c:v>
                </c:pt>
                <c:pt idx="1160">
                  <c:v>174.1</c:v>
                </c:pt>
                <c:pt idx="1161">
                  <c:v>175.2</c:v>
                </c:pt>
                <c:pt idx="1162">
                  <c:v>177.4</c:v>
                </c:pt>
                <c:pt idx="1163">
                  <c:v>178.1</c:v>
                </c:pt>
                <c:pt idx="1164">
                  <c:v>181.9</c:v>
                </c:pt>
                <c:pt idx="1165">
                  <c:v>181</c:v>
                </c:pt>
                <c:pt idx="1166">
                  <c:v>183.3</c:v>
                </c:pt>
                <c:pt idx="1167">
                  <c:v>184.4</c:v>
                </c:pt>
                <c:pt idx="1168">
                  <c:v>184.8</c:v>
                </c:pt>
                <c:pt idx="1169">
                  <c:v>183.5</c:v>
                </c:pt>
                <c:pt idx="1170">
                  <c:v>184.1</c:v>
                </c:pt>
                <c:pt idx="1171">
                  <c:v>184.9</c:v>
                </c:pt>
                <c:pt idx="1172">
                  <c:v>184.9</c:v>
                </c:pt>
                <c:pt idx="1173">
                  <c:v>186.6</c:v>
                </c:pt>
                <c:pt idx="1174">
                  <c:v>187.7</c:v>
                </c:pt>
                <c:pt idx="1175">
                  <c:v>189.7</c:v>
                </c:pt>
                <c:pt idx="1176">
                  <c:v>192.7</c:v>
                </c:pt>
                <c:pt idx="1177">
                  <c:v>195.8</c:v>
                </c:pt>
                <c:pt idx="1178">
                  <c:v>199.2</c:v>
                </c:pt>
                <c:pt idx="1179">
                  <c:v>203.1</c:v>
                </c:pt>
                <c:pt idx="1180">
                  <c:v>204.1</c:v>
                </c:pt>
                <c:pt idx="1181">
                  <c:v>203.9</c:v>
                </c:pt>
                <c:pt idx="1182">
                  <c:v>204.6</c:v>
                </c:pt>
                <c:pt idx="1183">
                  <c:v>203.2</c:v>
                </c:pt>
                <c:pt idx="1184">
                  <c:v>203.7</c:v>
                </c:pt>
                <c:pt idx="1185">
                  <c:v>201.1</c:v>
                </c:pt>
                <c:pt idx="1186">
                  <c:v>201.4</c:v>
                </c:pt>
                <c:pt idx="1187">
                  <c:v>199.8</c:v>
                </c:pt>
                <c:pt idx="1188">
                  <c:v>200.7</c:v>
                </c:pt>
                <c:pt idx="1189">
                  <c:v>201.6</c:v>
                </c:pt>
                <c:pt idx="1190">
                  <c:v>204.2</c:v>
                </c:pt>
                <c:pt idx="1191">
                  <c:v>203.7</c:v>
                </c:pt>
                <c:pt idx="1192">
                  <c:v>201.9</c:v>
                </c:pt>
                <c:pt idx="1193">
                  <c:v>199.8</c:v>
                </c:pt>
                <c:pt idx="1194">
                  <c:v>200.1</c:v>
                </c:pt>
                <c:pt idx="1195">
                  <c:v>202.7</c:v>
                </c:pt>
                <c:pt idx="1196">
                  <c:v>204.4</c:v>
                </c:pt>
                <c:pt idx="1197">
                  <c:v>203.5</c:v>
                </c:pt>
                <c:pt idx="1198">
                  <c:v>201.8</c:v>
                </c:pt>
                <c:pt idx="1199">
                  <c:v>201.5</c:v>
                </c:pt>
                <c:pt idx="1200">
                  <c:v>202.5</c:v>
                </c:pt>
                <c:pt idx="1201">
                  <c:v>204.3</c:v>
                </c:pt>
                <c:pt idx="1202">
                  <c:v>204</c:v>
                </c:pt>
                <c:pt idx="1203">
                  <c:v>203.5</c:v>
                </c:pt>
                <c:pt idx="1204">
                  <c:v>204.1</c:v>
                </c:pt>
                <c:pt idx="1205">
                  <c:v>204.3</c:v>
                </c:pt>
                <c:pt idx="1206">
                  <c:v>204.4</c:v>
                </c:pt>
                <c:pt idx="1207">
                  <c:v>204.2</c:v>
                </c:pt>
                <c:pt idx="1208">
                  <c:v>203.9</c:v>
                </c:pt>
                <c:pt idx="1209">
                  <c:v>202.5</c:v>
                </c:pt>
                <c:pt idx="1210">
                  <c:v>201.2</c:v>
                </c:pt>
                <c:pt idx="1211">
                  <c:v>202</c:v>
                </c:pt>
                <c:pt idx="1212">
                  <c:v>203.8</c:v>
                </c:pt>
                <c:pt idx="1213">
                  <c:v>205.7</c:v>
                </c:pt>
                <c:pt idx="1214">
                  <c:v>207</c:v>
                </c:pt>
                <c:pt idx="1215">
                  <c:v>208.3</c:v>
                </c:pt>
                <c:pt idx="1216">
                  <c:v>208</c:v>
                </c:pt>
                <c:pt idx="1217">
                  <c:v>208.3</c:v>
                </c:pt>
                <c:pt idx="1218">
                  <c:v>208</c:v>
                </c:pt>
                <c:pt idx="1219">
                  <c:v>207</c:v>
                </c:pt>
                <c:pt idx="1220">
                  <c:v>206.4</c:v>
                </c:pt>
                <c:pt idx="1221">
                  <c:v>203.4</c:v>
                </c:pt>
                <c:pt idx="1222">
                  <c:v>200.9</c:v>
                </c:pt>
                <c:pt idx="1223">
                  <c:v>197</c:v>
                </c:pt>
                <c:pt idx="1224">
                  <c:v>192</c:v>
                </c:pt>
                <c:pt idx="1225">
                  <c:v>191.1</c:v>
                </c:pt>
                <c:pt idx="1226">
                  <c:v>191.5</c:v>
                </c:pt>
                <c:pt idx="1227">
                  <c:v>190.9</c:v>
                </c:pt>
                <c:pt idx="1228">
                  <c:v>193.4</c:v>
                </c:pt>
                <c:pt idx="1229">
                  <c:v>194.8</c:v>
                </c:pt>
                <c:pt idx="1230">
                  <c:v>193.9</c:v>
                </c:pt>
                <c:pt idx="1231">
                  <c:v>191.9</c:v>
                </c:pt>
                <c:pt idx="1232">
                  <c:v>189.1</c:v>
                </c:pt>
                <c:pt idx="1233">
                  <c:v>187.5</c:v>
                </c:pt>
                <c:pt idx="1234">
                  <c:v>185.7</c:v>
                </c:pt>
                <c:pt idx="1235">
                  <c:v>183.5</c:v>
                </c:pt>
                <c:pt idx="1236">
                  <c:v>182.6</c:v>
                </c:pt>
                <c:pt idx="1237">
                  <c:v>181.3</c:v>
                </c:pt>
                <c:pt idx="1238">
                  <c:v>182.1</c:v>
                </c:pt>
                <c:pt idx="1239">
                  <c:v>183.2</c:v>
                </c:pt>
                <c:pt idx="1240">
                  <c:v>185.3</c:v>
                </c:pt>
                <c:pt idx="1241">
                  <c:v>187.6</c:v>
                </c:pt>
                <c:pt idx="1242">
                  <c:v>187.7</c:v>
                </c:pt>
                <c:pt idx="1243">
                  <c:v>186.6</c:v>
                </c:pt>
                <c:pt idx="1244">
                  <c:v>186.9</c:v>
                </c:pt>
                <c:pt idx="1245">
                  <c:v>186.7</c:v>
                </c:pt>
                <c:pt idx="1246">
                  <c:v>186.3</c:v>
                </c:pt>
                <c:pt idx="1247">
                  <c:v>188.2</c:v>
                </c:pt>
                <c:pt idx="1248">
                  <c:v>190.7</c:v>
                </c:pt>
                <c:pt idx="1249">
                  <c:v>191.6</c:v>
                </c:pt>
                <c:pt idx="1250">
                  <c:v>191.5</c:v>
                </c:pt>
                <c:pt idx="1251">
                  <c:v>193</c:v>
                </c:pt>
                <c:pt idx="1252">
                  <c:v>192.8</c:v>
                </c:pt>
                <c:pt idx="1253">
                  <c:v>193.6</c:v>
                </c:pt>
                <c:pt idx="1254">
                  <c:v>193.5</c:v>
                </c:pt>
                <c:pt idx="1255">
                  <c:v>193.8</c:v>
                </c:pt>
                <c:pt idx="1256">
                  <c:v>194.8</c:v>
                </c:pt>
                <c:pt idx="1257">
                  <c:v>194.9</c:v>
                </c:pt>
                <c:pt idx="1258">
                  <c:v>195.9</c:v>
                </c:pt>
                <c:pt idx="1259">
                  <c:v>196.3</c:v>
                </c:pt>
                <c:pt idx="1260">
                  <c:v>197.9</c:v>
                </c:pt>
                <c:pt idx="1261">
                  <c:v>199.3</c:v>
                </c:pt>
                <c:pt idx="1262">
                  <c:v>199.3</c:v>
                </c:pt>
                <c:pt idx="1263">
                  <c:v>200.3</c:v>
                </c:pt>
                <c:pt idx="1264">
                  <c:v>203.2</c:v>
                </c:pt>
                <c:pt idx="1265">
                  <c:v>204.2</c:v>
                </c:pt>
                <c:pt idx="1266">
                  <c:v>204.3</c:v>
                </c:pt>
                <c:pt idx="1267">
                  <c:v>203.4</c:v>
                </c:pt>
                <c:pt idx="1268">
                  <c:v>203.6</c:v>
                </c:pt>
                <c:pt idx="1269">
                  <c:v>204.6</c:v>
                </c:pt>
                <c:pt idx="1270">
                  <c:v>202.3</c:v>
                </c:pt>
                <c:pt idx="1271">
                  <c:v>201</c:v>
                </c:pt>
                <c:pt idx="1272">
                  <c:v>199.1</c:v>
                </c:pt>
                <c:pt idx="1273">
                  <c:v>199.2</c:v>
                </c:pt>
                <c:pt idx="1274">
                  <c:v>200.8</c:v>
                </c:pt>
                <c:pt idx="1275">
                  <c:v>202.1</c:v>
                </c:pt>
                <c:pt idx="1276">
                  <c:v>201.7</c:v>
                </c:pt>
                <c:pt idx="1277">
                  <c:v>200.3</c:v>
                </c:pt>
                <c:pt idx="1278">
                  <c:v>200.7</c:v>
                </c:pt>
                <c:pt idx="1279">
                  <c:v>199.2</c:v>
                </c:pt>
                <c:pt idx="1280">
                  <c:v>198.4</c:v>
                </c:pt>
                <c:pt idx="1281">
                  <c:v>198.6</c:v>
                </c:pt>
                <c:pt idx="1282">
                  <c:v>199</c:v>
                </c:pt>
                <c:pt idx="1283">
                  <c:v>199</c:v>
                </c:pt>
                <c:pt idx="1284">
                  <c:v>199.3</c:v>
                </c:pt>
                <c:pt idx="1285">
                  <c:v>196.7</c:v>
                </c:pt>
                <c:pt idx="1286">
                  <c:v>193.1</c:v>
                </c:pt>
                <c:pt idx="1287">
                  <c:v>185.5</c:v>
                </c:pt>
                <c:pt idx="1288">
                  <c:v>188.6</c:v>
                </c:pt>
                <c:pt idx="1289">
                  <c:v>191.2</c:v>
                </c:pt>
                <c:pt idx="1290">
                  <c:v>193</c:v>
                </c:pt>
                <c:pt idx="1291">
                  <c:v>194.3</c:v>
                </c:pt>
                <c:pt idx="1292">
                  <c:v>195.5</c:v>
                </c:pt>
                <c:pt idx="1293">
                  <c:v>196.5</c:v>
                </c:pt>
                <c:pt idx="1294">
                  <c:v>198.3</c:v>
                </c:pt>
                <c:pt idx="1295">
                  <c:v>200.5</c:v>
                </c:pt>
                <c:pt idx="1296">
                  <c:v>204.8</c:v>
                </c:pt>
                <c:pt idx="1297">
                  <c:v>210.6</c:v>
                </c:pt>
                <c:pt idx="1298">
                  <c:v>215</c:v>
                </c:pt>
                <c:pt idx="1299">
                  <c:v>217.9</c:v>
                </c:pt>
                <c:pt idx="1300">
                  <c:v>224.9</c:v>
                </c:pt>
                <c:pt idx="1301">
                  <c:v>228.9</c:v>
                </c:pt>
                <c:pt idx="1302">
                  <c:v>231.85</c:v>
                </c:pt>
                <c:pt idx="1303">
                  <c:v>233.41499999999999</c:v>
                </c:pt>
                <c:pt idx="1304">
                  <c:v>235.678</c:v>
                </c:pt>
                <c:pt idx="1305">
                  <c:v>240.465</c:v>
                </c:pt>
                <c:pt idx="1306">
                  <c:v>243.28700000000001</c:v>
                </c:pt>
                <c:pt idx="1307">
                  <c:v>241.33799999999999</c:v>
                </c:pt>
                <c:pt idx="1308">
                  <c:v>246.453</c:v>
                </c:pt>
                <c:pt idx="1309">
                  <c:v>252.66</c:v>
                </c:pt>
                <c:pt idx="1310">
                  <c:v>260.01400000000001</c:v>
                </c:pt>
                <c:pt idx="1311">
                  <c:v>265.31</c:v>
                </c:pt>
                <c:pt idx="1312">
                  <c:v>273.25099999999998</c:v>
                </c:pt>
                <c:pt idx="1313">
                  <c:v>280.25099999999998</c:v>
                </c:pt>
                <c:pt idx="1314">
                  <c:v>272.274</c:v>
                </c:pt>
                <c:pt idx="1315">
                  <c:v>269.54599999999999</c:v>
                </c:pt>
                <c:pt idx="1316">
                  <c:v>267.89800000000002</c:v>
                </c:pt>
                <c:pt idx="1317">
                  <c:v>265.06099999999998</c:v>
                </c:pt>
                <c:pt idx="1318">
                  <c:v>263.15699999999998</c:v>
                </c:pt>
                <c:pt idx="1319">
                  <c:v>257.89699999999999</c:v>
                </c:pt>
                <c:pt idx="1320">
                  <c:v>260.22699999999998</c:v>
                </c:pt>
                <c:pt idx="1321">
                  <c:v>258.66899999999998</c:v>
                </c:pt>
                <c:pt idx="1322">
                  <c:v>257.06200000000001</c:v>
                </c:pt>
                <c:pt idx="1323">
                  <c:v>256.90800000000002</c:v>
                </c:pt>
                <c:pt idx="1324">
                  <c:v>253.67</c:v>
                </c:pt>
                <c:pt idx="1325">
                  <c:v>253.86</c:v>
                </c:pt>
                <c:pt idx="1326">
                  <c:v>253.83500000000001</c:v>
                </c:pt>
                <c:pt idx="1327">
                  <c:v>257.68</c:v>
                </c:pt>
                <c:pt idx="1328">
                  <c:v>258.93400000000003</c:v>
                </c:pt>
                <c:pt idx="1329">
                  <c:v>255.19200000000001</c:v>
                </c:pt>
                <c:pt idx="1330">
                  <c:v>252.85599999999999</c:v>
                </c:pt>
                <c:pt idx="1331">
                  <c:v>249.86600000000001</c:v>
                </c:pt>
                <c:pt idx="1332">
                  <c:v>251.30600000000001</c:v>
                </c:pt>
                <c:pt idx="1333">
                  <c:v>254.91399999999999</c:v>
                </c:pt>
                <c:pt idx="1334">
                  <c:v>255.11600000000001</c:v>
                </c:pt>
                <c:pt idx="1335">
                  <c:v>257.15300000000002</c:v>
                </c:pt>
                <c:pt idx="1336">
                  <c:v>254.971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0-41B1-82FC-D21EA805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PPI</a:t>
            </a:r>
            <a:r>
              <a:rPr lang="en-US" b="1" baseline="0">
                <a:solidFill>
                  <a:schemeClr val="bg1"/>
                </a:solidFill>
              </a:rPr>
              <a:t>: All Commodities</a:t>
            </a:r>
            <a:r>
              <a:rPr lang="en-US" b="1">
                <a:solidFill>
                  <a:schemeClr val="bg1"/>
                </a:solidFill>
              </a:rPr>
              <a:t>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'PPI All Commodities'!$K$18:$K$37</c:f>
              <c:strCache>
                <c:ptCount val="20"/>
                <c:pt idx="0">
                  <c:v>Less than -2.50%</c:v>
                </c:pt>
                <c:pt idx="1">
                  <c:v>-2.50% to -2.00%</c:v>
                </c:pt>
                <c:pt idx="2">
                  <c:v>-2.00% to -1.50%</c:v>
                </c:pt>
                <c:pt idx="3">
                  <c:v>-1.50% to -1.00%</c:v>
                </c:pt>
                <c:pt idx="4">
                  <c:v>-1.00% to -0.50%</c:v>
                </c:pt>
                <c:pt idx="5">
                  <c:v>-0.50% to 0.00%</c:v>
                </c:pt>
                <c:pt idx="6">
                  <c:v>0.00% to 0.50%</c:v>
                </c:pt>
                <c:pt idx="7">
                  <c:v>0.50% to 1.00%</c:v>
                </c:pt>
                <c:pt idx="8">
                  <c:v>1.00% to 1.50%</c:v>
                </c:pt>
                <c:pt idx="9">
                  <c:v>1.50% to 2.00%</c:v>
                </c:pt>
                <c:pt idx="10">
                  <c:v>2.00% to 2.50%</c:v>
                </c:pt>
                <c:pt idx="11">
                  <c:v>2.50% to 3.00%</c:v>
                </c:pt>
                <c:pt idx="12">
                  <c:v>3.00% to 3.50%</c:v>
                </c:pt>
                <c:pt idx="13">
                  <c:v>3.50% to 4.00%</c:v>
                </c:pt>
                <c:pt idx="14">
                  <c:v>4.00% to 4.50%</c:v>
                </c:pt>
                <c:pt idx="15">
                  <c:v>4.50% to 5.00%</c:v>
                </c:pt>
                <c:pt idx="16">
                  <c:v>5.00% to 5.50%</c:v>
                </c:pt>
                <c:pt idx="17">
                  <c:v>5.50% to 6.00%</c:v>
                </c:pt>
                <c:pt idx="18">
                  <c:v>6.00% to 6.50%</c:v>
                </c:pt>
                <c:pt idx="19">
                  <c:v>Greater than 6.50%</c:v>
                </c:pt>
              </c:strCache>
            </c:strRef>
          </c:cat>
          <c:val>
            <c:numRef>
              <c:f>'PPI All Commodities'!$L$18:$L$37</c:f>
              <c:numCache>
                <c:formatCode>0.00%</c:formatCode>
                <c:ptCount val="20"/>
                <c:pt idx="0">
                  <c:v>1.7964071856287425E-2</c:v>
                </c:pt>
                <c:pt idx="1">
                  <c:v>1.0479041916167664E-2</c:v>
                </c:pt>
                <c:pt idx="2">
                  <c:v>2.2455089820359281E-2</c:v>
                </c:pt>
                <c:pt idx="3">
                  <c:v>3.8922155688622756E-2</c:v>
                </c:pt>
                <c:pt idx="4">
                  <c:v>9.4311377245508976E-2</c:v>
                </c:pt>
                <c:pt idx="5">
                  <c:v>0.28443113772455092</c:v>
                </c:pt>
                <c:pt idx="6">
                  <c:v>0.19086826347305388</c:v>
                </c:pt>
                <c:pt idx="7">
                  <c:v>0.16916167664670659</c:v>
                </c:pt>
                <c:pt idx="8">
                  <c:v>7.3353293413173648E-2</c:v>
                </c:pt>
                <c:pt idx="9">
                  <c:v>3.9670658682634731E-2</c:v>
                </c:pt>
                <c:pt idx="10">
                  <c:v>2.470059880239521E-2</c:v>
                </c:pt>
                <c:pt idx="11">
                  <c:v>1.3473053892215569E-2</c:v>
                </c:pt>
                <c:pt idx="12">
                  <c:v>5.239520958083832E-3</c:v>
                </c:pt>
                <c:pt idx="13">
                  <c:v>4.4910179640718561E-3</c:v>
                </c:pt>
                <c:pt idx="14">
                  <c:v>2.9940119760479044E-3</c:v>
                </c:pt>
                <c:pt idx="15">
                  <c:v>1.4970059880239522E-3</c:v>
                </c:pt>
                <c:pt idx="16">
                  <c:v>7.4850299401197609E-4</c:v>
                </c:pt>
                <c:pt idx="17">
                  <c:v>1.4970059880239522E-3</c:v>
                </c:pt>
                <c:pt idx="18">
                  <c:v>1.4970059880239522E-3</c:v>
                </c:pt>
                <c:pt idx="19">
                  <c:v>2.2455089820359281E-3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B0F-8627-3BCA9685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PPI</a:t>
            </a:r>
            <a:r>
              <a:rPr lang="en-US" b="1" baseline="0">
                <a:solidFill>
                  <a:schemeClr val="bg1"/>
                </a:solidFill>
              </a:rPr>
              <a:t>: All Commodities </a:t>
            </a:r>
            <a:r>
              <a:rPr lang="en-US" b="1">
                <a:solidFill>
                  <a:schemeClr val="bg1"/>
                </a:solidFill>
              </a:rPr>
              <a:t>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'PPI All Commodities'!$R$18:$R$37</c:f>
              <c:strCache>
                <c:ptCount val="20"/>
                <c:pt idx="0">
                  <c:v>Less than -12.00%</c:v>
                </c:pt>
                <c:pt idx="1">
                  <c:v>-12.00% to -9.00%</c:v>
                </c:pt>
                <c:pt idx="2">
                  <c:v>-9.00% to -6.00%</c:v>
                </c:pt>
                <c:pt idx="3">
                  <c:v>-6.00% to -3.00%</c:v>
                </c:pt>
                <c:pt idx="4">
                  <c:v>-3.00% to 0.00%</c:v>
                </c:pt>
                <c:pt idx="5">
                  <c:v>0.00% to 3.00%</c:v>
                </c:pt>
                <c:pt idx="6">
                  <c:v>3.00% to 6.00%</c:v>
                </c:pt>
                <c:pt idx="7">
                  <c:v>6.00% to 9.00%</c:v>
                </c:pt>
                <c:pt idx="8">
                  <c:v>9.00% to 12.00%</c:v>
                </c:pt>
                <c:pt idx="9">
                  <c:v>12.00% to 15.00%</c:v>
                </c:pt>
                <c:pt idx="10">
                  <c:v>15.00% to 18.00%</c:v>
                </c:pt>
                <c:pt idx="11">
                  <c:v>18.00% to 21.00%</c:v>
                </c:pt>
                <c:pt idx="12">
                  <c:v>21.00% to 24.00%</c:v>
                </c:pt>
                <c:pt idx="13">
                  <c:v>24.00% to 27.00%</c:v>
                </c:pt>
                <c:pt idx="14">
                  <c:v>27.00% to 30.00%</c:v>
                </c:pt>
                <c:pt idx="15">
                  <c:v>30.00% to 33.00%</c:v>
                </c:pt>
                <c:pt idx="16">
                  <c:v>33.00% to 36.00%</c:v>
                </c:pt>
                <c:pt idx="17">
                  <c:v>36.00% to 39.00%</c:v>
                </c:pt>
                <c:pt idx="18">
                  <c:v>39.00% to 42.00%</c:v>
                </c:pt>
                <c:pt idx="19">
                  <c:v>Greater than 42.00%</c:v>
                </c:pt>
              </c:strCache>
            </c:strRef>
          </c:cat>
          <c:val>
            <c:numRef>
              <c:f>'PPI All Commodities'!$S$18:$S$37</c:f>
              <c:numCache>
                <c:formatCode>0.00%</c:formatCode>
                <c:ptCount val="20"/>
                <c:pt idx="0">
                  <c:v>3.0188679245283019E-2</c:v>
                </c:pt>
                <c:pt idx="1">
                  <c:v>1.509433962264151E-2</c:v>
                </c:pt>
                <c:pt idx="2">
                  <c:v>3.2452830188679248E-2</c:v>
                </c:pt>
                <c:pt idx="3">
                  <c:v>6.0377358490566038E-2</c:v>
                </c:pt>
                <c:pt idx="4">
                  <c:v>0.16981132075471697</c:v>
                </c:pt>
                <c:pt idx="5">
                  <c:v>0.23773584905660378</c:v>
                </c:pt>
                <c:pt idx="6">
                  <c:v>0.19698113207547169</c:v>
                </c:pt>
                <c:pt idx="7">
                  <c:v>9.2830188679245279E-2</c:v>
                </c:pt>
                <c:pt idx="8">
                  <c:v>5.5094339622641507E-2</c:v>
                </c:pt>
                <c:pt idx="9">
                  <c:v>2.7924528301886794E-2</c:v>
                </c:pt>
                <c:pt idx="10">
                  <c:v>2.8679245283018868E-2</c:v>
                </c:pt>
                <c:pt idx="11">
                  <c:v>1.9622641509433963E-2</c:v>
                </c:pt>
                <c:pt idx="12">
                  <c:v>1.3584905660377358E-2</c:v>
                </c:pt>
                <c:pt idx="13">
                  <c:v>3.0188679245283017E-3</c:v>
                </c:pt>
                <c:pt idx="14">
                  <c:v>2.2641509433962265E-3</c:v>
                </c:pt>
                <c:pt idx="15">
                  <c:v>3.7735849056603774E-3</c:v>
                </c:pt>
                <c:pt idx="16">
                  <c:v>5.2830188679245287E-3</c:v>
                </c:pt>
                <c:pt idx="17">
                  <c:v>7.5471698113207543E-4</c:v>
                </c:pt>
                <c:pt idx="18">
                  <c:v>7.5471698113207543E-4</c:v>
                </c:pt>
                <c:pt idx="19">
                  <c:v>3.7735849056603774E-3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2-475D-8702-B439A0B7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'PPI All Commodities'!$A$3:$A$1339</c:f>
              <c:numCache>
                <c:formatCode>m/d/yyyy</c:formatCode>
                <c:ptCount val="1337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  <c:pt idx="1297">
                  <c:v>44228</c:v>
                </c:pt>
                <c:pt idx="1298">
                  <c:v>44256</c:v>
                </c:pt>
                <c:pt idx="1299">
                  <c:v>44287</c:v>
                </c:pt>
                <c:pt idx="1300">
                  <c:v>44317</c:v>
                </c:pt>
                <c:pt idx="1301">
                  <c:v>44348</c:v>
                </c:pt>
                <c:pt idx="1302">
                  <c:v>44378</c:v>
                </c:pt>
                <c:pt idx="1303">
                  <c:v>44409</c:v>
                </c:pt>
                <c:pt idx="1304">
                  <c:v>44440</c:v>
                </c:pt>
                <c:pt idx="1305">
                  <c:v>44470</c:v>
                </c:pt>
                <c:pt idx="1306">
                  <c:v>44501</c:v>
                </c:pt>
                <c:pt idx="1307">
                  <c:v>44531</c:v>
                </c:pt>
                <c:pt idx="1308">
                  <c:v>44562</c:v>
                </c:pt>
                <c:pt idx="1309">
                  <c:v>44593</c:v>
                </c:pt>
                <c:pt idx="1310">
                  <c:v>44621</c:v>
                </c:pt>
                <c:pt idx="1311">
                  <c:v>44652</c:v>
                </c:pt>
                <c:pt idx="1312">
                  <c:v>44682</c:v>
                </c:pt>
                <c:pt idx="1313">
                  <c:v>44713</c:v>
                </c:pt>
                <c:pt idx="1314">
                  <c:v>44743</c:v>
                </c:pt>
                <c:pt idx="1315">
                  <c:v>44774</c:v>
                </c:pt>
                <c:pt idx="1316">
                  <c:v>44805</c:v>
                </c:pt>
                <c:pt idx="1317">
                  <c:v>44835</c:v>
                </c:pt>
                <c:pt idx="1318">
                  <c:v>44866</c:v>
                </c:pt>
                <c:pt idx="1319">
                  <c:v>44896</c:v>
                </c:pt>
                <c:pt idx="1320">
                  <c:v>44927</c:v>
                </c:pt>
                <c:pt idx="1321">
                  <c:v>44958</c:v>
                </c:pt>
                <c:pt idx="1322">
                  <c:v>44986</c:v>
                </c:pt>
                <c:pt idx="1323">
                  <c:v>45017</c:v>
                </c:pt>
                <c:pt idx="1324">
                  <c:v>45047</c:v>
                </c:pt>
                <c:pt idx="1325">
                  <c:v>45078</c:v>
                </c:pt>
                <c:pt idx="1326">
                  <c:v>45108</c:v>
                </c:pt>
                <c:pt idx="1327">
                  <c:v>45139</c:v>
                </c:pt>
                <c:pt idx="1328">
                  <c:v>45170</c:v>
                </c:pt>
                <c:pt idx="1329">
                  <c:v>45200</c:v>
                </c:pt>
                <c:pt idx="1330">
                  <c:v>45231</c:v>
                </c:pt>
                <c:pt idx="1331">
                  <c:v>45261</c:v>
                </c:pt>
                <c:pt idx="1332">
                  <c:v>45292</c:v>
                </c:pt>
                <c:pt idx="1333">
                  <c:v>45323</c:v>
                </c:pt>
                <c:pt idx="1334">
                  <c:v>45352</c:v>
                </c:pt>
                <c:pt idx="1335">
                  <c:v>45383</c:v>
                </c:pt>
                <c:pt idx="1336">
                  <c:v>45413</c:v>
                </c:pt>
              </c:numCache>
            </c:numRef>
          </c:cat>
          <c:val>
            <c:numRef>
              <c:f>'PPI All Commodities'!$C$4:$C$1339</c:f>
              <c:numCache>
                <c:formatCode>0.0%</c:formatCode>
                <c:ptCount val="1336"/>
                <c:pt idx="0">
                  <c:v>-8.2644628099173278E-3</c:v>
                </c:pt>
                <c:pt idx="1">
                  <c:v>0</c:v>
                </c:pt>
                <c:pt idx="2">
                  <c:v>0</c:v>
                </c:pt>
                <c:pt idx="3">
                  <c:v>-8.3333333333333037E-3</c:v>
                </c:pt>
                <c:pt idx="4">
                  <c:v>0</c:v>
                </c:pt>
                <c:pt idx="5">
                  <c:v>8.4033613445377853E-3</c:v>
                </c:pt>
                <c:pt idx="6">
                  <c:v>0</c:v>
                </c:pt>
                <c:pt idx="7">
                  <c:v>1.6666666666666607E-2</c:v>
                </c:pt>
                <c:pt idx="8">
                  <c:v>0</c:v>
                </c:pt>
                <c:pt idx="9">
                  <c:v>-8.1967213114754189E-3</c:v>
                </c:pt>
                <c:pt idx="10">
                  <c:v>-1.6528925619834656E-2</c:v>
                </c:pt>
                <c:pt idx="11">
                  <c:v>-8.4033613445377853E-3</c:v>
                </c:pt>
                <c:pt idx="12">
                  <c:v>0</c:v>
                </c:pt>
                <c:pt idx="13">
                  <c:v>-8.4745762711865291E-3</c:v>
                </c:pt>
                <c:pt idx="14">
                  <c:v>0</c:v>
                </c:pt>
                <c:pt idx="15">
                  <c:v>-8.5470085470085166E-3</c:v>
                </c:pt>
                <c:pt idx="16">
                  <c:v>0</c:v>
                </c:pt>
                <c:pt idx="17">
                  <c:v>0</c:v>
                </c:pt>
                <c:pt idx="18">
                  <c:v>3.4482758620689724E-2</c:v>
                </c:pt>
                <c:pt idx="19">
                  <c:v>8.3333333333333037E-3</c:v>
                </c:pt>
                <c:pt idx="20">
                  <c:v>-3.3057851239669422E-2</c:v>
                </c:pt>
                <c:pt idx="21">
                  <c:v>0</c:v>
                </c:pt>
                <c:pt idx="22">
                  <c:v>-8.5470085470085166E-3</c:v>
                </c:pt>
                <c:pt idx="23">
                  <c:v>1.7241379310344973E-2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8.4745762711864181E-3</c:v>
                </c:pt>
                <c:pt idx="28">
                  <c:v>-8.4033613445377853E-3</c:v>
                </c:pt>
                <c:pt idx="29">
                  <c:v>8.4745762711864181E-3</c:v>
                </c:pt>
                <c:pt idx="30">
                  <c:v>-8.4033613445377853E-3</c:v>
                </c:pt>
                <c:pt idx="31">
                  <c:v>0</c:v>
                </c:pt>
                <c:pt idx="32">
                  <c:v>2.5423728813559254E-2</c:v>
                </c:pt>
                <c:pt idx="33">
                  <c:v>1.6528925619834878E-2</c:v>
                </c:pt>
                <c:pt idx="34">
                  <c:v>4.0650406504064929E-2</c:v>
                </c:pt>
                <c:pt idx="35">
                  <c:v>3.90625E-2</c:v>
                </c:pt>
                <c:pt idx="36">
                  <c:v>1.5037593984962294E-2</c:v>
                </c:pt>
                <c:pt idx="37">
                  <c:v>2.9629629629629672E-2</c:v>
                </c:pt>
                <c:pt idx="38">
                  <c:v>1.4388489208633004E-2</c:v>
                </c:pt>
                <c:pt idx="39">
                  <c:v>7.0921985815601829E-3</c:v>
                </c:pt>
                <c:pt idx="40">
                  <c:v>7.0422535211267512E-3</c:v>
                </c:pt>
                <c:pt idx="41">
                  <c:v>6.9930069930068672E-3</c:v>
                </c:pt>
                <c:pt idx="42">
                  <c:v>2.0833333333333259E-2</c:v>
                </c:pt>
                <c:pt idx="43">
                  <c:v>2.0408163265306145E-2</c:v>
                </c:pt>
                <c:pt idx="44">
                  <c:v>4.6666666666666634E-2</c:v>
                </c:pt>
                <c:pt idx="45">
                  <c:v>7.0063694267515908E-2</c:v>
                </c:pt>
                <c:pt idx="46">
                  <c:v>1.7857142857142794E-2</c:v>
                </c:pt>
                <c:pt idx="47">
                  <c:v>2.9239766081871288E-2</c:v>
                </c:pt>
                <c:pt idx="48">
                  <c:v>2.2727272727272707E-2</c:v>
                </c:pt>
                <c:pt idx="49">
                  <c:v>2.7777777777777679E-2</c:v>
                </c:pt>
                <c:pt idx="50">
                  <c:v>6.4864864864864868E-2</c:v>
                </c:pt>
                <c:pt idx="51">
                  <c:v>5.5837563451776706E-2</c:v>
                </c:pt>
                <c:pt idx="52">
                  <c:v>9.6153846153845812E-3</c:v>
                </c:pt>
                <c:pt idx="53">
                  <c:v>9.52380952380949E-3</c:v>
                </c:pt>
                <c:pt idx="54">
                  <c:v>1.4150943396226356E-2</c:v>
                </c:pt>
                <c:pt idx="55">
                  <c:v>-9.302325581395321E-3</c:v>
                </c:pt>
                <c:pt idx="56">
                  <c:v>-9.3896713615022609E-3</c:v>
                </c:pt>
                <c:pt idx="57">
                  <c:v>4.7393364928909332E-3</c:v>
                </c:pt>
                <c:pt idx="58">
                  <c:v>0</c:v>
                </c:pt>
                <c:pt idx="59">
                  <c:v>1.8867924528301883E-2</c:v>
                </c:pt>
                <c:pt idx="60">
                  <c:v>-2.314814814814814E-2</c:v>
                </c:pt>
                <c:pt idx="61">
                  <c:v>3.3175355450236976E-2</c:v>
                </c:pt>
                <c:pt idx="62">
                  <c:v>1.3761467889908285E-2</c:v>
                </c:pt>
                <c:pt idx="63">
                  <c:v>0</c:v>
                </c:pt>
                <c:pt idx="64">
                  <c:v>4.5248868778280382E-3</c:v>
                </c:pt>
                <c:pt idx="65">
                  <c:v>2.2522522522522515E-2</c:v>
                </c:pt>
                <c:pt idx="66">
                  <c:v>2.2026431718061623E-2</c:v>
                </c:pt>
                <c:pt idx="67">
                  <c:v>2.155172413793105E-2</c:v>
                </c:pt>
                <c:pt idx="68">
                  <c:v>-8.4388185654008518E-3</c:v>
                </c:pt>
                <c:pt idx="69">
                  <c:v>0</c:v>
                </c:pt>
                <c:pt idx="70">
                  <c:v>0</c:v>
                </c:pt>
                <c:pt idx="71">
                  <c:v>-1.2765957446808529E-2</c:v>
                </c:pt>
                <c:pt idx="72">
                  <c:v>-3.4482758620689724E-2</c:v>
                </c:pt>
                <c:pt idx="73">
                  <c:v>8.9285714285716189E-3</c:v>
                </c:pt>
                <c:pt idx="74">
                  <c:v>1.327433628318575E-2</c:v>
                </c:pt>
                <c:pt idx="75">
                  <c:v>1.7467248908296984E-2</c:v>
                </c:pt>
                <c:pt idx="76">
                  <c:v>4.2918454935620964E-3</c:v>
                </c:pt>
                <c:pt idx="77">
                  <c:v>3.8461538461538547E-2</c:v>
                </c:pt>
                <c:pt idx="78">
                  <c:v>2.4691358024691246E-2</c:v>
                </c:pt>
                <c:pt idx="79">
                  <c:v>-2.4096385542168641E-2</c:v>
                </c:pt>
                <c:pt idx="80">
                  <c:v>4.1152263374484299E-3</c:v>
                </c:pt>
                <c:pt idx="81">
                  <c:v>2.0491803278688492E-2</c:v>
                </c:pt>
                <c:pt idx="82">
                  <c:v>4.4176706827309342E-2</c:v>
                </c:pt>
                <c:pt idx="83">
                  <c:v>4.6153846153846212E-2</c:v>
                </c:pt>
                <c:pt idx="84">
                  <c:v>-3.67647058823517E-3</c:v>
                </c:pt>
                <c:pt idx="85">
                  <c:v>7.3800738007379074E-3</c:v>
                </c:pt>
                <c:pt idx="86">
                  <c:v>4.3956043956044022E-2</c:v>
                </c:pt>
                <c:pt idx="87">
                  <c:v>1.0526315789473717E-2</c:v>
                </c:pt>
                <c:pt idx="88">
                  <c:v>-3.4722222222223209E-3</c:v>
                </c:pt>
                <c:pt idx="89">
                  <c:v>-3.4843205574912606E-3</c:v>
                </c:pt>
                <c:pt idx="90">
                  <c:v>-2.7972027972028024E-2</c:v>
                </c:pt>
                <c:pt idx="91">
                  <c:v>-3.5971223021582732E-2</c:v>
                </c:pt>
                <c:pt idx="92">
                  <c:v>-7.089552238805974E-2</c:v>
                </c:pt>
                <c:pt idx="93">
                  <c:v>-7.6305220883534086E-2</c:v>
                </c:pt>
                <c:pt idx="94">
                  <c:v>-9.5652173913043481E-2</c:v>
                </c:pt>
                <c:pt idx="95">
                  <c:v>-5.7692307692307709E-2</c:v>
                </c:pt>
                <c:pt idx="96">
                  <c:v>-7.6530612244897989E-2</c:v>
                </c:pt>
                <c:pt idx="97">
                  <c:v>-2.209944751381232E-2</c:v>
                </c:pt>
                <c:pt idx="98">
                  <c:v>-3.9548022598870025E-2</c:v>
                </c:pt>
                <c:pt idx="99">
                  <c:v>-2.3529411764705799E-2</c:v>
                </c:pt>
                <c:pt idx="100">
                  <c:v>-3.0120481927710885E-2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6.2111801242235032E-3</c:v>
                </c:pt>
                <c:pt idx="105">
                  <c:v>0</c:v>
                </c:pt>
                <c:pt idx="106">
                  <c:v>-1.2345679012345623E-2</c:v>
                </c:pt>
                <c:pt idx="107">
                  <c:v>-1.8750000000000044E-2</c:v>
                </c:pt>
                <c:pt idx="108">
                  <c:v>1.9108280254777066E-2</c:v>
                </c:pt>
                <c:pt idx="109">
                  <c:v>0</c:v>
                </c:pt>
                <c:pt idx="110">
                  <c:v>6.2500000000000888E-3</c:v>
                </c:pt>
                <c:pt idx="111">
                  <c:v>3.105590062111796E-2</c:v>
                </c:pt>
                <c:pt idx="112">
                  <c:v>0</c:v>
                </c:pt>
                <c:pt idx="113">
                  <c:v>3.0120481927710774E-2</c:v>
                </c:pt>
                <c:pt idx="114">
                  <c:v>-5.8479532163743242E-3</c:v>
                </c:pt>
                <c:pt idx="115">
                  <c:v>5.8823529411764497E-3</c:v>
                </c:pt>
                <c:pt idx="116">
                  <c:v>5.8479532163742132E-3</c:v>
                </c:pt>
                <c:pt idx="117">
                  <c:v>5.8139534883721034E-3</c:v>
                </c:pt>
                <c:pt idx="118">
                  <c:v>0</c:v>
                </c:pt>
                <c:pt idx="119">
                  <c:v>1.7341040462427681E-2</c:v>
                </c:pt>
                <c:pt idx="120">
                  <c:v>1.1363636363636243E-2</c:v>
                </c:pt>
                <c:pt idx="121">
                  <c:v>1.1235955056179803E-2</c:v>
                </c:pt>
                <c:pt idx="122">
                  <c:v>-5.5555555555556468E-3</c:v>
                </c:pt>
                <c:pt idx="123">
                  <c:v>-2.2346368715083775E-2</c:v>
                </c:pt>
                <c:pt idx="124">
                  <c:v>-1.1428571428571344E-2</c:v>
                </c:pt>
                <c:pt idx="125">
                  <c:v>-1.7341040462427793E-2</c:v>
                </c:pt>
                <c:pt idx="126">
                  <c:v>-5.8823529411765607E-3</c:v>
                </c:pt>
                <c:pt idx="127">
                  <c:v>1.7751479289940919E-2</c:v>
                </c:pt>
                <c:pt idx="128">
                  <c:v>-5.8139534883719923E-3</c:v>
                </c:pt>
                <c:pt idx="129">
                  <c:v>-5.8479532163743242E-3</c:v>
                </c:pt>
                <c:pt idx="130">
                  <c:v>-5.8823529411765607E-3</c:v>
                </c:pt>
                <c:pt idx="131">
                  <c:v>1.7751479289940919E-2</c:v>
                </c:pt>
                <c:pt idx="132">
                  <c:v>0</c:v>
                </c:pt>
                <c:pt idx="133">
                  <c:v>-1.1627906976744096E-2</c:v>
                </c:pt>
                <c:pt idx="134">
                  <c:v>-1.764705882352946E-2</c:v>
                </c:pt>
                <c:pt idx="135">
                  <c:v>-1.19760479041916E-2</c:v>
                </c:pt>
                <c:pt idx="136">
                  <c:v>-6.0606060606060996E-3</c:v>
                </c:pt>
                <c:pt idx="137">
                  <c:v>6.0975609756097615E-3</c:v>
                </c:pt>
                <c:pt idx="138">
                  <c:v>1.2121212121211977E-2</c:v>
                </c:pt>
                <c:pt idx="139">
                  <c:v>0</c:v>
                </c:pt>
                <c:pt idx="140">
                  <c:v>1.1976047904191489E-2</c:v>
                </c:pt>
                <c:pt idx="141">
                  <c:v>1.1834319526627279E-2</c:v>
                </c:pt>
                <c:pt idx="142">
                  <c:v>2.3391812865497075E-2</c:v>
                </c:pt>
                <c:pt idx="143">
                  <c:v>1.1428571428571344E-2</c:v>
                </c:pt>
                <c:pt idx="144">
                  <c:v>1.1299435028248483E-2</c:v>
                </c:pt>
                <c:pt idx="145">
                  <c:v>0</c:v>
                </c:pt>
                <c:pt idx="146">
                  <c:v>-2.2346368715083775E-2</c:v>
                </c:pt>
                <c:pt idx="147">
                  <c:v>0</c:v>
                </c:pt>
                <c:pt idx="148">
                  <c:v>1.1428571428571344E-2</c:v>
                </c:pt>
                <c:pt idx="149">
                  <c:v>1.6949152542372836E-2</c:v>
                </c:pt>
                <c:pt idx="150">
                  <c:v>-5.5555555555556468E-3</c:v>
                </c:pt>
                <c:pt idx="151">
                  <c:v>-5.5865921787707773E-3</c:v>
                </c:pt>
                <c:pt idx="152">
                  <c:v>0</c:v>
                </c:pt>
                <c:pt idx="153">
                  <c:v>1.1235955056179803E-2</c:v>
                </c:pt>
                <c:pt idx="154">
                  <c:v>-1.1111111111111072E-2</c:v>
                </c:pt>
                <c:pt idx="155">
                  <c:v>0</c:v>
                </c:pt>
                <c:pt idx="156">
                  <c:v>-1.1235955056179692E-2</c:v>
                </c:pt>
                <c:pt idx="157">
                  <c:v>-1.7045454545454586E-2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-1.1560693641618491E-2</c:v>
                </c:pt>
                <c:pt idx="162">
                  <c:v>0</c:v>
                </c:pt>
                <c:pt idx="163">
                  <c:v>5.8479532163742132E-3</c:v>
                </c:pt>
                <c:pt idx="164">
                  <c:v>-5.8139534883719923E-3</c:v>
                </c:pt>
                <c:pt idx="165">
                  <c:v>-5.8479532163743242E-3</c:v>
                </c:pt>
                <c:pt idx="166">
                  <c:v>-5.8823529411765607E-3</c:v>
                </c:pt>
                <c:pt idx="167">
                  <c:v>-2.9585798816568087E-2</c:v>
                </c:pt>
                <c:pt idx="168">
                  <c:v>1.2195121951219745E-2</c:v>
                </c:pt>
                <c:pt idx="169">
                  <c:v>-6.0240963855422436E-3</c:v>
                </c:pt>
                <c:pt idx="170">
                  <c:v>-1.2121212121212088E-2</c:v>
                </c:pt>
                <c:pt idx="171">
                  <c:v>-6.1349693251534498E-3</c:v>
                </c:pt>
                <c:pt idx="172">
                  <c:v>0</c:v>
                </c:pt>
                <c:pt idx="173">
                  <c:v>0</c:v>
                </c:pt>
                <c:pt idx="174">
                  <c:v>1.2345679012345734E-2</c:v>
                </c:pt>
                <c:pt idx="175">
                  <c:v>1.2195121951219745E-2</c:v>
                </c:pt>
                <c:pt idx="176">
                  <c:v>6.0240963855420215E-3</c:v>
                </c:pt>
                <c:pt idx="177">
                  <c:v>-5.9880239520956335E-3</c:v>
                </c:pt>
                <c:pt idx="178">
                  <c:v>0</c:v>
                </c:pt>
                <c:pt idx="179">
                  <c:v>0</c:v>
                </c:pt>
                <c:pt idx="180">
                  <c:v>-6.0240963855422436E-3</c:v>
                </c:pt>
                <c:pt idx="181">
                  <c:v>0</c:v>
                </c:pt>
                <c:pt idx="182">
                  <c:v>1.2121212121211977E-2</c:v>
                </c:pt>
                <c:pt idx="183">
                  <c:v>5.9880239520959666E-3</c:v>
                </c:pt>
                <c:pt idx="184">
                  <c:v>-5.9523809523810423E-3</c:v>
                </c:pt>
                <c:pt idx="185">
                  <c:v>5.9880239520959666E-3</c:v>
                </c:pt>
                <c:pt idx="186">
                  <c:v>0</c:v>
                </c:pt>
                <c:pt idx="187">
                  <c:v>1.1904761904761862E-2</c:v>
                </c:pt>
                <c:pt idx="188">
                  <c:v>-1.764705882352946E-2</c:v>
                </c:pt>
                <c:pt idx="189">
                  <c:v>-1.19760479041916E-2</c:v>
                </c:pt>
                <c:pt idx="190">
                  <c:v>0</c:v>
                </c:pt>
                <c:pt idx="191">
                  <c:v>0</c:v>
                </c:pt>
                <c:pt idx="192">
                  <c:v>-6.0606060606060996E-3</c:v>
                </c:pt>
                <c:pt idx="193">
                  <c:v>1.2195121951219745E-2</c:v>
                </c:pt>
                <c:pt idx="194">
                  <c:v>-6.0240963855422436E-3</c:v>
                </c:pt>
                <c:pt idx="195">
                  <c:v>-1.2121212121212088E-2</c:v>
                </c:pt>
                <c:pt idx="196">
                  <c:v>6.1349693251533388E-3</c:v>
                </c:pt>
                <c:pt idx="197">
                  <c:v>1.2195121951219745E-2</c:v>
                </c:pt>
                <c:pt idx="198">
                  <c:v>0</c:v>
                </c:pt>
                <c:pt idx="199">
                  <c:v>0</c:v>
                </c:pt>
                <c:pt idx="200">
                  <c:v>-1.2048192771084487E-2</c:v>
                </c:pt>
                <c:pt idx="201">
                  <c:v>-1.8292682926829062E-2</c:v>
                </c:pt>
                <c:pt idx="202">
                  <c:v>0</c:v>
                </c:pt>
                <c:pt idx="203">
                  <c:v>-1.2422360248447228E-2</c:v>
                </c:pt>
                <c:pt idx="204">
                  <c:v>-1.2578616352201366E-2</c:v>
                </c:pt>
                <c:pt idx="205">
                  <c:v>-1.2738853503184711E-2</c:v>
                </c:pt>
                <c:pt idx="206">
                  <c:v>0</c:v>
                </c:pt>
                <c:pt idx="207">
                  <c:v>-1.2903225806451535E-2</c:v>
                </c:pt>
                <c:pt idx="208">
                  <c:v>-1.9607843137254943E-2</c:v>
                </c:pt>
                <c:pt idx="209">
                  <c:v>-3.3333333333333326E-2</c:v>
                </c:pt>
                <c:pt idx="210">
                  <c:v>0</c:v>
                </c:pt>
                <c:pt idx="211">
                  <c:v>0</c:v>
                </c:pt>
                <c:pt idx="212">
                  <c:v>-1.3793103448275779E-2</c:v>
                </c:pt>
                <c:pt idx="213">
                  <c:v>-2.0979020979021046E-2</c:v>
                </c:pt>
                <c:pt idx="214">
                  <c:v>-2.1428571428571463E-2</c:v>
                </c:pt>
                <c:pt idx="215">
                  <c:v>-1.4598540145985384E-2</c:v>
                </c:pt>
                <c:pt idx="216">
                  <c:v>-2.2222222222222254E-2</c:v>
                </c:pt>
                <c:pt idx="217">
                  <c:v>-7.575757575757569E-3</c:v>
                </c:pt>
                <c:pt idx="218">
                  <c:v>-1.5267175572518998E-2</c:v>
                </c:pt>
                <c:pt idx="219">
                  <c:v>-2.3255813953488413E-2</c:v>
                </c:pt>
                <c:pt idx="220">
                  <c:v>-1.5873015873015817E-2</c:v>
                </c:pt>
                <c:pt idx="221">
                  <c:v>0</c:v>
                </c:pt>
                <c:pt idx="222">
                  <c:v>0</c:v>
                </c:pt>
                <c:pt idx="223">
                  <c:v>-8.0645161290322509E-3</c:v>
                </c:pt>
                <c:pt idx="224">
                  <c:v>-1.6260162601626105E-2</c:v>
                </c:pt>
                <c:pt idx="225">
                  <c:v>0</c:v>
                </c:pt>
                <c:pt idx="226">
                  <c:v>-2.4793388429751984E-2</c:v>
                </c:pt>
                <c:pt idx="227">
                  <c:v>-1.6949152542372947E-2</c:v>
                </c:pt>
                <c:pt idx="228">
                  <c:v>-1.7241379310344751E-2</c:v>
                </c:pt>
                <c:pt idx="229">
                  <c:v>0</c:v>
                </c:pt>
                <c:pt idx="230">
                  <c:v>-8.7719298245613198E-3</c:v>
                </c:pt>
                <c:pt idx="231">
                  <c:v>-1.7699115044247926E-2</c:v>
                </c:pt>
                <c:pt idx="232">
                  <c:v>-9.009009009009028E-3</c:v>
                </c:pt>
                <c:pt idx="233">
                  <c:v>9.0909090909090384E-3</c:v>
                </c:pt>
                <c:pt idx="234">
                  <c:v>9.009009009008917E-3</c:v>
                </c:pt>
                <c:pt idx="235">
                  <c:v>8.9285714285716189E-3</c:v>
                </c:pt>
                <c:pt idx="236">
                  <c:v>-1.7699115044247926E-2</c:v>
                </c:pt>
                <c:pt idx="237">
                  <c:v>-9.009009009009028E-3</c:v>
                </c:pt>
                <c:pt idx="238">
                  <c:v>-1.8181818181818077E-2</c:v>
                </c:pt>
                <c:pt idx="239">
                  <c:v>-2.777777777777779E-2</c:v>
                </c:pt>
                <c:pt idx="240">
                  <c:v>-1.904761904761898E-2</c:v>
                </c:pt>
                <c:pt idx="241">
                  <c:v>9.7087378640776656E-3</c:v>
                </c:pt>
                <c:pt idx="242">
                  <c:v>0</c:v>
                </c:pt>
                <c:pt idx="243">
                  <c:v>3.8461538461538547E-2</c:v>
                </c:pt>
                <c:pt idx="244">
                  <c:v>3.7037037037036979E-2</c:v>
                </c:pt>
                <c:pt idx="245">
                  <c:v>6.25E-2</c:v>
                </c:pt>
                <c:pt idx="246">
                  <c:v>8.4033613445377853E-3</c:v>
                </c:pt>
                <c:pt idx="247">
                  <c:v>1.6666666666666607E-2</c:v>
                </c:pt>
                <c:pt idx="248">
                  <c:v>8.19672131147553E-3</c:v>
                </c:pt>
                <c:pt idx="249">
                  <c:v>0</c:v>
                </c:pt>
                <c:pt idx="250">
                  <c:v>-8.1300813008131634E-3</c:v>
                </c:pt>
                <c:pt idx="251">
                  <c:v>1.6393442622950838E-2</c:v>
                </c:pt>
                <c:pt idx="252">
                  <c:v>2.4193548387096753E-2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1.5748031496063186E-2</c:v>
                </c:pt>
                <c:pt idx="257">
                  <c:v>0</c:v>
                </c:pt>
                <c:pt idx="258">
                  <c:v>2.3255813953488191E-2</c:v>
                </c:pt>
                <c:pt idx="259">
                  <c:v>1.5151515151515138E-2</c:v>
                </c:pt>
                <c:pt idx="260">
                  <c:v>-1.4925373134328401E-2</c:v>
                </c:pt>
                <c:pt idx="261">
                  <c:v>0</c:v>
                </c:pt>
                <c:pt idx="262">
                  <c:v>7.5757575757577911E-3</c:v>
                </c:pt>
                <c:pt idx="263">
                  <c:v>2.2556390977443552E-2</c:v>
                </c:pt>
                <c:pt idx="264">
                  <c:v>7.3529411764705621E-3</c:v>
                </c:pt>
                <c:pt idx="265">
                  <c:v>0</c:v>
                </c:pt>
                <c:pt idx="266">
                  <c:v>7.2992700729928028E-3</c:v>
                </c:pt>
                <c:pt idx="267">
                  <c:v>0</c:v>
                </c:pt>
                <c:pt idx="268">
                  <c:v>0</c:v>
                </c:pt>
                <c:pt idx="269">
                  <c:v>-7.2463768115943461E-3</c:v>
                </c:pt>
                <c:pt idx="270">
                  <c:v>1.4598540145985384E-2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7.194244604316502E-3</c:v>
                </c:pt>
                <c:pt idx="275">
                  <c:v>-7.1428571428571175E-3</c:v>
                </c:pt>
                <c:pt idx="276">
                  <c:v>0</c:v>
                </c:pt>
                <c:pt idx="277">
                  <c:v>-1.4388489208633115E-2</c:v>
                </c:pt>
                <c:pt idx="278">
                  <c:v>0</c:v>
                </c:pt>
                <c:pt idx="279">
                  <c:v>-1.4598540145985384E-2</c:v>
                </c:pt>
                <c:pt idx="280">
                  <c:v>1.4814814814814836E-2</c:v>
                </c:pt>
                <c:pt idx="281">
                  <c:v>1.4598540145985384E-2</c:v>
                </c:pt>
                <c:pt idx="282">
                  <c:v>7.194244604316502E-3</c:v>
                </c:pt>
                <c:pt idx="283">
                  <c:v>0</c:v>
                </c:pt>
                <c:pt idx="284">
                  <c:v>0</c:v>
                </c:pt>
                <c:pt idx="285">
                  <c:v>1.4285714285714235E-2</c:v>
                </c:pt>
                <c:pt idx="286">
                  <c:v>2.1126760563380254E-2</c:v>
                </c:pt>
                <c:pt idx="287">
                  <c:v>2.0689655172413834E-2</c:v>
                </c:pt>
                <c:pt idx="288">
                  <c:v>6.7567567567567988E-3</c:v>
                </c:pt>
                <c:pt idx="289">
                  <c:v>1.3422818791946289E-2</c:v>
                </c:pt>
                <c:pt idx="290">
                  <c:v>6.6225165562914245E-3</c:v>
                </c:pt>
                <c:pt idx="291">
                  <c:v>-6.5789473684210176E-3</c:v>
                </c:pt>
                <c:pt idx="292">
                  <c:v>-6.6225165562913135E-3</c:v>
                </c:pt>
                <c:pt idx="293">
                  <c:v>1.3333333333333197E-2</c:v>
                </c:pt>
                <c:pt idx="294">
                  <c:v>-6.5789473684210176E-3</c:v>
                </c:pt>
                <c:pt idx="295">
                  <c:v>0</c:v>
                </c:pt>
                <c:pt idx="296">
                  <c:v>-2.6490066225165587E-2</c:v>
                </c:pt>
                <c:pt idx="297">
                  <c:v>-2.0408163265306034E-2</c:v>
                </c:pt>
                <c:pt idx="298">
                  <c:v>-2.083333333333337E-2</c:v>
                </c:pt>
                <c:pt idx="299">
                  <c:v>-7.0921985815602939E-3</c:v>
                </c:pt>
                <c:pt idx="300">
                  <c:v>-1.4285714285714235E-2</c:v>
                </c:pt>
                <c:pt idx="301">
                  <c:v>-7.2463768115943461E-3</c:v>
                </c:pt>
                <c:pt idx="302">
                  <c:v>-1.4598540145985384E-2</c:v>
                </c:pt>
                <c:pt idx="303">
                  <c:v>0</c:v>
                </c:pt>
                <c:pt idx="304">
                  <c:v>0</c:v>
                </c:pt>
                <c:pt idx="305">
                  <c:v>7.4074074074073071E-3</c:v>
                </c:pt>
                <c:pt idx="306">
                  <c:v>-1.4705882352941124E-2</c:v>
                </c:pt>
                <c:pt idx="307">
                  <c:v>7.4626865671640896E-3</c:v>
                </c:pt>
                <c:pt idx="308">
                  <c:v>-7.4074074074074181E-3</c:v>
                </c:pt>
                <c:pt idx="309">
                  <c:v>0</c:v>
                </c:pt>
                <c:pt idx="310">
                  <c:v>-7.4626865671642006E-3</c:v>
                </c:pt>
                <c:pt idx="311">
                  <c:v>0</c:v>
                </c:pt>
                <c:pt idx="312">
                  <c:v>0</c:v>
                </c:pt>
                <c:pt idx="313">
                  <c:v>-7.5187969924812581E-3</c:v>
                </c:pt>
                <c:pt idx="314">
                  <c:v>-7.575757575757569E-3</c:v>
                </c:pt>
                <c:pt idx="315">
                  <c:v>0</c:v>
                </c:pt>
                <c:pt idx="316">
                  <c:v>-7.6335877862595547E-3</c:v>
                </c:pt>
                <c:pt idx="317">
                  <c:v>0</c:v>
                </c:pt>
                <c:pt idx="318">
                  <c:v>-7.692307692307665E-3</c:v>
                </c:pt>
                <c:pt idx="319">
                  <c:v>5.4263565891472743E-2</c:v>
                </c:pt>
                <c:pt idx="320">
                  <c:v>7.3529411764705621E-3</c:v>
                </c:pt>
                <c:pt idx="321">
                  <c:v>-7.2992700729926918E-3</c:v>
                </c:pt>
                <c:pt idx="322">
                  <c:v>7.3529411764705621E-3</c:v>
                </c:pt>
                <c:pt idx="323">
                  <c:v>0</c:v>
                </c:pt>
                <c:pt idx="324">
                  <c:v>-7.2992700729926918E-3</c:v>
                </c:pt>
                <c:pt idx="325">
                  <c:v>-7.3529411764705621E-3</c:v>
                </c:pt>
                <c:pt idx="326">
                  <c:v>0</c:v>
                </c:pt>
                <c:pt idx="327">
                  <c:v>0</c:v>
                </c:pt>
                <c:pt idx="328">
                  <c:v>-7.4074074074074181E-3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1.4925373134328401E-2</c:v>
                </c:pt>
                <c:pt idx="333">
                  <c:v>7.3529411764705621E-3</c:v>
                </c:pt>
                <c:pt idx="334">
                  <c:v>7.2992700729928028E-3</c:v>
                </c:pt>
                <c:pt idx="335">
                  <c:v>7.2463768115942351E-3</c:v>
                </c:pt>
                <c:pt idx="336">
                  <c:v>0</c:v>
                </c:pt>
                <c:pt idx="337">
                  <c:v>7.194244604316502E-3</c:v>
                </c:pt>
                <c:pt idx="338">
                  <c:v>2.8571428571428692E-2</c:v>
                </c:pt>
                <c:pt idx="339">
                  <c:v>1.388888888888884E-2</c:v>
                </c:pt>
                <c:pt idx="340">
                  <c:v>2.7397260273972712E-2</c:v>
                </c:pt>
                <c:pt idx="341">
                  <c:v>2.0000000000000018E-2</c:v>
                </c:pt>
                <c:pt idx="342">
                  <c:v>1.9607843137254832E-2</c:v>
                </c:pt>
                <c:pt idx="343">
                  <c:v>1.2820512820512997E-2</c:v>
                </c:pt>
                <c:pt idx="344">
                  <c:v>6.3291139240506666E-3</c:v>
                </c:pt>
                <c:pt idx="345">
                  <c:v>0</c:v>
                </c:pt>
                <c:pt idx="346">
                  <c:v>1.8867924528301883E-2</c:v>
                </c:pt>
                <c:pt idx="347">
                  <c:v>1.8518518518518601E-2</c:v>
                </c:pt>
                <c:pt idx="348">
                  <c:v>1.2121212121211977E-2</c:v>
                </c:pt>
                <c:pt idx="349">
                  <c:v>5.9880239520959666E-3</c:v>
                </c:pt>
                <c:pt idx="350">
                  <c:v>1.1904761904761862E-2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5.8823529411764497E-3</c:v>
                </c:pt>
                <c:pt idx="355">
                  <c:v>5.8479532163742132E-3</c:v>
                </c:pt>
                <c:pt idx="356">
                  <c:v>0</c:v>
                </c:pt>
                <c:pt idx="357">
                  <c:v>5.8139534883721034E-3</c:v>
                </c:pt>
                <c:pt idx="358">
                  <c:v>5.7803468208090791E-3</c:v>
                </c:pt>
                <c:pt idx="359">
                  <c:v>5.7471264367816577E-3</c:v>
                </c:pt>
                <c:pt idx="360">
                  <c:v>1.1428571428571344E-2</c:v>
                </c:pt>
                <c:pt idx="361">
                  <c:v>5.6497175141243527E-3</c:v>
                </c:pt>
                <c:pt idx="362">
                  <c:v>5.6179775280897903E-3</c:v>
                </c:pt>
                <c:pt idx="363">
                  <c:v>0</c:v>
                </c:pt>
                <c:pt idx="364">
                  <c:v>0</c:v>
                </c:pt>
                <c:pt idx="365">
                  <c:v>-5.5865921787707773E-3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-5.6179775280900124E-3</c:v>
                </c:pt>
                <c:pt idx="370">
                  <c:v>5.6497175141243527E-3</c:v>
                </c:pt>
                <c:pt idx="371">
                  <c:v>0</c:v>
                </c:pt>
                <c:pt idx="372">
                  <c:v>0</c:v>
                </c:pt>
                <c:pt idx="373">
                  <c:v>5.6179775280897903E-3</c:v>
                </c:pt>
                <c:pt idx="374">
                  <c:v>0</c:v>
                </c:pt>
                <c:pt idx="375">
                  <c:v>0</c:v>
                </c:pt>
                <c:pt idx="376">
                  <c:v>5.5865921787709993E-3</c:v>
                </c:pt>
                <c:pt idx="377">
                  <c:v>-5.5555555555556468E-3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5.5865921787709993E-3</c:v>
                </c:pt>
                <c:pt idx="382">
                  <c:v>0</c:v>
                </c:pt>
                <c:pt idx="383">
                  <c:v>5.5555555555555358E-3</c:v>
                </c:pt>
                <c:pt idx="384">
                  <c:v>0</c:v>
                </c:pt>
                <c:pt idx="385">
                  <c:v>0</c:v>
                </c:pt>
                <c:pt idx="386">
                  <c:v>5.5248618784529135E-3</c:v>
                </c:pt>
                <c:pt idx="387">
                  <c:v>5.494505494505475E-3</c:v>
                </c:pt>
                <c:pt idx="388">
                  <c:v>0</c:v>
                </c:pt>
                <c:pt idx="389">
                  <c:v>0</c:v>
                </c:pt>
                <c:pt idx="390">
                  <c:v>-5.464480874317057E-3</c:v>
                </c:pt>
                <c:pt idx="391">
                  <c:v>-5.494505494505364E-3</c:v>
                </c:pt>
                <c:pt idx="392">
                  <c:v>5.5248618784529135E-3</c:v>
                </c:pt>
                <c:pt idx="393">
                  <c:v>1.098901098901095E-2</c:v>
                </c:pt>
                <c:pt idx="394">
                  <c:v>0</c:v>
                </c:pt>
                <c:pt idx="395">
                  <c:v>0</c:v>
                </c:pt>
                <c:pt idx="396">
                  <c:v>5.4347826086957873E-3</c:v>
                </c:pt>
                <c:pt idx="397">
                  <c:v>1.6216216216216273E-2</c:v>
                </c:pt>
                <c:pt idx="398">
                  <c:v>1.0638297872340496E-2</c:v>
                </c:pt>
                <c:pt idx="399">
                  <c:v>5.2631578947368585E-3</c:v>
                </c:pt>
                <c:pt idx="400">
                  <c:v>1.5706806282722363E-2</c:v>
                </c:pt>
                <c:pt idx="401">
                  <c:v>0.10824742268041243</c:v>
                </c:pt>
                <c:pt idx="402">
                  <c:v>3.2558139534883734E-2</c:v>
                </c:pt>
                <c:pt idx="403">
                  <c:v>-3.6036036036036112E-2</c:v>
                </c:pt>
                <c:pt idx="404">
                  <c:v>7.9439252336448662E-2</c:v>
                </c:pt>
                <c:pt idx="405">
                  <c:v>4.3290043290043378E-2</c:v>
                </c:pt>
                <c:pt idx="406">
                  <c:v>8.2987551867219622E-3</c:v>
                </c:pt>
                <c:pt idx="407">
                  <c:v>8.2304526748970819E-3</c:v>
                </c:pt>
                <c:pt idx="408">
                  <c:v>8.1632653061223248E-3</c:v>
                </c:pt>
                <c:pt idx="409">
                  <c:v>2.4291497975708509E-2</c:v>
                </c:pt>
                <c:pt idx="410">
                  <c:v>-7.905138339920903E-3</c:v>
                </c:pt>
                <c:pt idx="411">
                  <c:v>-3.9840637450200278E-3</c:v>
                </c:pt>
                <c:pt idx="412">
                  <c:v>0</c:v>
                </c:pt>
                <c:pt idx="413">
                  <c:v>1.2000000000000011E-2</c:v>
                </c:pt>
                <c:pt idx="414">
                  <c:v>1.1857707509881354E-2</c:v>
                </c:pt>
                <c:pt idx="415">
                  <c:v>1.953125E-2</c:v>
                </c:pt>
                <c:pt idx="416">
                  <c:v>1.1494252873563093E-2</c:v>
                </c:pt>
                <c:pt idx="417">
                  <c:v>1.1363636363636465E-2</c:v>
                </c:pt>
                <c:pt idx="418">
                  <c:v>1.8726591760299671E-2</c:v>
                </c:pt>
                <c:pt idx="419">
                  <c:v>1.8382352941176405E-2</c:v>
                </c:pt>
                <c:pt idx="420">
                  <c:v>-1.8050541516245522E-2</c:v>
                </c:pt>
                <c:pt idx="421">
                  <c:v>0</c:v>
                </c:pt>
                <c:pt idx="422">
                  <c:v>7.3529411764705621E-3</c:v>
                </c:pt>
                <c:pt idx="423">
                  <c:v>3.6496350364965124E-3</c:v>
                </c:pt>
                <c:pt idx="424">
                  <c:v>7.2727272727273196E-3</c:v>
                </c:pt>
                <c:pt idx="425">
                  <c:v>1.0830324909747224E-2</c:v>
                </c:pt>
                <c:pt idx="426">
                  <c:v>7.1428571428571175E-3</c:v>
                </c:pt>
                <c:pt idx="427">
                  <c:v>-3.5460992907800915E-3</c:v>
                </c:pt>
                <c:pt idx="428">
                  <c:v>-1.067615658362997E-2</c:v>
                </c:pt>
                <c:pt idx="429">
                  <c:v>0</c:v>
                </c:pt>
                <c:pt idx="430">
                  <c:v>-7.194244604316502E-3</c:v>
                </c:pt>
                <c:pt idx="431">
                  <c:v>-1.0869565217391353E-2</c:v>
                </c:pt>
                <c:pt idx="432">
                  <c:v>-1.8315018315018361E-2</c:v>
                </c:pt>
                <c:pt idx="433">
                  <c:v>0</c:v>
                </c:pt>
                <c:pt idx="434">
                  <c:v>-1.1194029850746245E-2</c:v>
                </c:pt>
                <c:pt idx="435">
                  <c:v>-7.547169811320753E-3</c:v>
                </c:pt>
                <c:pt idx="436">
                  <c:v>-1.1406844106463865E-2</c:v>
                </c:pt>
                <c:pt idx="437">
                  <c:v>0</c:v>
                </c:pt>
                <c:pt idx="438">
                  <c:v>0</c:v>
                </c:pt>
                <c:pt idx="439">
                  <c:v>3.8461538461538325E-3</c:v>
                </c:pt>
                <c:pt idx="440">
                  <c:v>-3.8314176245211051E-3</c:v>
                </c:pt>
                <c:pt idx="441">
                  <c:v>0</c:v>
                </c:pt>
                <c:pt idx="442">
                  <c:v>-3.8461538461539435E-3</c:v>
                </c:pt>
                <c:pt idx="443">
                  <c:v>0</c:v>
                </c:pt>
                <c:pt idx="444">
                  <c:v>7.7220077220079286E-3</c:v>
                </c:pt>
                <c:pt idx="445">
                  <c:v>0</c:v>
                </c:pt>
                <c:pt idx="446">
                  <c:v>0</c:v>
                </c:pt>
                <c:pt idx="447">
                  <c:v>1.1494252873563093E-2</c:v>
                </c:pt>
                <c:pt idx="448">
                  <c:v>7.5757575757577911E-3</c:v>
                </c:pt>
                <c:pt idx="449">
                  <c:v>2.6315789473684292E-2</c:v>
                </c:pt>
                <c:pt idx="450">
                  <c:v>2.19780219780219E-2</c:v>
                </c:pt>
                <c:pt idx="451">
                  <c:v>1.7921146953405076E-2</c:v>
                </c:pt>
                <c:pt idx="452">
                  <c:v>7.0422535211267512E-3</c:v>
                </c:pt>
                <c:pt idx="453">
                  <c:v>1.3986013986013957E-2</c:v>
                </c:pt>
                <c:pt idx="454">
                  <c:v>2.4137931034482696E-2</c:v>
                </c:pt>
                <c:pt idx="455">
                  <c:v>2.6936026936027035E-2</c:v>
                </c:pt>
                <c:pt idx="456">
                  <c:v>1.3114754098360715E-2</c:v>
                </c:pt>
                <c:pt idx="457">
                  <c:v>0</c:v>
                </c:pt>
                <c:pt idx="458">
                  <c:v>-3.2362459546925182E-3</c:v>
                </c:pt>
                <c:pt idx="459">
                  <c:v>-3.2467532467532756E-3</c:v>
                </c:pt>
                <c:pt idx="460">
                  <c:v>-6.514657980456029E-3</c:v>
                </c:pt>
                <c:pt idx="461">
                  <c:v>-6.5573770491803574E-3</c:v>
                </c:pt>
                <c:pt idx="462">
                  <c:v>-6.6006600660065695E-3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-3.3222591362126463E-3</c:v>
                </c:pt>
                <c:pt idx="468">
                  <c:v>-6.6666666666665986E-3</c:v>
                </c:pt>
                <c:pt idx="469">
                  <c:v>0</c:v>
                </c:pt>
                <c:pt idx="470">
                  <c:v>-6.7114093959731447E-3</c:v>
                </c:pt>
                <c:pt idx="471">
                  <c:v>0</c:v>
                </c:pt>
                <c:pt idx="472">
                  <c:v>-3.3783783783783994E-3</c:v>
                </c:pt>
                <c:pt idx="473">
                  <c:v>3.3898305084745228E-3</c:v>
                </c:pt>
                <c:pt idx="474">
                  <c:v>6.7567567567567988E-3</c:v>
                </c:pt>
                <c:pt idx="475">
                  <c:v>-6.7114093959731447E-3</c:v>
                </c:pt>
                <c:pt idx="476">
                  <c:v>-3.3783783783783994E-3</c:v>
                </c:pt>
                <c:pt idx="477">
                  <c:v>-6.7796610169491567E-3</c:v>
                </c:pt>
                <c:pt idx="478">
                  <c:v>-6.8259385665528916E-3</c:v>
                </c:pt>
                <c:pt idx="479">
                  <c:v>0</c:v>
                </c:pt>
                <c:pt idx="480">
                  <c:v>0</c:v>
                </c:pt>
                <c:pt idx="481">
                  <c:v>3.4364261168384758E-3</c:v>
                </c:pt>
                <c:pt idx="482">
                  <c:v>-6.8493150684931781E-3</c:v>
                </c:pt>
                <c:pt idx="483">
                  <c:v>3.4482758620690834E-3</c:v>
                </c:pt>
                <c:pt idx="484">
                  <c:v>-3.4364261168385868E-3</c:v>
                </c:pt>
                <c:pt idx="485">
                  <c:v>1.379310344827589E-2</c:v>
                </c:pt>
                <c:pt idx="486">
                  <c:v>-3.4013605442175798E-3</c:v>
                </c:pt>
                <c:pt idx="487">
                  <c:v>3.4129692832762792E-3</c:v>
                </c:pt>
                <c:pt idx="488">
                  <c:v>-6.8027210884353817E-3</c:v>
                </c:pt>
                <c:pt idx="489">
                  <c:v>-3.424657534246478E-3</c:v>
                </c:pt>
                <c:pt idx="490">
                  <c:v>3.4364261168384758E-3</c:v>
                </c:pt>
                <c:pt idx="491">
                  <c:v>6.8493150684931781E-3</c:v>
                </c:pt>
                <c:pt idx="492">
                  <c:v>-3.4013605442175798E-3</c:v>
                </c:pt>
                <c:pt idx="493">
                  <c:v>0</c:v>
                </c:pt>
                <c:pt idx="494">
                  <c:v>3.4129692832762792E-3</c:v>
                </c:pt>
                <c:pt idx="495">
                  <c:v>0</c:v>
                </c:pt>
                <c:pt idx="496">
                  <c:v>-6.8027210884353817E-3</c:v>
                </c:pt>
                <c:pt idx="497">
                  <c:v>3.4246575342467001E-3</c:v>
                </c:pt>
                <c:pt idx="498">
                  <c:v>0</c:v>
                </c:pt>
                <c:pt idx="499">
                  <c:v>-3.4129692832765013E-3</c:v>
                </c:pt>
                <c:pt idx="500">
                  <c:v>-3.424657534246478E-3</c:v>
                </c:pt>
                <c:pt idx="501">
                  <c:v>3.4364261168384758E-3</c:v>
                </c:pt>
                <c:pt idx="502">
                  <c:v>-6.8493150684931781E-3</c:v>
                </c:pt>
                <c:pt idx="503">
                  <c:v>6.8965517241379448E-3</c:v>
                </c:pt>
                <c:pt idx="504">
                  <c:v>3.4246575342467001E-3</c:v>
                </c:pt>
                <c:pt idx="505">
                  <c:v>-3.4129692832765013E-3</c:v>
                </c:pt>
                <c:pt idx="506">
                  <c:v>3.4246575342467001E-3</c:v>
                </c:pt>
                <c:pt idx="507">
                  <c:v>-6.8259385665528916E-3</c:v>
                </c:pt>
                <c:pt idx="508">
                  <c:v>6.8728522336769515E-3</c:v>
                </c:pt>
                <c:pt idx="509">
                  <c:v>0</c:v>
                </c:pt>
                <c:pt idx="510">
                  <c:v>3.4129692832762792E-3</c:v>
                </c:pt>
                <c:pt idx="511">
                  <c:v>6.8027210884353817E-3</c:v>
                </c:pt>
                <c:pt idx="512">
                  <c:v>0</c:v>
                </c:pt>
                <c:pt idx="513">
                  <c:v>-3.3783783783783994E-3</c:v>
                </c:pt>
                <c:pt idx="514">
                  <c:v>0</c:v>
                </c:pt>
                <c:pt idx="515">
                  <c:v>6.7796610169490457E-3</c:v>
                </c:pt>
                <c:pt idx="516">
                  <c:v>3.3670033670034627E-3</c:v>
                </c:pt>
                <c:pt idx="517">
                  <c:v>3.3557046979864058E-3</c:v>
                </c:pt>
                <c:pt idx="518">
                  <c:v>6.6889632107023367E-3</c:v>
                </c:pt>
                <c:pt idx="519">
                  <c:v>6.6445182724252927E-3</c:v>
                </c:pt>
                <c:pt idx="520">
                  <c:v>0</c:v>
                </c:pt>
                <c:pt idx="521">
                  <c:v>-3.3003300330033403E-3</c:v>
                </c:pt>
                <c:pt idx="522">
                  <c:v>6.6225165562914245E-3</c:v>
                </c:pt>
                <c:pt idx="523">
                  <c:v>6.5789473684212396E-3</c:v>
                </c:pt>
                <c:pt idx="524">
                  <c:v>0</c:v>
                </c:pt>
                <c:pt idx="525">
                  <c:v>3.2679738562091387E-3</c:v>
                </c:pt>
                <c:pt idx="526">
                  <c:v>3.2573289902280145E-3</c:v>
                </c:pt>
                <c:pt idx="527">
                  <c:v>6.4935064935065512E-3</c:v>
                </c:pt>
                <c:pt idx="528">
                  <c:v>0</c:v>
                </c:pt>
                <c:pt idx="529">
                  <c:v>0</c:v>
                </c:pt>
                <c:pt idx="530">
                  <c:v>3.225806451612856E-3</c:v>
                </c:pt>
                <c:pt idx="531">
                  <c:v>-3.2154340836013651E-3</c:v>
                </c:pt>
                <c:pt idx="532">
                  <c:v>3.225806451612856E-3</c:v>
                </c:pt>
                <c:pt idx="533">
                  <c:v>6.4308681672025081E-3</c:v>
                </c:pt>
                <c:pt idx="534">
                  <c:v>3.1948881789136685E-3</c:v>
                </c:pt>
                <c:pt idx="535">
                  <c:v>-3.1847133757960666E-3</c:v>
                </c:pt>
                <c:pt idx="536">
                  <c:v>-3.1948881789137795E-3</c:v>
                </c:pt>
                <c:pt idx="537">
                  <c:v>3.2051282051281937E-3</c:v>
                </c:pt>
                <c:pt idx="538">
                  <c:v>3.1948881789136685E-3</c:v>
                </c:pt>
                <c:pt idx="539">
                  <c:v>3.1847133757962887E-3</c:v>
                </c:pt>
                <c:pt idx="540">
                  <c:v>0</c:v>
                </c:pt>
                <c:pt idx="541">
                  <c:v>6.3492063492063266E-3</c:v>
                </c:pt>
                <c:pt idx="542">
                  <c:v>-3.154574132492094E-3</c:v>
                </c:pt>
                <c:pt idx="543">
                  <c:v>3.1645569620253333E-3</c:v>
                </c:pt>
                <c:pt idx="544">
                  <c:v>-3.154574132492094E-3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-3.1645569620253333E-3</c:v>
                </c:pt>
                <c:pt idx="549">
                  <c:v>3.1746031746031633E-3</c:v>
                </c:pt>
                <c:pt idx="550">
                  <c:v>0</c:v>
                </c:pt>
                <c:pt idx="551">
                  <c:v>3.1645569620253333E-3</c:v>
                </c:pt>
                <c:pt idx="552">
                  <c:v>0</c:v>
                </c:pt>
                <c:pt idx="553">
                  <c:v>0</c:v>
                </c:pt>
                <c:pt idx="554">
                  <c:v>3.154574132492094E-3</c:v>
                </c:pt>
                <c:pt idx="555">
                  <c:v>0</c:v>
                </c:pt>
                <c:pt idx="556">
                  <c:v>-3.1446540880503138E-3</c:v>
                </c:pt>
                <c:pt idx="557">
                  <c:v>0</c:v>
                </c:pt>
                <c:pt idx="558">
                  <c:v>-3.154574132492094E-3</c:v>
                </c:pt>
                <c:pt idx="559">
                  <c:v>3.1645569620253333E-3</c:v>
                </c:pt>
                <c:pt idx="560">
                  <c:v>-3.154574132492094E-3</c:v>
                </c:pt>
                <c:pt idx="561">
                  <c:v>-3.1645569620253333E-3</c:v>
                </c:pt>
                <c:pt idx="562">
                  <c:v>0</c:v>
                </c:pt>
                <c:pt idx="563">
                  <c:v>3.1746031746031633E-3</c:v>
                </c:pt>
                <c:pt idx="564">
                  <c:v>0</c:v>
                </c:pt>
                <c:pt idx="565">
                  <c:v>6.3291139240506666E-3</c:v>
                </c:pt>
                <c:pt idx="566">
                  <c:v>0</c:v>
                </c:pt>
                <c:pt idx="567">
                  <c:v>-3.1446540880503138E-3</c:v>
                </c:pt>
                <c:pt idx="568">
                  <c:v>0</c:v>
                </c:pt>
                <c:pt idx="569">
                  <c:v>0</c:v>
                </c:pt>
                <c:pt idx="570">
                  <c:v>-3.154574132492094E-3</c:v>
                </c:pt>
                <c:pt idx="571">
                  <c:v>0</c:v>
                </c:pt>
                <c:pt idx="572">
                  <c:v>3.1645569620253333E-3</c:v>
                </c:pt>
                <c:pt idx="573">
                  <c:v>0</c:v>
                </c:pt>
                <c:pt idx="574">
                  <c:v>0</c:v>
                </c:pt>
                <c:pt idx="575">
                  <c:v>3.154574132492094E-3</c:v>
                </c:pt>
                <c:pt idx="576">
                  <c:v>0</c:v>
                </c:pt>
                <c:pt idx="577">
                  <c:v>0</c:v>
                </c:pt>
                <c:pt idx="578">
                  <c:v>-6.2893081761006275E-3</c:v>
                </c:pt>
                <c:pt idx="579">
                  <c:v>-3.1645569620253333E-3</c:v>
                </c:pt>
                <c:pt idx="580">
                  <c:v>-6.3492063492063266E-3</c:v>
                </c:pt>
                <c:pt idx="581">
                  <c:v>6.389776357827559E-3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3.1746031746031633E-3</c:v>
                </c:pt>
                <c:pt idx="587">
                  <c:v>3.1645569620253333E-3</c:v>
                </c:pt>
                <c:pt idx="588">
                  <c:v>0</c:v>
                </c:pt>
                <c:pt idx="589">
                  <c:v>0</c:v>
                </c:pt>
                <c:pt idx="590">
                  <c:v>-3.154574132492094E-3</c:v>
                </c:pt>
                <c:pt idx="591">
                  <c:v>-3.1645569620253333E-3</c:v>
                </c:pt>
                <c:pt idx="592">
                  <c:v>0</c:v>
                </c:pt>
                <c:pt idx="593">
                  <c:v>3.1746031746031633E-3</c:v>
                </c:pt>
                <c:pt idx="594">
                  <c:v>0</c:v>
                </c:pt>
                <c:pt idx="595">
                  <c:v>9.4936708860757779E-3</c:v>
                </c:pt>
                <c:pt idx="596">
                  <c:v>-6.2695924764890609E-3</c:v>
                </c:pt>
                <c:pt idx="597">
                  <c:v>0</c:v>
                </c:pt>
                <c:pt idx="598">
                  <c:v>-3.154574132492094E-3</c:v>
                </c:pt>
                <c:pt idx="599">
                  <c:v>0</c:v>
                </c:pt>
                <c:pt idx="600">
                  <c:v>-3.1645569620253333E-3</c:v>
                </c:pt>
                <c:pt idx="601">
                  <c:v>0</c:v>
                </c:pt>
                <c:pt idx="602">
                  <c:v>-3.1746031746032743E-3</c:v>
                </c:pt>
                <c:pt idx="603">
                  <c:v>3.1847133757962887E-3</c:v>
                </c:pt>
                <c:pt idx="604">
                  <c:v>3.1746031746031633E-3</c:v>
                </c:pt>
                <c:pt idx="605">
                  <c:v>3.1645569620253333E-3</c:v>
                </c:pt>
                <c:pt idx="606">
                  <c:v>-3.154574132492094E-3</c:v>
                </c:pt>
                <c:pt idx="607">
                  <c:v>0</c:v>
                </c:pt>
                <c:pt idx="608">
                  <c:v>0</c:v>
                </c:pt>
                <c:pt idx="609">
                  <c:v>3.1645569620253333E-3</c:v>
                </c:pt>
                <c:pt idx="610">
                  <c:v>-3.154574132492094E-3</c:v>
                </c:pt>
                <c:pt idx="611">
                  <c:v>6.3291139240506666E-3</c:v>
                </c:pt>
                <c:pt idx="612">
                  <c:v>-6.2893081761006275E-3</c:v>
                </c:pt>
                <c:pt idx="613">
                  <c:v>0</c:v>
                </c:pt>
                <c:pt idx="614">
                  <c:v>0</c:v>
                </c:pt>
                <c:pt idx="615">
                  <c:v>-3.1645569620253333E-3</c:v>
                </c:pt>
                <c:pt idx="616">
                  <c:v>0</c:v>
                </c:pt>
                <c:pt idx="617">
                  <c:v>3.1746031746031633E-3</c:v>
                </c:pt>
                <c:pt idx="618">
                  <c:v>0</c:v>
                </c:pt>
                <c:pt idx="619">
                  <c:v>3.1645569620253333E-3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3.154574132492094E-3</c:v>
                </c:pt>
                <c:pt idx="624">
                  <c:v>3.1446540880502027E-3</c:v>
                </c:pt>
                <c:pt idx="625">
                  <c:v>0</c:v>
                </c:pt>
                <c:pt idx="626">
                  <c:v>3.1347962382446415E-3</c:v>
                </c:pt>
                <c:pt idx="627">
                  <c:v>3.1250000000000444E-3</c:v>
                </c:pt>
                <c:pt idx="628">
                  <c:v>9.3457943925232545E-3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3.0864197530864335E-3</c:v>
                </c:pt>
                <c:pt idx="633">
                  <c:v>3.0769230769231992E-3</c:v>
                </c:pt>
                <c:pt idx="634">
                  <c:v>6.1349693251533388E-3</c:v>
                </c:pt>
                <c:pt idx="635">
                  <c:v>3.0487804878049918E-3</c:v>
                </c:pt>
                <c:pt idx="636">
                  <c:v>9.1185410334346795E-3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3.0120481927708997E-3</c:v>
                </c:pt>
                <c:pt idx="641">
                  <c:v>6.0060060060060927E-3</c:v>
                </c:pt>
                <c:pt idx="642">
                  <c:v>2.9850746268658135E-3</c:v>
                </c:pt>
                <c:pt idx="643">
                  <c:v>0</c:v>
                </c:pt>
                <c:pt idx="644">
                  <c:v>-5.9523809523810423E-3</c:v>
                </c:pt>
                <c:pt idx="645">
                  <c:v>-2.9940119760479833E-3</c:v>
                </c:pt>
                <c:pt idx="646">
                  <c:v>0</c:v>
                </c:pt>
                <c:pt idx="647">
                  <c:v>3.0030030030030463E-3</c:v>
                </c:pt>
                <c:pt idx="648">
                  <c:v>0</c:v>
                </c:pt>
                <c:pt idx="649">
                  <c:v>-2.9940119760479833E-3</c:v>
                </c:pt>
                <c:pt idx="650">
                  <c:v>-6.0060060060058706E-3</c:v>
                </c:pt>
                <c:pt idx="651">
                  <c:v>6.0422960725075026E-3</c:v>
                </c:pt>
                <c:pt idx="652">
                  <c:v>6.0060060060060927E-3</c:v>
                </c:pt>
                <c:pt idx="653">
                  <c:v>0</c:v>
                </c:pt>
                <c:pt idx="654">
                  <c:v>-2.9850746268657025E-3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8.9820359281438389E-3</c:v>
                </c:pt>
                <c:pt idx="659">
                  <c:v>2.9673590504448732E-3</c:v>
                </c:pt>
                <c:pt idx="660">
                  <c:v>5.9171597633136397E-3</c:v>
                </c:pt>
                <c:pt idx="661">
                  <c:v>2.9411764705882248E-3</c:v>
                </c:pt>
                <c:pt idx="662">
                  <c:v>0</c:v>
                </c:pt>
                <c:pt idx="663">
                  <c:v>2.9325513196480912E-3</c:v>
                </c:pt>
                <c:pt idx="664">
                  <c:v>0</c:v>
                </c:pt>
                <c:pt idx="665">
                  <c:v>2.9239766081869956E-3</c:v>
                </c:pt>
                <c:pt idx="666">
                  <c:v>-2.9154518950436081E-3</c:v>
                </c:pt>
                <c:pt idx="667">
                  <c:v>5.8479532163742132E-3</c:v>
                </c:pt>
                <c:pt idx="668">
                  <c:v>0</c:v>
                </c:pt>
                <c:pt idx="669">
                  <c:v>2.9069767441860517E-3</c:v>
                </c:pt>
                <c:pt idx="670">
                  <c:v>2.8985507246377384E-3</c:v>
                </c:pt>
                <c:pt idx="671">
                  <c:v>5.7803468208090791E-3</c:v>
                </c:pt>
                <c:pt idx="672">
                  <c:v>5.7471264367816577E-3</c:v>
                </c:pt>
                <c:pt idx="673">
                  <c:v>5.7142857142857828E-3</c:v>
                </c:pt>
                <c:pt idx="674">
                  <c:v>2.8409090909089496E-3</c:v>
                </c:pt>
                <c:pt idx="675">
                  <c:v>5.6657223796034994E-3</c:v>
                </c:pt>
                <c:pt idx="676">
                  <c:v>5.6338028169014009E-3</c:v>
                </c:pt>
                <c:pt idx="677">
                  <c:v>2.8011204481790397E-3</c:v>
                </c:pt>
                <c:pt idx="678">
                  <c:v>-2.7932960893852776E-3</c:v>
                </c:pt>
                <c:pt idx="679">
                  <c:v>2.8011204481790397E-3</c:v>
                </c:pt>
                <c:pt idx="680">
                  <c:v>2.7932960893854997E-3</c:v>
                </c:pt>
                <c:pt idx="681">
                  <c:v>5.5710306406686616E-3</c:v>
                </c:pt>
                <c:pt idx="682">
                  <c:v>5.5401662049860967E-3</c:v>
                </c:pt>
                <c:pt idx="683">
                  <c:v>5.5096418732782926E-3</c:v>
                </c:pt>
                <c:pt idx="684">
                  <c:v>5.479452054794498E-3</c:v>
                </c:pt>
                <c:pt idx="685">
                  <c:v>0</c:v>
                </c:pt>
                <c:pt idx="686">
                  <c:v>2.7247956403269047E-3</c:v>
                </c:pt>
                <c:pt idx="687">
                  <c:v>0</c:v>
                </c:pt>
                <c:pt idx="688">
                  <c:v>2.7173913043478937E-3</c:v>
                </c:pt>
                <c:pt idx="689">
                  <c:v>5.4200542005420349E-3</c:v>
                </c:pt>
                <c:pt idx="690">
                  <c:v>-5.3908355795149188E-3</c:v>
                </c:pt>
                <c:pt idx="691">
                  <c:v>5.4200542005420349E-3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5.3908355795146967E-3</c:v>
                </c:pt>
                <c:pt idx="696">
                  <c:v>1.0723860589812562E-2</c:v>
                </c:pt>
                <c:pt idx="697">
                  <c:v>2.6525198938991412E-3</c:v>
                </c:pt>
                <c:pt idx="698">
                  <c:v>2.6455026455027841E-3</c:v>
                </c:pt>
                <c:pt idx="699">
                  <c:v>5.2770448548813409E-3</c:v>
                </c:pt>
                <c:pt idx="700">
                  <c:v>2.624671916010568E-3</c:v>
                </c:pt>
                <c:pt idx="701">
                  <c:v>2.6178010471202828E-3</c:v>
                </c:pt>
                <c:pt idx="702">
                  <c:v>5.2219321148825326E-3</c:v>
                </c:pt>
                <c:pt idx="703">
                  <c:v>-5.1948051948053076E-3</c:v>
                </c:pt>
                <c:pt idx="704">
                  <c:v>0</c:v>
                </c:pt>
                <c:pt idx="705">
                  <c:v>0</c:v>
                </c:pt>
                <c:pt idx="706">
                  <c:v>7.8328981723239099E-3</c:v>
                </c:pt>
                <c:pt idx="707">
                  <c:v>5.1813471502588637E-3</c:v>
                </c:pt>
                <c:pt idx="708">
                  <c:v>1.0309278350515649E-2</c:v>
                </c:pt>
                <c:pt idx="709">
                  <c:v>0</c:v>
                </c:pt>
                <c:pt idx="710">
                  <c:v>2.5510204081631294E-3</c:v>
                </c:pt>
                <c:pt idx="711">
                  <c:v>5.0890585241731845E-3</c:v>
                </c:pt>
                <c:pt idx="712">
                  <c:v>5.0632911392405333E-3</c:v>
                </c:pt>
                <c:pt idx="713">
                  <c:v>7.5566750629723067E-3</c:v>
                </c:pt>
                <c:pt idx="714">
                  <c:v>2.4999999999999467E-3</c:v>
                </c:pt>
                <c:pt idx="715">
                  <c:v>2.4937655860348684E-3</c:v>
                </c:pt>
                <c:pt idx="716">
                  <c:v>-2.4875621890547706E-3</c:v>
                </c:pt>
                <c:pt idx="717">
                  <c:v>4.9875311720697368E-3</c:v>
                </c:pt>
                <c:pt idx="718">
                  <c:v>1.9851116625310361E-2</c:v>
                </c:pt>
                <c:pt idx="719">
                  <c:v>1.2165450121654597E-2</c:v>
                </c:pt>
                <c:pt idx="720">
                  <c:v>1.9230769230769162E-2</c:v>
                </c:pt>
                <c:pt idx="721">
                  <c:v>2.3584905660377409E-2</c:v>
                </c:pt>
                <c:pt idx="722">
                  <c:v>4.6082949308756671E-3</c:v>
                </c:pt>
                <c:pt idx="723">
                  <c:v>2.0642201834862428E-2</c:v>
                </c:pt>
                <c:pt idx="724">
                  <c:v>2.2471910112359605E-2</c:v>
                </c:pt>
                <c:pt idx="725">
                  <c:v>-1.3186813186813251E-2</c:v>
                </c:pt>
                <c:pt idx="726">
                  <c:v>5.7906458797327476E-2</c:v>
                </c:pt>
                <c:pt idx="727">
                  <c:v>-1.684210526315788E-2</c:v>
                </c:pt>
                <c:pt idx="728">
                  <c:v>-8.565310492505529E-3</c:v>
                </c:pt>
                <c:pt idx="729">
                  <c:v>4.3196544276458138E-3</c:v>
                </c:pt>
                <c:pt idx="730">
                  <c:v>1.9354838709677358E-2</c:v>
                </c:pt>
                <c:pt idx="731">
                  <c:v>3.3755274261603407E-2</c:v>
                </c:pt>
                <c:pt idx="732">
                  <c:v>2.0408163265306145E-2</c:v>
                </c:pt>
                <c:pt idx="733">
                  <c:v>1.2000000000000011E-2</c:v>
                </c:pt>
                <c:pt idx="734">
                  <c:v>7.905138339920903E-3</c:v>
                </c:pt>
                <c:pt idx="735">
                  <c:v>1.5686274509803866E-2</c:v>
                </c:pt>
                <c:pt idx="736">
                  <c:v>3.8610038610038533E-3</c:v>
                </c:pt>
                <c:pt idx="737">
                  <c:v>3.8461538461538547E-2</c:v>
                </c:pt>
                <c:pt idx="738">
                  <c:v>3.5185185185185208E-2</c:v>
                </c:pt>
                <c:pt idx="739">
                  <c:v>0</c:v>
                </c:pt>
                <c:pt idx="740">
                  <c:v>1.7889087656529412E-2</c:v>
                </c:pt>
                <c:pt idx="741">
                  <c:v>8.7873462214411724E-3</c:v>
                </c:pt>
                <c:pt idx="742">
                  <c:v>-1.7421602787456303E-3</c:v>
                </c:pt>
                <c:pt idx="743">
                  <c:v>1.7452006980802626E-3</c:v>
                </c:pt>
                <c:pt idx="744">
                  <c:v>-3.4843205574912606E-3</c:v>
                </c:pt>
                <c:pt idx="745">
                  <c:v>-5.244755244755317E-3</c:v>
                </c:pt>
                <c:pt idx="746">
                  <c:v>1.0544815465729274E-2</c:v>
                </c:pt>
                <c:pt idx="747">
                  <c:v>6.9565217391303058E-3</c:v>
                </c:pt>
                <c:pt idx="748">
                  <c:v>1.7271157167531026E-3</c:v>
                </c:pt>
                <c:pt idx="749">
                  <c:v>1.2068965517241459E-2</c:v>
                </c:pt>
                <c:pt idx="750">
                  <c:v>5.110732538330387E-3</c:v>
                </c:pt>
                <c:pt idx="751">
                  <c:v>6.7796610169490457E-3</c:v>
                </c:pt>
                <c:pt idx="752">
                  <c:v>6.7340067340067034E-3</c:v>
                </c:pt>
                <c:pt idx="753">
                  <c:v>-5.0167224080267525E-3</c:v>
                </c:pt>
                <c:pt idx="754">
                  <c:v>3.3613445378151141E-3</c:v>
                </c:pt>
                <c:pt idx="755">
                  <c:v>3.3500837520936688E-3</c:v>
                </c:pt>
                <c:pt idx="756">
                  <c:v>0</c:v>
                </c:pt>
                <c:pt idx="757">
                  <c:v>1.6694490818029983E-3</c:v>
                </c:pt>
                <c:pt idx="758">
                  <c:v>1.0000000000000009E-2</c:v>
                </c:pt>
                <c:pt idx="759">
                  <c:v>3.3003300330032292E-3</c:v>
                </c:pt>
                <c:pt idx="760">
                  <c:v>6.5789473684212396E-3</c:v>
                </c:pt>
                <c:pt idx="761">
                  <c:v>6.5359477124182774E-3</c:v>
                </c:pt>
                <c:pt idx="762">
                  <c:v>-3.2467532467532756E-3</c:v>
                </c:pt>
                <c:pt idx="763">
                  <c:v>6.514657980456029E-3</c:v>
                </c:pt>
                <c:pt idx="764">
                  <c:v>1.6181229773462036E-3</c:v>
                </c:pt>
                <c:pt idx="765">
                  <c:v>1.615508885298933E-3</c:v>
                </c:pt>
                <c:pt idx="766">
                  <c:v>8.0645161290322509E-3</c:v>
                </c:pt>
                <c:pt idx="767">
                  <c:v>4.7999999999999154E-3</c:v>
                </c:pt>
                <c:pt idx="768">
                  <c:v>1.1146496815286566E-2</c:v>
                </c:pt>
                <c:pt idx="769">
                  <c:v>9.4488188976376009E-3</c:v>
                </c:pt>
                <c:pt idx="770">
                  <c:v>1.2480499219968966E-2</c:v>
                </c:pt>
                <c:pt idx="771">
                  <c:v>4.6224961479197635E-3</c:v>
                </c:pt>
                <c:pt idx="772">
                  <c:v>-3.0674846625767804E-3</c:v>
                </c:pt>
                <c:pt idx="773">
                  <c:v>1.5384615384614886E-3</c:v>
                </c:pt>
                <c:pt idx="774">
                  <c:v>-1.536098310291778E-3</c:v>
                </c:pt>
                <c:pt idx="775">
                  <c:v>4.6153846153844658E-3</c:v>
                </c:pt>
                <c:pt idx="776">
                  <c:v>4.5941807044409533E-3</c:v>
                </c:pt>
                <c:pt idx="777">
                  <c:v>3.0487804878049918E-3</c:v>
                </c:pt>
                <c:pt idx="778">
                  <c:v>6.0790273556232677E-3</c:v>
                </c:pt>
                <c:pt idx="779">
                  <c:v>9.0634441087611428E-3</c:v>
                </c:pt>
                <c:pt idx="780">
                  <c:v>1.0479041916167775E-2</c:v>
                </c:pt>
                <c:pt idx="781">
                  <c:v>8.8888888888887241E-3</c:v>
                </c:pt>
                <c:pt idx="782">
                  <c:v>1.3215859030837107E-2</c:v>
                </c:pt>
                <c:pt idx="783">
                  <c:v>7.2463768115942351E-3</c:v>
                </c:pt>
                <c:pt idx="784">
                  <c:v>7.194244604316502E-3</c:v>
                </c:pt>
                <c:pt idx="785">
                  <c:v>5.7142857142857828E-3</c:v>
                </c:pt>
                <c:pt idx="786">
                  <c:v>0</c:v>
                </c:pt>
                <c:pt idx="787">
                  <c:v>8.5227272727272929E-3</c:v>
                </c:pt>
                <c:pt idx="788">
                  <c:v>1.1267605633802802E-2</c:v>
                </c:pt>
                <c:pt idx="789">
                  <c:v>4.1782729805013297E-3</c:v>
                </c:pt>
                <c:pt idx="790">
                  <c:v>8.3217753120667926E-3</c:v>
                </c:pt>
                <c:pt idx="791">
                  <c:v>1.5130674002751032E-2</c:v>
                </c:pt>
                <c:pt idx="792">
                  <c:v>1.4905149051490652E-2</c:v>
                </c:pt>
                <c:pt idx="793">
                  <c:v>1.2016021361815676E-2</c:v>
                </c:pt>
                <c:pt idx="794">
                  <c:v>1.4511873350923521E-2</c:v>
                </c:pt>
                <c:pt idx="795">
                  <c:v>7.8023407022105307E-3</c:v>
                </c:pt>
                <c:pt idx="796">
                  <c:v>6.4516129032257119E-3</c:v>
                </c:pt>
                <c:pt idx="797">
                  <c:v>1.538461538461533E-2</c:v>
                </c:pt>
                <c:pt idx="798">
                  <c:v>5.050505050504972E-3</c:v>
                </c:pt>
                <c:pt idx="799">
                  <c:v>1.633165829145744E-2</c:v>
                </c:pt>
                <c:pt idx="800">
                  <c:v>1.4833127317676054E-2</c:v>
                </c:pt>
                <c:pt idx="801">
                  <c:v>6.0901339829475543E-3</c:v>
                </c:pt>
                <c:pt idx="802">
                  <c:v>9.6852300242131761E-3</c:v>
                </c:pt>
                <c:pt idx="803">
                  <c:v>2.1582733812949506E-2</c:v>
                </c:pt>
                <c:pt idx="804">
                  <c:v>1.9953051643192499E-2</c:v>
                </c:pt>
                <c:pt idx="805">
                  <c:v>6.9044879171460405E-3</c:v>
                </c:pt>
                <c:pt idx="806">
                  <c:v>3.4285714285713365E-3</c:v>
                </c:pt>
                <c:pt idx="807">
                  <c:v>5.6947608200454969E-3</c:v>
                </c:pt>
                <c:pt idx="808">
                  <c:v>4.5300113250283935E-3</c:v>
                </c:pt>
                <c:pt idx="809">
                  <c:v>1.8038331454340417E-2</c:v>
                </c:pt>
                <c:pt idx="810">
                  <c:v>1.3289036544850585E-2</c:v>
                </c:pt>
                <c:pt idx="811">
                  <c:v>2.1857923497268228E-3</c:v>
                </c:pt>
                <c:pt idx="812">
                  <c:v>1.1995637949836269E-2</c:v>
                </c:pt>
                <c:pt idx="813">
                  <c:v>4.3103448275862988E-3</c:v>
                </c:pt>
                <c:pt idx="814">
                  <c:v>6.4377682403433667E-3</c:v>
                </c:pt>
                <c:pt idx="815">
                  <c:v>1.4925373134328401E-2</c:v>
                </c:pt>
                <c:pt idx="816">
                  <c:v>9.4537815126050084E-3</c:v>
                </c:pt>
                <c:pt idx="817">
                  <c:v>9.3652445369407644E-3</c:v>
                </c:pt>
                <c:pt idx="818">
                  <c:v>1.0309278350515427E-2</c:v>
                </c:pt>
                <c:pt idx="819">
                  <c:v>3.0612244897958441E-3</c:v>
                </c:pt>
                <c:pt idx="820">
                  <c:v>2.0345879959309254E-3</c:v>
                </c:pt>
                <c:pt idx="821">
                  <c:v>5.0761421319795996E-3</c:v>
                </c:pt>
                <c:pt idx="822">
                  <c:v>0</c:v>
                </c:pt>
                <c:pt idx="823">
                  <c:v>-2.0202020202020332E-3</c:v>
                </c:pt>
                <c:pt idx="824">
                  <c:v>1.0121457489880026E-3</c:v>
                </c:pt>
                <c:pt idx="825">
                  <c:v>-1.0111223458039165E-3</c:v>
                </c:pt>
                <c:pt idx="826">
                  <c:v>0</c:v>
                </c:pt>
                <c:pt idx="827">
                  <c:v>9.109311740890691E-3</c:v>
                </c:pt>
                <c:pt idx="828">
                  <c:v>1.0030090270811698E-3</c:v>
                </c:pt>
                <c:pt idx="829">
                  <c:v>-2.0040080160320661E-3</c:v>
                </c:pt>
                <c:pt idx="830">
                  <c:v>0</c:v>
                </c:pt>
                <c:pt idx="831">
                  <c:v>2.0080321285140812E-3</c:v>
                </c:pt>
                <c:pt idx="832">
                  <c:v>2.0040080160321772E-3</c:v>
                </c:pt>
                <c:pt idx="833">
                  <c:v>4.0000000000000036E-3</c:v>
                </c:pt>
                <c:pt idx="834">
                  <c:v>-9.9601593625509022E-4</c:v>
                </c:pt>
                <c:pt idx="835">
                  <c:v>-2.9910269192422456E-3</c:v>
                </c:pt>
                <c:pt idx="836">
                  <c:v>2.0000000000000018E-3</c:v>
                </c:pt>
                <c:pt idx="837">
                  <c:v>9.9800399201588341E-4</c:v>
                </c:pt>
                <c:pt idx="838">
                  <c:v>1.9940179461614971E-3</c:v>
                </c:pt>
                <c:pt idx="839">
                  <c:v>-2.9850746268655914E-3</c:v>
                </c:pt>
                <c:pt idx="840">
                  <c:v>2.9940119760478723E-3</c:v>
                </c:pt>
                <c:pt idx="841">
                  <c:v>-9.9502487562186381E-4</c:v>
                </c:pt>
                <c:pt idx="842">
                  <c:v>0</c:v>
                </c:pt>
                <c:pt idx="843">
                  <c:v>3.9840637450199168E-3</c:v>
                </c:pt>
                <c:pt idx="844">
                  <c:v>1.9841269841269771E-3</c:v>
                </c:pt>
                <c:pt idx="845">
                  <c:v>2.9702970297029729E-3</c:v>
                </c:pt>
                <c:pt idx="846">
                  <c:v>4.9358341559724295E-3</c:v>
                </c:pt>
                <c:pt idx="847">
                  <c:v>1.9646365422396617E-3</c:v>
                </c:pt>
                <c:pt idx="848">
                  <c:v>1.9607843137254832E-3</c:v>
                </c:pt>
                <c:pt idx="849">
                  <c:v>-9.7847358121339045E-4</c:v>
                </c:pt>
                <c:pt idx="850">
                  <c:v>1.9588638589618235E-3</c:v>
                </c:pt>
                <c:pt idx="851">
                  <c:v>5.8651026392961825E-3</c:v>
                </c:pt>
                <c:pt idx="852">
                  <c:v>2.9154518950436081E-3</c:v>
                </c:pt>
                <c:pt idx="853">
                  <c:v>6.7829457364341206E-3</c:v>
                </c:pt>
                <c:pt idx="854">
                  <c:v>9.6246390760335032E-4</c:v>
                </c:pt>
                <c:pt idx="855">
                  <c:v>9.6153846153845812E-4</c:v>
                </c:pt>
                <c:pt idx="856">
                  <c:v>-9.6061479346776224E-4</c:v>
                </c:pt>
                <c:pt idx="857">
                  <c:v>1.9230769230769162E-3</c:v>
                </c:pt>
                <c:pt idx="858">
                  <c:v>-3.8387715930903177E-3</c:v>
                </c:pt>
                <c:pt idx="859">
                  <c:v>-3.8535645472060898E-3</c:v>
                </c:pt>
                <c:pt idx="860">
                  <c:v>0</c:v>
                </c:pt>
                <c:pt idx="861">
                  <c:v>2.9013539651836506E-3</c:v>
                </c:pt>
                <c:pt idx="862">
                  <c:v>-1.9286403085825299E-3</c:v>
                </c:pt>
                <c:pt idx="863">
                  <c:v>-9.6618357487920914E-4</c:v>
                </c:pt>
                <c:pt idx="864">
                  <c:v>-9.6711798839466123E-4</c:v>
                </c:pt>
                <c:pt idx="865">
                  <c:v>-1.9361084220717029E-3</c:v>
                </c:pt>
                <c:pt idx="866">
                  <c:v>1.9398642095054264E-3</c:v>
                </c:pt>
                <c:pt idx="867">
                  <c:v>1.9361084220717029E-3</c:v>
                </c:pt>
                <c:pt idx="868">
                  <c:v>-1.9323671497585293E-3</c:v>
                </c:pt>
                <c:pt idx="869">
                  <c:v>-9.6805421103574041E-4</c:v>
                </c:pt>
                <c:pt idx="870">
                  <c:v>-4.8449612403100861E-3</c:v>
                </c:pt>
                <c:pt idx="871">
                  <c:v>-5.8422590068160085E-3</c:v>
                </c:pt>
                <c:pt idx="872">
                  <c:v>7.8354554358472939E-3</c:v>
                </c:pt>
                <c:pt idx="873">
                  <c:v>4.8590864917394949E-3</c:v>
                </c:pt>
                <c:pt idx="874">
                  <c:v>1.9342359767891004E-3</c:v>
                </c:pt>
                <c:pt idx="875">
                  <c:v>-3.8610038610037423E-3</c:v>
                </c:pt>
                <c:pt idx="876">
                  <c:v>-1.4534883720930258E-2</c:v>
                </c:pt>
                <c:pt idx="877">
                  <c:v>-1.3765978367748288E-2</c:v>
                </c:pt>
                <c:pt idx="878">
                  <c:v>-6.9790628115653508E-3</c:v>
                </c:pt>
                <c:pt idx="879">
                  <c:v>4.0160642570281624E-3</c:v>
                </c:pt>
                <c:pt idx="880">
                  <c:v>-9.9999999999988987E-4</c:v>
                </c:pt>
                <c:pt idx="881">
                  <c:v>-5.0050050050050032E-3</c:v>
                </c:pt>
                <c:pt idx="882">
                  <c:v>-1.006036217303885E-3</c:v>
                </c:pt>
                <c:pt idx="883">
                  <c:v>1.0070493454179541E-3</c:v>
                </c:pt>
                <c:pt idx="884">
                  <c:v>3.0181086519114331E-3</c:v>
                </c:pt>
                <c:pt idx="885">
                  <c:v>1.0030090270811698E-3</c:v>
                </c:pt>
                <c:pt idx="886">
                  <c:v>-1.0020040080159776E-3</c:v>
                </c:pt>
                <c:pt idx="887">
                  <c:v>8.0240722166500245E-3</c:v>
                </c:pt>
                <c:pt idx="888">
                  <c:v>4.9751243781095411E-3</c:v>
                </c:pt>
                <c:pt idx="889">
                  <c:v>1.980198019801982E-3</c:v>
                </c:pt>
                <c:pt idx="890">
                  <c:v>6.9169960474309011E-3</c:v>
                </c:pt>
                <c:pt idx="891">
                  <c:v>6.8694798822372949E-3</c:v>
                </c:pt>
                <c:pt idx="892">
                  <c:v>3.8986354775829568E-3</c:v>
                </c:pt>
                <c:pt idx="893">
                  <c:v>4.8543689320388328E-3</c:v>
                </c:pt>
                <c:pt idx="894">
                  <c:v>2.8985507246377384E-3</c:v>
                </c:pt>
                <c:pt idx="895">
                  <c:v>-9.6339113680143917E-4</c:v>
                </c:pt>
                <c:pt idx="896">
                  <c:v>3.8572806171648377E-3</c:v>
                </c:pt>
                <c:pt idx="897">
                  <c:v>9.6061479346798428E-4</c:v>
                </c:pt>
                <c:pt idx="898">
                  <c:v>0</c:v>
                </c:pt>
                <c:pt idx="899">
                  <c:v>3.8387715930900956E-3</c:v>
                </c:pt>
                <c:pt idx="900">
                  <c:v>1.9120458891013214E-3</c:v>
                </c:pt>
                <c:pt idx="901">
                  <c:v>9.5419847328259699E-4</c:v>
                </c:pt>
                <c:pt idx="902">
                  <c:v>8.5795996186843748E-3</c:v>
                </c:pt>
                <c:pt idx="903">
                  <c:v>6.6162570888468331E-3</c:v>
                </c:pt>
                <c:pt idx="904">
                  <c:v>6.5727699530515604E-3</c:v>
                </c:pt>
                <c:pt idx="905">
                  <c:v>6.5298507462687727E-3</c:v>
                </c:pt>
                <c:pt idx="906">
                  <c:v>9.26784059314123E-4</c:v>
                </c:pt>
                <c:pt idx="907">
                  <c:v>9.2592592592577461E-4</c:v>
                </c:pt>
                <c:pt idx="908">
                  <c:v>9.2506938020364693E-4</c:v>
                </c:pt>
                <c:pt idx="909">
                  <c:v>9.242144177448175E-4</c:v>
                </c:pt>
                <c:pt idx="910">
                  <c:v>6.4635272391504461E-3</c:v>
                </c:pt>
                <c:pt idx="911">
                  <c:v>1.3761467889908285E-2</c:v>
                </c:pt>
                <c:pt idx="912">
                  <c:v>2.7149321266968229E-3</c:v>
                </c:pt>
                <c:pt idx="913">
                  <c:v>6.3176895306860104E-3</c:v>
                </c:pt>
                <c:pt idx="914">
                  <c:v>7.1748878923767467E-3</c:v>
                </c:pt>
                <c:pt idx="915">
                  <c:v>8.0142475512021694E-3</c:v>
                </c:pt>
                <c:pt idx="916">
                  <c:v>-2.6501766784452485E-3</c:v>
                </c:pt>
                <c:pt idx="917">
                  <c:v>-8.8573959255988655E-4</c:v>
                </c:pt>
                <c:pt idx="918">
                  <c:v>-7.0921985815602939E-3</c:v>
                </c:pt>
                <c:pt idx="919">
                  <c:v>3.5714285714285587E-3</c:v>
                </c:pt>
                <c:pt idx="920">
                  <c:v>3.5587188612098419E-3</c:v>
                </c:pt>
                <c:pt idx="921">
                  <c:v>-8.8652482269502286E-4</c:v>
                </c:pt>
                <c:pt idx="922">
                  <c:v>2.6619343389528982E-3</c:v>
                </c:pt>
                <c:pt idx="923">
                  <c:v>1.6814159292035447E-2</c:v>
                </c:pt>
                <c:pt idx="924">
                  <c:v>-4.3516100957353698E-3</c:v>
                </c:pt>
                <c:pt idx="925">
                  <c:v>-1.7482517482517723E-3</c:v>
                </c:pt>
                <c:pt idx="926">
                  <c:v>-8.756567425569628E-4</c:v>
                </c:pt>
                <c:pt idx="927">
                  <c:v>4.382120946538226E-3</c:v>
                </c:pt>
                <c:pt idx="928">
                  <c:v>-2.6178010471203939E-3</c:v>
                </c:pt>
                <c:pt idx="929">
                  <c:v>1.7497812773403787E-3</c:v>
                </c:pt>
                <c:pt idx="930">
                  <c:v>1.7467248908296984E-2</c:v>
                </c:pt>
                <c:pt idx="931">
                  <c:v>1.6309012875536544E-2</c:v>
                </c:pt>
                <c:pt idx="932">
                  <c:v>2.0270270270270174E-2</c:v>
                </c:pt>
                <c:pt idx="933">
                  <c:v>-5.7947019867550242E-3</c:v>
                </c:pt>
                <c:pt idx="934">
                  <c:v>-1.1656952539550347E-2</c:v>
                </c:pt>
                <c:pt idx="935">
                  <c:v>2.5273799494522908E-3</c:v>
                </c:pt>
                <c:pt idx="936">
                  <c:v>-1.5126050420168013E-2</c:v>
                </c:pt>
                <c:pt idx="937">
                  <c:v>-8.5324232081911422E-3</c:v>
                </c:pt>
                <c:pt idx="938">
                  <c:v>-1.7211703958691649E-3</c:v>
                </c:pt>
                <c:pt idx="939">
                  <c:v>4.3103448275862988E-3</c:v>
                </c:pt>
                <c:pt idx="940">
                  <c:v>-8.5836909871239708E-4</c:v>
                </c:pt>
                <c:pt idx="941">
                  <c:v>-2.5773195876289678E-3</c:v>
                </c:pt>
                <c:pt idx="942">
                  <c:v>8.6132644272196579E-4</c:v>
                </c:pt>
                <c:pt idx="943">
                  <c:v>-8.6058519793463795E-4</c:v>
                </c:pt>
                <c:pt idx="944">
                  <c:v>2.5839793281654533E-3</c:v>
                </c:pt>
                <c:pt idx="945">
                  <c:v>0</c:v>
                </c:pt>
                <c:pt idx="946">
                  <c:v>-4.2955326460480947E-3</c:v>
                </c:pt>
                <c:pt idx="947">
                  <c:v>-2.5884383088871088E-3</c:v>
                </c:pt>
                <c:pt idx="948">
                  <c:v>3.4602076124568004E-3</c:v>
                </c:pt>
                <c:pt idx="949">
                  <c:v>8.6206896551721535E-4</c:v>
                </c:pt>
                <c:pt idx="950">
                  <c:v>1.7226528854437095E-3</c:v>
                </c:pt>
                <c:pt idx="951">
                  <c:v>7.7386070507308169E-3</c:v>
                </c:pt>
                <c:pt idx="952">
                  <c:v>6.8259385665527805E-3</c:v>
                </c:pt>
                <c:pt idx="953">
                  <c:v>-8.474576271185752E-4</c:v>
                </c:pt>
                <c:pt idx="954">
                  <c:v>-1.6963528413910245E-3</c:v>
                </c:pt>
                <c:pt idx="955">
                  <c:v>2.5488530161426048E-3</c:v>
                </c:pt>
                <c:pt idx="956">
                  <c:v>8.4745762711868622E-4</c:v>
                </c:pt>
                <c:pt idx="957">
                  <c:v>-2.5402201524131751E-3</c:v>
                </c:pt>
                <c:pt idx="958">
                  <c:v>-1.6977928692699651E-3</c:v>
                </c:pt>
                <c:pt idx="959">
                  <c:v>3.4013605442178019E-3</c:v>
                </c:pt>
                <c:pt idx="960">
                  <c:v>3.3898305084745228E-3</c:v>
                </c:pt>
                <c:pt idx="961">
                  <c:v>2.5337837837837718E-3</c:v>
                </c:pt>
                <c:pt idx="962">
                  <c:v>5.0547598989048037E-3</c:v>
                </c:pt>
                <c:pt idx="963">
                  <c:v>3.3528918692373733E-3</c:v>
                </c:pt>
                <c:pt idx="964">
                  <c:v>-1.6708437761069339E-3</c:v>
                </c:pt>
                <c:pt idx="965">
                  <c:v>-2.5104602510459539E-3</c:v>
                </c:pt>
                <c:pt idx="966">
                  <c:v>-4.1946308724831738E-3</c:v>
                </c:pt>
                <c:pt idx="967">
                  <c:v>0</c:v>
                </c:pt>
                <c:pt idx="968">
                  <c:v>3.3698399326032025E-3</c:v>
                </c:pt>
                <c:pt idx="969">
                  <c:v>-8.3963056255242918E-4</c:v>
                </c:pt>
                <c:pt idx="970">
                  <c:v>-3.3613445378152251E-3</c:v>
                </c:pt>
                <c:pt idx="971">
                  <c:v>4.2158516020236458E-3</c:v>
                </c:pt>
                <c:pt idx="972">
                  <c:v>1.6792611251050804E-3</c:v>
                </c:pt>
                <c:pt idx="973">
                  <c:v>3.3528918692373733E-3</c:v>
                </c:pt>
                <c:pt idx="974">
                  <c:v>0</c:v>
                </c:pt>
                <c:pt idx="975">
                  <c:v>1.6708437761070449E-3</c:v>
                </c:pt>
                <c:pt idx="976">
                  <c:v>5.0041701417846696E-3</c:v>
                </c:pt>
                <c:pt idx="977">
                  <c:v>1.6597510373443924E-3</c:v>
                </c:pt>
                <c:pt idx="978">
                  <c:v>4.1425020712511085E-3</c:v>
                </c:pt>
                <c:pt idx="979">
                  <c:v>-1.6501650165017256E-3</c:v>
                </c:pt>
                <c:pt idx="980">
                  <c:v>-8.2644628099171058E-4</c:v>
                </c:pt>
                <c:pt idx="981">
                  <c:v>4.9627791563275903E-3</c:v>
                </c:pt>
                <c:pt idx="982">
                  <c:v>3.2921810699588772E-3</c:v>
                </c:pt>
                <c:pt idx="983">
                  <c:v>8.2034454470878426E-3</c:v>
                </c:pt>
                <c:pt idx="984">
                  <c:v>4.8820179007322828E-3</c:v>
                </c:pt>
                <c:pt idx="985">
                  <c:v>3.2388663967610754E-3</c:v>
                </c:pt>
                <c:pt idx="986">
                  <c:v>5.6497175141241307E-3</c:v>
                </c:pt>
                <c:pt idx="987">
                  <c:v>2.4077046548958148E-3</c:v>
                </c:pt>
                <c:pt idx="988">
                  <c:v>3.2025620496396456E-3</c:v>
                </c:pt>
                <c:pt idx="989">
                  <c:v>0</c:v>
                </c:pt>
                <c:pt idx="990">
                  <c:v>-1.5961691939345712E-3</c:v>
                </c:pt>
                <c:pt idx="991">
                  <c:v>7.9936051159079646E-4</c:v>
                </c:pt>
                <c:pt idx="992">
                  <c:v>7.987220447283061E-4</c:v>
                </c:pt>
                <c:pt idx="993">
                  <c:v>7.9808459696728562E-4</c:v>
                </c:pt>
                <c:pt idx="994">
                  <c:v>2.3923444976077235E-3</c:v>
                </c:pt>
                <c:pt idx="995">
                  <c:v>4.7732696897373472E-3</c:v>
                </c:pt>
                <c:pt idx="996">
                  <c:v>-7.9176563737126671E-4</c:v>
                </c:pt>
                <c:pt idx="997">
                  <c:v>1.5847860538826808E-3</c:v>
                </c:pt>
                <c:pt idx="998">
                  <c:v>7.9113924050633333E-3</c:v>
                </c:pt>
                <c:pt idx="999">
                  <c:v>5.494505494505475E-3</c:v>
                </c:pt>
                <c:pt idx="1000">
                  <c:v>-7.8064012490242085E-4</c:v>
                </c:pt>
                <c:pt idx="1001">
                  <c:v>0</c:v>
                </c:pt>
                <c:pt idx="1002">
                  <c:v>2.3437500000000888E-3</c:v>
                </c:pt>
                <c:pt idx="1003">
                  <c:v>-7.7942322681234799E-4</c:v>
                </c:pt>
                <c:pt idx="1004">
                  <c:v>-1.5600624024960652E-3</c:v>
                </c:pt>
                <c:pt idx="1005">
                  <c:v>1.5624999999999112E-3</c:v>
                </c:pt>
                <c:pt idx="1006">
                  <c:v>7.0202808112325155E-3</c:v>
                </c:pt>
                <c:pt idx="1007">
                  <c:v>4.6475600309836551E-3</c:v>
                </c:pt>
                <c:pt idx="1008">
                  <c:v>-9.2521202775635025E-3</c:v>
                </c:pt>
                <c:pt idx="1009">
                  <c:v>-9.3385214007781769E-3</c:v>
                </c:pt>
                <c:pt idx="1010">
                  <c:v>-2.3566378633149698E-3</c:v>
                </c:pt>
                <c:pt idx="1011">
                  <c:v>3.1496062992126816E-3</c:v>
                </c:pt>
                <c:pt idx="1012">
                  <c:v>-1.5698587127158659E-3</c:v>
                </c:pt>
                <c:pt idx="1013">
                  <c:v>-2.3584905660377631E-3</c:v>
                </c:pt>
                <c:pt idx="1014">
                  <c:v>2.3640661938533203E-3</c:v>
                </c:pt>
                <c:pt idx="1015">
                  <c:v>2.3584905660376521E-3</c:v>
                </c:pt>
                <c:pt idx="1016">
                  <c:v>2.3529411764706687E-3</c:v>
                </c:pt>
                <c:pt idx="1017">
                  <c:v>7.8247261345865127E-4</c:v>
                </c:pt>
                <c:pt idx="1018">
                  <c:v>-8.6004691164973668E-3</c:v>
                </c:pt>
                <c:pt idx="1019">
                  <c:v>-1.1041009463722329E-2</c:v>
                </c:pt>
                <c:pt idx="1020">
                  <c:v>-3.1897926634769647E-3</c:v>
                </c:pt>
                <c:pt idx="1021">
                  <c:v>-2.3999999999999577E-3</c:v>
                </c:pt>
                <c:pt idx="1022">
                  <c:v>1.6038492381715841E-3</c:v>
                </c:pt>
                <c:pt idx="1023">
                  <c:v>1.6012810248198228E-3</c:v>
                </c:pt>
                <c:pt idx="1024">
                  <c:v>-2.3980815347721673E-3</c:v>
                </c:pt>
                <c:pt idx="1025">
                  <c:v>8.0128205128215946E-4</c:v>
                </c:pt>
                <c:pt idx="1026">
                  <c:v>-5.6044835868694909E-3</c:v>
                </c:pt>
                <c:pt idx="1027">
                  <c:v>-3.2206119162641045E-3</c:v>
                </c:pt>
                <c:pt idx="1028">
                  <c:v>1.615508885298933E-3</c:v>
                </c:pt>
                <c:pt idx="1029">
                  <c:v>-3.225806451612967E-3</c:v>
                </c:pt>
                <c:pt idx="1030">
                  <c:v>-6.4724919093850364E-3</c:v>
                </c:pt>
                <c:pt idx="1031">
                  <c:v>8.1433224755711464E-4</c:v>
                </c:pt>
                <c:pt idx="1032">
                  <c:v>-4.8820179007323938E-3</c:v>
                </c:pt>
                <c:pt idx="1033">
                  <c:v>2.4529844644316512E-3</c:v>
                </c:pt>
                <c:pt idx="1034">
                  <c:v>8.1566068515497303E-3</c:v>
                </c:pt>
                <c:pt idx="1035">
                  <c:v>8.8996763754045638E-3</c:v>
                </c:pt>
                <c:pt idx="1036">
                  <c:v>4.0096230954289602E-3</c:v>
                </c:pt>
                <c:pt idx="1037">
                  <c:v>3.9936102236421966E-3</c:v>
                </c:pt>
                <c:pt idx="1038">
                  <c:v>9.5465393794749165E-3</c:v>
                </c:pt>
                <c:pt idx="1039">
                  <c:v>8.6682427107958038E-3</c:v>
                </c:pt>
                <c:pt idx="1040">
                  <c:v>-2.3437499999999778E-3</c:v>
                </c:pt>
                <c:pt idx="1041">
                  <c:v>4.6985121378231298E-3</c:v>
                </c:pt>
                <c:pt idx="1042">
                  <c:v>-3.8971161340608518E-3</c:v>
                </c:pt>
                <c:pt idx="1043">
                  <c:v>3.9123630672928122E-3</c:v>
                </c:pt>
                <c:pt idx="1044">
                  <c:v>1.1691348402182333E-2</c:v>
                </c:pt>
                <c:pt idx="1045">
                  <c:v>7.7041602465330872E-3</c:v>
                </c:pt>
                <c:pt idx="1046">
                  <c:v>-7.6452599388399101E-4</c:v>
                </c:pt>
                <c:pt idx="1047">
                  <c:v>6.8859984697782206E-3</c:v>
                </c:pt>
                <c:pt idx="1048">
                  <c:v>1.6717325227963764E-2</c:v>
                </c:pt>
                <c:pt idx="1049">
                  <c:v>-7.4738415545605452E-4</c:v>
                </c:pt>
                <c:pt idx="1050">
                  <c:v>-5.9835452505608844E-3</c:v>
                </c:pt>
                <c:pt idx="1051">
                  <c:v>1.3544018058690543E-2</c:v>
                </c:pt>
                <c:pt idx="1052">
                  <c:v>5.1967334818114885E-3</c:v>
                </c:pt>
                <c:pt idx="1053">
                  <c:v>-2.954209748892267E-3</c:v>
                </c:pt>
                <c:pt idx="1054">
                  <c:v>8.8888888888887241E-3</c:v>
                </c:pt>
                <c:pt idx="1055">
                  <c:v>2.7900146842878115E-2</c:v>
                </c:pt>
                <c:pt idx="1056">
                  <c:v>-1.8571428571428572E-2</c:v>
                </c:pt>
                <c:pt idx="1057">
                  <c:v>-1.0917030567685559E-2</c:v>
                </c:pt>
                <c:pt idx="1058">
                  <c:v>3.679175864606421E-3</c:v>
                </c:pt>
                <c:pt idx="1059">
                  <c:v>2.9325513196480912E-3</c:v>
                </c:pt>
                <c:pt idx="1060">
                  <c:v>-9.5029239766082352E-3</c:v>
                </c:pt>
                <c:pt idx="1061">
                  <c:v>-1.5498154981549828E-2</c:v>
                </c:pt>
                <c:pt idx="1062">
                  <c:v>0</c:v>
                </c:pt>
                <c:pt idx="1063">
                  <c:v>-7.496251874062887E-4</c:v>
                </c:pt>
                <c:pt idx="1064">
                  <c:v>-2.2505626406601698E-2</c:v>
                </c:pt>
                <c:pt idx="1065">
                  <c:v>-3.8372985418265726E-3</c:v>
                </c:pt>
                <c:pt idx="1066">
                  <c:v>-1.3097072419106404E-2</c:v>
                </c:pt>
                <c:pt idx="1067">
                  <c:v>3.1225604996096834E-3</c:v>
                </c:pt>
                <c:pt idx="1068">
                  <c:v>-7.7821011673151474E-4</c:v>
                </c:pt>
                <c:pt idx="1069">
                  <c:v>1.0903426791277315E-2</c:v>
                </c:pt>
                <c:pt idx="1070">
                  <c:v>7.7041602465330872E-3</c:v>
                </c:pt>
                <c:pt idx="1071">
                  <c:v>0</c:v>
                </c:pt>
                <c:pt idx="1072">
                  <c:v>7.6452599388376896E-4</c:v>
                </c:pt>
                <c:pt idx="1073">
                  <c:v>2.2918258212374365E-3</c:v>
                </c:pt>
                <c:pt idx="1074">
                  <c:v>2.2865853658537993E-3</c:v>
                </c:pt>
                <c:pt idx="1075">
                  <c:v>6.0836501901142537E-3</c:v>
                </c:pt>
                <c:pt idx="1076">
                  <c:v>6.8027210884351597E-3</c:v>
                </c:pt>
                <c:pt idx="1077">
                  <c:v>-7.5075075075070608E-4</c:v>
                </c:pt>
                <c:pt idx="1078">
                  <c:v>-1.5026296018030294E-3</c:v>
                </c:pt>
                <c:pt idx="1079">
                  <c:v>1.8058690744920947E-2</c:v>
                </c:pt>
                <c:pt idx="1080">
                  <c:v>1.6999260901699786E-2</c:v>
                </c:pt>
                <c:pt idx="1081">
                  <c:v>2.6162790697674465E-2</c:v>
                </c:pt>
                <c:pt idx="1082">
                  <c:v>-3.1161473087818581E-2</c:v>
                </c:pt>
                <c:pt idx="1083">
                  <c:v>-7.3099415204691542E-4</c:v>
                </c:pt>
                <c:pt idx="1084">
                  <c:v>9.5098756400877615E-3</c:v>
                </c:pt>
                <c:pt idx="1085">
                  <c:v>-2.1739130434783593E-3</c:v>
                </c:pt>
                <c:pt idx="1086">
                  <c:v>2.1786492374729072E-3</c:v>
                </c:pt>
                <c:pt idx="1087">
                  <c:v>3.6231884057971175E-3</c:v>
                </c:pt>
                <c:pt idx="1088">
                  <c:v>5.776173285198638E-3</c:v>
                </c:pt>
                <c:pt idx="1089">
                  <c:v>-2.8715003589375732E-3</c:v>
                </c:pt>
                <c:pt idx="1090">
                  <c:v>4.3196544276458138E-3</c:v>
                </c:pt>
                <c:pt idx="1091">
                  <c:v>1.3620071684587787E-2</c:v>
                </c:pt>
                <c:pt idx="1092">
                  <c:v>4.9504950495049549E-3</c:v>
                </c:pt>
                <c:pt idx="1093">
                  <c:v>7.0372976776917895E-3</c:v>
                </c:pt>
                <c:pt idx="1094">
                  <c:v>1.1879804332634691E-2</c:v>
                </c:pt>
                <c:pt idx="1095">
                  <c:v>1.3812154696132506E-2</c:v>
                </c:pt>
                <c:pt idx="1096">
                  <c:v>2.7247956403269047E-3</c:v>
                </c:pt>
                <c:pt idx="1097">
                  <c:v>1.3586956521740579E-3</c:v>
                </c:pt>
                <c:pt idx="1098">
                  <c:v>4.07055630936215E-3</c:v>
                </c:pt>
                <c:pt idx="1099">
                  <c:v>-2.0270270270270618E-3</c:v>
                </c:pt>
                <c:pt idx="1100">
                  <c:v>1.5572105619499066E-2</c:v>
                </c:pt>
                <c:pt idx="1101">
                  <c:v>9.3333333333334156E-3</c:v>
                </c:pt>
                <c:pt idx="1102">
                  <c:v>-7.9260237780715004E-3</c:v>
                </c:pt>
                <c:pt idx="1103">
                  <c:v>4.6604527296938425E-3</c:v>
                </c:pt>
                <c:pt idx="1104">
                  <c:v>4.6388336646785433E-3</c:v>
                </c:pt>
                <c:pt idx="1105">
                  <c:v>1.385224274406327E-2</c:v>
                </c:pt>
                <c:pt idx="1106">
                  <c:v>8.458035133376729E-3</c:v>
                </c:pt>
                <c:pt idx="1107">
                  <c:v>-4.5161290322579539E-3</c:v>
                </c:pt>
                <c:pt idx="1108">
                  <c:v>0</c:v>
                </c:pt>
                <c:pt idx="1109">
                  <c:v>1.2961762799740706E-2</c:v>
                </c:pt>
                <c:pt idx="1110">
                  <c:v>8.3173384516952442E-3</c:v>
                </c:pt>
                <c:pt idx="1111">
                  <c:v>2.9187817258883308E-2</c:v>
                </c:pt>
                <c:pt idx="1112">
                  <c:v>2.4660912453760897E-2</c:v>
                </c:pt>
                <c:pt idx="1113">
                  <c:v>-1.5042117930204602E-2</c:v>
                </c:pt>
                <c:pt idx="1114">
                  <c:v>-4.2761148442271857E-3</c:v>
                </c:pt>
                <c:pt idx="1115">
                  <c:v>7.9754601226995625E-3</c:v>
                </c:pt>
                <c:pt idx="1116">
                  <c:v>-1.5216068167985375E-2</c:v>
                </c:pt>
                <c:pt idx="1117">
                  <c:v>2.4721878862792313E-3</c:v>
                </c:pt>
                <c:pt idx="1118">
                  <c:v>1.2946979038224615E-2</c:v>
                </c:pt>
                <c:pt idx="1119">
                  <c:v>9.1296409007912693E-3</c:v>
                </c:pt>
                <c:pt idx="1120">
                  <c:v>1.8094089264173441E-3</c:v>
                </c:pt>
                <c:pt idx="1121">
                  <c:v>4.2143287176401589E-3</c:v>
                </c:pt>
                <c:pt idx="1122">
                  <c:v>6.5947242206234602E-3</c:v>
                </c:pt>
                <c:pt idx="1123">
                  <c:v>-1.4889815366289416E-2</c:v>
                </c:pt>
                <c:pt idx="1124">
                  <c:v>-1.9347037484885199E-2</c:v>
                </c:pt>
                <c:pt idx="1125">
                  <c:v>1.4796547472256449E-2</c:v>
                </c:pt>
                <c:pt idx="1126">
                  <c:v>6.0753341433779084E-3</c:v>
                </c:pt>
                <c:pt idx="1127">
                  <c:v>-9.6618357487922024E-3</c:v>
                </c:pt>
                <c:pt idx="1128">
                  <c:v>1.7073170731707332E-2</c:v>
                </c:pt>
                <c:pt idx="1129">
                  <c:v>1.4988009592326046E-2</c:v>
                </c:pt>
                <c:pt idx="1130">
                  <c:v>1.2404016538688722E-2</c:v>
                </c:pt>
                <c:pt idx="1131">
                  <c:v>1.1085180863477317E-2</c:v>
                </c:pt>
                <c:pt idx="1132">
                  <c:v>2.8851702250431988E-3</c:v>
                </c:pt>
                <c:pt idx="1133">
                  <c:v>7.4798619102416364E-3</c:v>
                </c:pt>
                <c:pt idx="1134">
                  <c:v>-1.5419760137064475E-2</c:v>
                </c:pt>
                <c:pt idx="1135">
                  <c:v>6.3805104408352076E-3</c:v>
                </c:pt>
                <c:pt idx="1136">
                  <c:v>6.916426512968199E-3</c:v>
                </c:pt>
                <c:pt idx="1137">
                  <c:v>2.4613623354321712E-2</c:v>
                </c:pt>
                <c:pt idx="1138">
                  <c:v>-2.2346368715083775E-3</c:v>
                </c:pt>
                <c:pt idx="1139">
                  <c:v>1.3437849944009095E-2</c:v>
                </c:pt>
                <c:pt idx="1140">
                  <c:v>9.3922651933699974E-3</c:v>
                </c:pt>
                <c:pt idx="1141">
                  <c:v>2.8461959496442368E-2</c:v>
                </c:pt>
                <c:pt idx="1142">
                  <c:v>1.5965939329430467E-2</c:v>
                </c:pt>
                <c:pt idx="1143">
                  <c:v>2.9858564693556744E-2</c:v>
                </c:pt>
                <c:pt idx="1144">
                  <c:v>1.9837232960325579E-2</c:v>
                </c:pt>
                <c:pt idx="1145">
                  <c:v>2.4937655860349128E-2</c:v>
                </c:pt>
                <c:pt idx="1146">
                  <c:v>-3.1630170316301665E-2</c:v>
                </c:pt>
                <c:pt idx="1147">
                  <c:v>-1.0552763819095423E-2</c:v>
                </c:pt>
                <c:pt idx="1148">
                  <c:v>-5.3326561706450004E-2</c:v>
                </c:pt>
                <c:pt idx="1149">
                  <c:v>-5.1502145922746712E-2</c:v>
                </c:pt>
                <c:pt idx="1150">
                  <c:v>-3.3371040723981893E-2</c:v>
                </c:pt>
                <c:pt idx="1151">
                  <c:v>1.7554125219425565E-3</c:v>
                </c:pt>
                <c:pt idx="1152">
                  <c:v>-1.1098130841121323E-2</c:v>
                </c:pt>
                <c:pt idx="1153">
                  <c:v>-7.0880094506793334E-3</c:v>
                </c:pt>
                <c:pt idx="1154">
                  <c:v>5.9488399762046562E-3</c:v>
                </c:pt>
                <c:pt idx="1155">
                  <c:v>1.0053222945002993E-2</c:v>
                </c:pt>
                <c:pt idx="1156">
                  <c:v>1.932084309133475E-2</c:v>
                </c:pt>
                <c:pt idx="1157">
                  <c:v>-9.1901206203330865E-3</c:v>
                </c:pt>
                <c:pt idx="1158">
                  <c:v>1.449275362318847E-2</c:v>
                </c:pt>
                <c:pt idx="1159">
                  <c:v>-5.1428571428572267E-3</c:v>
                </c:pt>
                <c:pt idx="1160">
                  <c:v>6.3182079264789692E-3</c:v>
                </c:pt>
                <c:pt idx="1161">
                  <c:v>1.2557077625570789E-2</c:v>
                </c:pt>
                <c:pt idx="1162">
                  <c:v>3.9458850056368622E-3</c:v>
                </c:pt>
                <c:pt idx="1163">
                  <c:v>2.1336327905671082E-2</c:v>
                </c:pt>
                <c:pt idx="1164">
                  <c:v>-4.9477735019242131E-3</c:v>
                </c:pt>
                <c:pt idx="1165">
                  <c:v>1.2707182320442101E-2</c:v>
                </c:pt>
                <c:pt idx="1166">
                  <c:v>6.0010911074741546E-3</c:v>
                </c:pt>
                <c:pt idx="1167">
                  <c:v>2.1691973969630851E-3</c:v>
                </c:pt>
                <c:pt idx="1168">
                  <c:v>-7.0346320346320601E-3</c:v>
                </c:pt>
                <c:pt idx="1169">
                  <c:v>3.2697547683924189E-3</c:v>
                </c:pt>
                <c:pt idx="1170">
                  <c:v>4.3454644215101812E-3</c:v>
                </c:pt>
                <c:pt idx="1171">
                  <c:v>0</c:v>
                </c:pt>
                <c:pt idx="1172">
                  <c:v>9.1941590048674193E-3</c:v>
                </c:pt>
                <c:pt idx="1173">
                  <c:v>5.8949624866022621E-3</c:v>
                </c:pt>
                <c:pt idx="1174">
                  <c:v>1.0655301012253648E-2</c:v>
                </c:pt>
                <c:pt idx="1175">
                  <c:v>1.5814443858724214E-2</c:v>
                </c:pt>
                <c:pt idx="1176">
                  <c:v>1.6087182148417423E-2</c:v>
                </c:pt>
                <c:pt idx="1177">
                  <c:v>1.7364657814095796E-2</c:v>
                </c:pt>
                <c:pt idx="1178">
                  <c:v>1.957831325301207E-2</c:v>
                </c:pt>
                <c:pt idx="1179">
                  <c:v>4.9236829148202599E-3</c:v>
                </c:pt>
                <c:pt idx="1180">
                  <c:v>-9.7991180793721711E-4</c:v>
                </c:pt>
                <c:pt idx="1181">
                  <c:v>3.4330554193231499E-3</c:v>
                </c:pt>
                <c:pt idx="1182">
                  <c:v>-6.8426197458455462E-3</c:v>
                </c:pt>
                <c:pt idx="1183">
                  <c:v>2.4606299212599492E-3</c:v>
                </c:pt>
                <c:pt idx="1184">
                  <c:v>-1.2763868433971481E-2</c:v>
                </c:pt>
                <c:pt idx="1185">
                  <c:v>1.4917951268027529E-3</c:v>
                </c:pt>
                <c:pt idx="1186">
                  <c:v>-7.9443892750744594E-3</c:v>
                </c:pt>
                <c:pt idx="1187">
                  <c:v>4.5045045045044585E-3</c:v>
                </c:pt>
                <c:pt idx="1188">
                  <c:v>4.484304932735439E-3</c:v>
                </c:pt>
                <c:pt idx="1189">
                  <c:v>1.2896825396825351E-2</c:v>
                </c:pt>
                <c:pt idx="1190">
                  <c:v>-2.4485798237022793E-3</c:v>
                </c:pt>
                <c:pt idx="1191">
                  <c:v>-8.8365243004417948E-3</c:v>
                </c:pt>
                <c:pt idx="1192">
                  <c:v>-1.0401188707280795E-2</c:v>
                </c:pt>
                <c:pt idx="1193">
                  <c:v>1.5015015015014122E-3</c:v>
                </c:pt>
                <c:pt idx="1194">
                  <c:v>1.2993503248375893E-2</c:v>
                </c:pt>
                <c:pt idx="1195">
                  <c:v>8.3867784903799425E-3</c:v>
                </c:pt>
                <c:pt idx="1196">
                  <c:v>-4.4031311154598685E-3</c:v>
                </c:pt>
                <c:pt idx="1197">
                  <c:v>-8.3538083538082786E-3</c:v>
                </c:pt>
                <c:pt idx="1198">
                  <c:v>-1.4866204162538033E-3</c:v>
                </c:pt>
                <c:pt idx="1199">
                  <c:v>4.9627791563275903E-3</c:v>
                </c:pt>
                <c:pt idx="1200">
                  <c:v>8.8888888888889461E-3</c:v>
                </c:pt>
                <c:pt idx="1201">
                  <c:v>-1.468428781204123E-3</c:v>
                </c:pt>
                <c:pt idx="1202">
                  <c:v>-2.450980392156854E-3</c:v>
                </c:pt>
                <c:pt idx="1203">
                  <c:v>2.9484029484028174E-3</c:v>
                </c:pt>
                <c:pt idx="1204">
                  <c:v>9.7991180793743915E-4</c:v>
                </c:pt>
                <c:pt idx="1205">
                  <c:v>4.8947626040130032E-4</c:v>
                </c:pt>
                <c:pt idx="1206">
                  <c:v>-9.7847358121339045E-4</c:v>
                </c:pt>
                <c:pt idx="1207">
                  <c:v>-1.4691478942212566E-3</c:v>
                </c:pt>
                <c:pt idx="1208">
                  <c:v>-6.8661108386464109E-3</c:v>
                </c:pt>
                <c:pt idx="1209">
                  <c:v>-6.4197530864198438E-3</c:v>
                </c:pt>
                <c:pt idx="1210">
                  <c:v>3.9761431411531323E-3</c:v>
                </c:pt>
                <c:pt idx="1211">
                  <c:v>8.9108910891089188E-3</c:v>
                </c:pt>
                <c:pt idx="1212">
                  <c:v>9.3228655544650429E-3</c:v>
                </c:pt>
                <c:pt idx="1213">
                  <c:v>6.3198833252309239E-3</c:v>
                </c:pt>
                <c:pt idx="1214">
                  <c:v>6.280193236715137E-3</c:v>
                </c:pt>
                <c:pt idx="1215">
                  <c:v>-1.4402304368699159E-3</c:v>
                </c:pt>
                <c:pt idx="1216">
                  <c:v>1.4423076923077982E-3</c:v>
                </c:pt>
                <c:pt idx="1217">
                  <c:v>-1.4402304368699159E-3</c:v>
                </c:pt>
                <c:pt idx="1218">
                  <c:v>-4.8076923076922906E-3</c:v>
                </c:pt>
                <c:pt idx="1219">
                  <c:v>-2.8985507246376274E-3</c:v>
                </c:pt>
                <c:pt idx="1220">
                  <c:v>-1.4534883720930258E-2</c:v>
                </c:pt>
                <c:pt idx="1221">
                  <c:v>-1.2291052114061007E-2</c:v>
                </c:pt>
                <c:pt idx="1222">
                  <c:v>-1.9412643106022975E-2</c:v>
                </c:pt>
                <c:pt idx="1223">
                  <c:v>-2.5380710659898442E-2</c:v>
                </c:pt>
                <c:pt idx="1224">
                  <c:v>-4.6875000000000666E-3</c:v>
                </c:pt>
                <c:pt idx="1225">
                  <c:v>2.0931449502878952E-3</c:v>
                </c:pt>
                <c:pt idx="1226">
                  <c:v>-3.1331592689294308E-3</c:v>
                </c:pt>
                <c:pt idx="1227">
                  <c:v>1.3095861707700385E-2</c:v>
                </c:pt>
                <c:pt idx="1228">
                  <c:v>7.2388831437435464E-3</c:v>
                </c:pt>
                <c:pt idx="1229">
                  <c:v>-4.62012320328542E-3</c:v>
                </c:pt>
                <c:pt idx="1230">
                  <c:v>-1.0314595152140282E-2</c:v>
                </c:pt>
                <c:pt idx="1231">
                  <c:v>-1.4590932777488352E-2</c:v>
                </c:pt>
                <c:pt idx="1232">
                  <c:v>-8.461131676361644E-3</c:v>
                </c:pt>
                <c:pt idx="1233">
                  <c:v>-9.6000000000000529E-3</c:v>
                </c:pt>
                <c:pt idx="1234">
                  <c:v>-1.1847065158858361E-2</c:v>
                </c:pt>
                <c:pt idx="1235">
                  <c:v>-4.9046321525886283E-3</c:v>
                </c:pt>
                <c:pt idx="1236">
                  <c:v>-7.1193866374588133E-3</c:v>
                </c:pt>
                <c:pt idx="1237">
                  <c:v>4.4125758411470706E-3</c:v>
                </c:pt>
                <c:pt idx="1238">
                  <c:v>6.0406370126304676E-3</c:v>
                </c:pt>
                <c:pt idx="1239">
                  <c:v>1.1462882096070048E-2</c:v>
                </c:pt>
                <c:pt idx="1240">
                  <c:v>1.2412304371289817E-2</c:v>
                </c:pt>
                <c:pt idx="1241">
                  <c:v>5.3304904051176827E-4</c:v>
                </c:pt>
                <c:pt idx="1242">
                  <c:v>-5.86041555673944E-3</c:v>
                </c:pt>
                <c:pt idx="1243">
                  <c:v>1.607717041800738E-3</c:v>
                </c:pt>
                <c:pt idx="1244">
                  <c:v>-1.0700909577314732E-3</c:v>
                </c:pt>
                <c:pt idx="1245">
                  <c:v>-2.1424745581144489E-3</c:v>
                </c:pt>
                <c:pt idx="1246">
                  <c:v>1.0198604401502775E-2</c:v>
                </c:pt>
                <c:pt idx="1247">
                  <c:v>1.3283740701381497E-2</c:v>
                </c:pt>
                <c:pt idx="1248">
                  <c:v>4.7194546407971494E-3</c:v>
                </c:pt>
                <c:pt idx="1249">
                  <c:v>-5.2192066805845094E-4</c:v>
                </c:pt>
                <c:pt idx="1250">
                  <c:v>7.8328981723236879E-3</c:v>
                </c:pt>
                <c:pt idx="1251">
                  <c:v>-1.0362694300517505E-3</c:v>
                </c:pt>
                <c:pt idx="1252">
                  <c:v>4.1493775933609811E-3</c:v>
                </c:pt>
                <c:pt idx="1253">
                  <c:v>-5.1652892561981911E-4</c:v>
                </c:pt>
                <c:pt idx="1254">
                  <c:v>1.5503875968991832E-3</c:v>
                </c:pt>
                <c:pt idx="1255">
                  <c:v>5.1599587203301489E-3</c:v>
                </c:pt>
                <c:pt idx="1256">
                  <c:v>5.1334702258731824E-4</c:v>
                </c:pt>
                <c:pt idx="1257">
                  <c:v>5.1308363263211643E-3</c:v>
                </c:pt>
                <c:pt idx="1258">
                  <c:v>2.0418580908627693E-3</c:v>
                </c:pt>
                <c:pt idx="1259">
                  <c:v>8.1507896077432918E-3</c:v>
                </c:pt>
                <c:pt idx="1260">
                  <c:v>7.0742799393632705E-3</c:v>
                </c:pt>
                <c:pt idx="1261">
                  <c:v>0</c:v>
                </c:pt>
                <c:pt idx="1262">
                  <c:v>5.0175614651279954E-3</c:v>
                </c:pt>
                <c:pt idx="1263">
                  <c:v>1.4478282576135593E-2</c:v>
                </c:pt>
                <c:pt idx="1264">
                  <c:v>4.9212598425196763E-3</c:v>
                </c:pt>
                <c:pt idx="1265">
                  <c:v>4.8971596474056689E-4</c:v>
                </c:pt>
                <c:pt idx="1266">
                  <c:v>-4.405286343612369E-3</c:v>
                </c:pt>
                <c:pt idx="1267">
                  <c:v>9.8328416912485395E-4</c:v>
                </c:pt>
                <c:pt idx="1268">
                  <c:v>4.9115913555992652E-3</c:v>
                </c:pt>
                <c:pt idx="1269">
                  <c:v>-1.1241446725317572E-2</c:v>
                </c:pt>
                <c:pt idx="1270">
                  <c:v>-6.4260998517053913E-3</c:v>
                </c:pt>
                <c:pt idx="1271">
                  <c:v>-9.4527363184080393E-3</c:v>
                </c:pt>
                <c:pt idx="1272">
                  <c:v>5.0226017076848706E-4</c:v>
                </c:pt>
                <c:pt idx="1273">
                  <c:v>8.0321285140563248E-3</c:v>
                </c:pt>
                <c:pt idx="1274">
                  <c:v>6.4741035856572537E-3</c:v>
                </c:pt>
                <c:pt idx="1275">
                  <c:v>-1.9792182088075316E-3</c:v>
                </c:pt>
                <c:pt idx="1276">
                  <c:v>-6.9410014873573234E-3</c:v>
                </c:pt>
                <c:pt idx="1277">
                  <c:v>1.9970044932600128E-3</c:v>
                </c:pt>
                <c:pt idx="1278">
                  <c:v>-7.4738415545589909E-3</c:v>
                </c:pt>
                <c:pt idx="1279">
                  <c:v>-4.0160642570280514E-3</c:v>
                </c:pt>
                <c:pt idx="1280">
                  <c:v>1.0080645161290036E-3</c:v>
                </c:pt>
                <c:pt idx="1281">
                  <c:v>2.0140986908359082E-3</c:v>
                </c:pt>
                <c:pt idx="1282">
                  <c:v>0</c:v>
                </c:pt>
                <c:pt idx="1283">
                  <c:v>1.5075376884423619E-3</c:v>
                </c:pt>
                <c:pt idx="1284">
                  <c:v>-1.304565980933281E-2</c:v>
                </c:pt>
                <c:pt idx="1285">
                  <c:v>-1.8301982714794107E-2</c:v>
                </c:pt>
                <c:pt idx="1286">
                  <c:v>-3.9357845675815573E-2</c:v>
                </c:pt>
                <c:pt idx="1287">
                  <c:v>1.6711590296495826E-2</c:v>
                </c:pt>
                <c:pt idx="1288">
                  <c:v>1.3785790031813239E-2</c:v>
                </c:pt>
                <c:pt idx="1289">
                  <c:v>9.4142259414227158E-3</c:v>
                </c:pt>
                <c:pt idx="1290">
                  <c:v>6.7357512953367671E-3</c:v>
                </c:pt>
                <c:pt idx="1291">
                  <c:v>6.1760164693771546E-3</c:v>
                </c:pt>
                <c:pt idx="1292">
                  <c:v>5.1150895140665842E-3</c:v>
                </c:pt>
                <c:pt idx="1293">
                  <c:v>9.1603053435114212E-3</c:v>
                </c:pt>
                <c:pt idx="1294">
                  <c:v>1.1094301563287834E-2</c:v>
                </c:pt>
                <c:pt idx="1295">
                  <c:v>2.1446384039900401E-2</c:v>
                </c:pt>
                <c:pt idx="1296">
                  <c:v>2.83203125E-2</c:v>
                </c:pt>
                <c:pt idx="1297">
                  <c:v>2.089268755935425E-2</c:v>
                </c:pt>
                <c:pt idx="1298">
                  <c:v>1.3488372093023226E-2</c:v>
                </c:pt>
                <c:pt idx="1299">
                  <c:v>3.2124827902707764E-2</c:v>
                </c:pt>
                <c:pt idx="1300">
                  <c:v>1.7785682525566893E-2</c:v>
                </c:pt>
                <c:pt idx="1301">
                  <c:v>1.2887723896898073E-2</c:v>
                </c:pt>
                <c:pt idx="1302">
                  <c:v>6.7500539141687188E-3</c:v>
                </c:pt>
                <c:pt idx="1303">
                  <c:v>9.6951781162306627E-3</c:v>
                </c:pt>
                <c:pt idx="1304">
                  <c:v>2.0311611605665414E-2</c:v>
                </c:pt>
                <c:pt idx="1305">
                  <c:v>1.1735595616825689E-2</c:v>
                </c:pt>
                <c:pt idx="1306">
                  <c:v>-8.0111144450792926E-3</c:v>
                </c:pt>
                <c:pt idx="1307">
                  <c:v>2.1194341545881734E-2</c:v>
                </c:pt>
                <c:pt idx="1308">
                  <c:v>2.5185329454297634E-2</c:v>
                </c:pt>
                <c:pt idx="1309">
                  <c:v>2.9106308873585007E-2</c:v>
                </c:pt>
                <c:pt idx="1310">
                  <c:v>2.0368134023552642E-2</c:v>
                </c:pt>
                <c:pt idx="1311">
                  <c:v>2.9931024085032565E-2</c:v>
                </c:pt>
                <c:pt idx="1312">
                  <c:v>2.5617472580155232E-2</c:v>
                </c:pt>
                <c:pt idx="1313">
                  <c:v>-2.8463769977627118E-2</c:v>
                </c:pt>
                <c:pt idx="1314">
                  <c:v>-1.0019318774469821E-2</c:v>
                </c:pt>
                <c:pt idx="1315">
                  <c:v>-6.1139842550064216E-3</c:v>
                </c:pt>
                <c:pt idx="1316">
                  <c:v>-1.0589851361339164E-2</c:v>
                </c:pt>
                <c:pt idx="1317">
                  <c:v>-7.1832521570506236E-3</c:v>
                </c:pt>
                <c:pt idx="1318">
                  <c:v>-1.9988067959430977E-2</c:v>
                </c:pt>
                <c:pt idx="1319">
                  <c:v>9.0346145941984091E-3</c:v>
                </c:pt>
                <c:pt idx="1320">
                  <c:v>-5.9870805104773606E-3</c:v>
                </c:pt>
                <c:pt idx="1321">
                  <c:v>-6.2125728247295342E-3</c:v>
                </c:pt>
                <c:pt idx="1322">
                  <c:v>-5.9907726540675554E-4</c:v>
                </c:pt>
                <c:pt idx="1323">
                  <c:v>-1.2603733632273184E-2</c:v>
                </c:pt>
                <c:pt idx="1324">
                  <c:v>7.490046122917704E-4</c:v>
                </c:pt>
                <c:pt idx="1325">
                  <c:v>-9.847947687702252E-5</c:v>
                </c:pt>
                <c:pt idx="1326">
                  <c:v>1.5147635274883386E-2</c:v>
                </c:pt>
                <c:pt idx="1327">
                  <c:v>4.8665010866191238E-3</c:v>
                </c:pt>
                <c:pt idx="1328">
                  <c:v>-1.4451559084554422E-2</c:v>
                </c:pt>
                <c:pt idx="1329">
                  <c:v>-9.1538919715351552E-3</c:v>
                </c:pt>
                <c:pt idx="1330">
                  <c:v>-1.1824912202992977E-2</c:v>
                </c:pt>
                <c:pt idx="1331">
                  <c:v>5.7630890157123194E-3</c:v>
                </c:pt>
                <c:pt idx="1332">
                  <c:v>1.4356999037030471E-2</c:v>
                </c:pt>
                <c:pt idx="1333">
                  <c:v>7.924241116612496E-4</c:v>
                </c:pt>
                <c:pt idx="1334">
                  <c:v>7.9846030825192482E-3</c:v>
                </c:pt>
                <c:pt idx="1335">
                  <c:v>-8.4852208607327784E-3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B97-4E2F-BAB4-0577BD2A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CPI All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'CPI All Items'!$R$18:$R$37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'CPI All Items'!$S$18:$S$37</c:f>
              <c:numCache>
                <c:formatCode>0.00%</c:formatCode>
                <c:ptCount val="20"/>
                <c:pt idx="0">
                  <c:v>5.4525627044711015E-3</c:v>
                </c:pt>
                <c:pt idx="1">
                  <c:v>1.0905125408942203E-2</c:v>
                </c:pt>
                <c:pt idx="2">
                  <c:v>2.8353326063249727E-2</c:v>
                </c:pt>
                <c:pt idx="3">
                  <c:v>6.7611777535441661E-2</c:v>
                </c:pt>
                <c:pt idx="4">
                  <c:v>0.21264994547437296</c:v>
                </c:pt>
                <c:pt idx="5">
                  <c:v>0.19629225736095965</c:v>
                </c:pt>
                <c:pt idx="6">
                  <c:v>0.17448200654307525</c:v>
                </c:pt>
                <c:pt idx="7">
                  <c:v>8.8331515812431843E-2</c:v>
                </c:pt>
                <c:pt idx="8">
                  <c:v>5.6706652126499453E-2</c:v>
                </c:pt>
                <c:pt idx="9">
                  <c:v>4.7982551799345692E-2</c:v>
                </c:pt>
                <c:pt idx="10">
                  <c:v>2.0719738276990186E-2</c:v>
                </c:pt>
                <c:pt idx="11">
                  <c:v>2.0719738276990186E-2</c:v>
                </c:pt>
                <c:pt idx="12">
                  <c:v>2.0719738276990186E-2</c:v>
                </c:pt>
                <c:pt idx="13">
                  <c:v>1.8538713195201745E-2</c:v>
                </c:pt>
                <c:pt idx="14">
                  <c:v>1.1995637949836423E-2</c:v>
                </c:pt>
                <c:pt idx="15">
                  <c:v>9.8146128680479828E-3</c:v>
                </c:pt>
                <c:pt idx="16">
                  <c:v>3.2715376226826608E-3</c:v>
                </c:pt>
                <c:pt idx="17">
                  <c:v>5.4525627044711015E-3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0-4158-88ED-AD2E6C8C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'PPI All Commodities'!$A$15:$A$1339</c:f>
              <c:numCache>
                <c:formatCode>m/d/yyyy</c:formatCode>
                <c:ptCount val="1325"/>
                <c:pt idx="0">
                  <c:v>5115</c:v>
                </c:pt>
                <c:pt idx="1">
                  <c:v>5146</c:v>
                </c:pt>
                <c:pt idx="2">
                  <c:v>5174</c:v>
                </c:pt>
                <c:pt idx="3">
                  <c:v>5205</c:v>
                </c:pt>
                <c:pt idx="4">
                  <c:v>5235</c:v>
                </c:pt>
                <c:pt idx="5">
                  <c:v>5266</c:v>
                </c:pt>
                <c:pt idx="6">
                  <c:v>5296</c:v>
                </c:pt>
                <c:pt idx="7">
                  <c:v>5327</c:v>
                </c:pt>
                <c:pt idx="8">
                  <c:v>5358</c:v>
                </c:pt>
                <c:pt idx="9">
                  <c:v>5388</c:v>
                </c:pt>
                <c:pt idx="10">
                  <c:v>5419</c:v>
                </c:pt>
                <c:pt idx="11">
                  <c:v>5449</c:v>
                </c:pt>
                <c:pt idx="12">
                  <c:v>5480</c:v>
                </c:pt>
                <c:pt idx="13">
                  <c:v>5511</c:v>
                </c:pt>
                <c:pt idx="14">
                  <c:v>5539</c:v>
                </c:pt>
                <c:pt idx="15">
                  <c:v>5570</c:v>
                </c:pt>
                <c:pt idx="16">
                  <c:v>5600</c:v>
                </c:pt>
                <c:pt idx="17">
                  <c:v>5631</c:v>
                </c:pt>
                <c:pt idx="18">
                  <c:v>5661</c:v>
                </c:pt>
                <c:pt idx="19">
                  <c:v>5692</c:v>
                </c:pt>
                <c:pt idx="20">
                  <c:v>5723</c:v>
                </c:pt>
                <c:pt idx="21">
                  <c:v>5753</c:v>
                </c:pt>
                <c:pt idx="22">
                  <c:v>5784</c:v>
                </c:pt>
                <c:pt idx="23">
                  <c:v>5814</c:v>
                </c:pt>
                <c:pt idx="24">
                  <c:v>5845</c:v>
                </c:pt>
                <c:pt idx="25">
                  <c:v>5876</c:v>
                </c:pt>
                <c:pt idx="26">
                  <c:v>5905</c:v>
                </c:pt>
                <c:pt idx="27">
                  <c:v>5936</c:v>
                </c:pt>
                <c:pt idx="28">
                  <c:v>5966</c:v>
                </c:pt>
                <c:pt idx="29">
                  <c:v>5997</c:v>
                </c:pt>
                <c:pt idx="30">
                  <c:v>6027</c:v>
                </c:pt>
                <c:pt idx="31">
                  <c:v>6058</c:v>
                </c:pt>
                <c:pt idx="32">
                  <c:v>6089</c:v>
                </c:pt>
                <c:pt idx="33">
                  <c:v>6119</c:v>
                </c:pt>
                <c:pt idx="34">
                  <c:v>6150</c:v>
                </c:pt>
                <c:pt idx="35">
                  <c:v>6180</c:v>
                </c:pt>
                <c:pt idx="36">
                  <c:v>6211</c:v>
                </c:pt>
                <c:pt idx="37">
                  <c:v>6242</c:v>
                </c:pt>
                <c:pt idx="38">
                  <c:v>6270</c:v>
                </c:pt>
                <c:pt idx="39">
                  <c:v>6301</c:v>
                </c:pt>
                <c:pt idx="40">
                  <c:v>6331</c:v>
                </c:pt>
                <c:pt idx="41">
                  <c:v>6362</c:v>
                </c:pt>
                <c:pt idx="42">
                  <c:v>6392</c:v>
                </c:pt>
                <c:pt idx="43">
                  <c:v>6423</c:v>
                </c:pt>
                <c:pt idx="44">
                  <c:v>6454</c:v>
                </c:pt>
                <c:pt idx="45">
                  <c:v>6484</c:v>
                </c:pt>
                <c:pt idx="46">
                  <c:v>6515</c:v>
                </c:pt>
                <c:pt idx="47">
                  <c:v>6545</c:v>
                </c:pt>
                <c:pt idx="48">
                  <c:v>6576</c:v>
                </c:pt>
                <c:pt idx="49">
                  <c:v>6607</c:v>
                </c:pt>
                <c:pt idx="50">
                  <c:v>6635</c:v>
                </c:pt>
                <c:pt idx="51">
                  <c:v>6666</c:v>
                </c:pt>
                <c:pt idx="52">
                  <c:v>6696</c:v>
                </c:pt>
                <c:pt idx="53">
                  <c:v>6727</c:v>
                </c:pt>
                <c:pt idx="54">
                  <c:v>6757</c:v>
                </c:pt>
                <c:pt idx="55">
                  <c:v>6788</c:v>
                </c:pt>
                <c:pt idx="56">
                  <c:v>6819</c:v>
                </c:pt>
                <c:pt idx="57">
                  <c:v>6849</c:v>
                </c:pt>
                <c:pt idx="58">
                  <c:v>6880</c:v>
                </c:pt>
                <c:pt idx="59">
                  <c:v>6910</c:v>
                </c:pt>
                <c:pt idx="60">
                  <c:v>6941</c:v>
                </c:pt>
                <c:pt idx="61">
                  <c:v>6972</c:v>
                </c:pt>
                <c:pt idx="62">
                  <c:v>7000</c:v>
                </c:pt>
                <c:pt idx="63">
                  <c:v>7031</c:v>
                </c:pt>
                <c:pt idx="64">
                  <c:v>7061</c:v>
                </c:pt>
                <c:pt idx="65">
                  <c:v>7092</c:v>
                </c:pt>
                <c:pt idx="66">
                  <c:v>7122</c:v>
                </c:pt>
                <c:pt idx="67">
                  <c:v>7153</c:v>
                </c:pt>
                <c:pt idx="68">
                  <c:v>7184</c:v>
                </c:pt>
                <c:pt idx="69">
                  <c:v>7214</c:v>
                </c:pt>
                <c:pt idx="70">
                  <c:v>7245</c:v>
                </c:pt>
                <c:pt idx="71">
                  <c:v>7275</c:v>
                </c:pt>
                <c:pt idx="72">
                  <c:v>7306</c:v>
                </c:pt>
                <c:pt idx="73">
                  <c:v>7337</c:v>
                </c:pt>
                <c:pt idx="74">
                  <c:v>7366</c:v>
                </c:pt>
                <c:pt idx="75">
                  <c:v>7397</c:v>
                </c:pt>
                <c:pt idx="76">
                  <c:v>7427</c:v>
                </c:pt>
                <c:pt idx="77">
                  <c:v>7458</c:v>
                </c:pt>
                <c:pt idx="78">
                  <c:v>7488</c:v>
                </c:pt>
                <c:pt idx="79">
                  <c:v>7519</c:v>
                </c:pt>
                <c:pt idx="80">
                  <c:v>7550</c:v>
                </c:pt>
                <c:pt idx="81">
                  <c:v>7580</c:v>
                </c:pt>
                <c:pt idx="82">
                  <c:v>7611</c:v>
                </c:pt>
                <c:pt idx="83">
                  <c:v>7641</c:v>
                </c:pt>
                <c:pt idx="84">
                  <c:v>7672</c:v>
                </c:pt>
                <c:pt idx="85">
                  <c:v>7703</c:v>
                </c:pt>
                <c:pt idx="86">
                  <c:v>7731</c:v>
                </c:pt>
                <c:pt idx="87">
                  <c:v>7762</c:v>
                </c:pt>
                <c:pt idx="88">
                  <c:v>7792</c:v>
                </c:pt>
                <c:pt idx="89">
                  <c:v>7823</c:v>
                </c:pt>
                <c:pt idx="90">
                  <c:v>7853</c:v>
                </c:pt>
                <c:pt idx="91">
                  <c:v>7884</c:v>
                </c:pt>
                <c:pt idx="92">
                  <c:v>7915</c:v>
                </c:pt>
                <c:pt idx="93">
                  <c:v>7945</c:v>
                </c:pt>
                <c:pt idx="94">
                  <c:v>7976</c:v>
                </c:pt>
                <c:pt idx="95">
                  <c:v>8006</c:v>
                </c:pt>
                <c:pt idx="96">
                  <c:v>8037</c:v>
                </c:pt>
                <c:pt idx="97">
                  <c:v>8068</c:v>
                </c:pt>
                <c:pt idx="98">
                  <c:v>8096</c:v>
                </c:pt>
                <c:pt idx="99">
                  <c:v>8127</c:v>
                </c:pt>
                <c:pt idx="100">
                  <c:v>8157</c:v>
                </c:pt>
                <c:pt idx="101">
                  <c:v>8188</c:v>
                </c:pt>
                <c:pt idx="102">
                  <c:v>8218</c:v>
                </c:pt>
                <c:pt idx="103">
                  <c:v>8249</c:v>
                </c:pt>
                <c:pt idx="104">
                  <c:v>8280</c:v>
                </c:pt>
                <c:pt idx="105">
                  <c:v>8310</c:v>
                </c:pt>
                <c:pt idx="106">
                  <c:v>8341</c:v>
                </c:pt>
                <c:pt idx="107">
                  <c:v>8371</c:v>
                </c:pt>
                <c:pt idx="108">
                  <c:v>8402</c:v>
                </c:pt>
                <c:pt idx="109">
                  <c:v>8433</c:v>
                </c:pt>
                <c:pt idx="110">
                  <c:v>8461</c:v>
                </c:pt>
                <c:pt idx="111">
                  <c:v>8492</c:v>
                </c:pt>
                <c:pt idx="112">
                  <c:v>8522</c:v>
                </c:pt>
                <c:pt idx="113">
                  <c:v>8553</c:v>
                </c:pt>
                <c:pt idx="114">
                  <c:v>8583</c:v>
                </c:pt>
                <c:pt idx="115">
                  <c:v>8614</c:v>
                </c:pt>
                <c:pt idx="116">
                  <c:v>8645</c:v>
                </c:pt>
                <c:pt idx="117">
                  <c:v>8675</c:v>
                </c:pt>
                <c:pt idx="118">
                  <c:v>8706</c:v>
                </c:pt>
                <c:pt idx="119">
                  <c:v>8736</c:v>
                </c:pt>
                <c:pt idx="120">
                  <c:v>8767</c:v>
                </c:pt>
                <c:pt idx="121">
                  <c:v>8798</c:v>
                </c:pt>
                <c:pt idx="122">
                  <c:v>8827</c:v>
                </c:pt>
                <c:pt idx="123">
                  <c:v>8858</c:v>
                </c:pt>
                <c:pt idx="124">
                  <c:v>8888</c:v>
                </c:pt>
                <c:pt idx="125">
                  <c:v>8919</c:v>
                </c:pt>
                <c:pt idx="126">
                  <c:v>8949</c:v>
                </c:pt>
                <c:pt idx="127">
                  <c:v>8980</c:v>
                </c:pt>
                <c:pt idx="128">
                  <c:v>9011</c:v>
                </c:pt>
                <c:pt idx="129">
                  <c:v>9041</c:v>
                </c:pt>
                <c:pt idx="130">
                  <c:v>9072</c:v>
                </c:pt>
                <c:pt idx="131">
                  <c:v>9102</c:v>
                </c:pt>
                <c:pt idx="132">
                  <c:v>9133</c:v>
                </c:pt>
                <c:pt idx="133">
                  <c:v>9164</c:v>
                </c:pt>
                <c:pt idx="134">
                  <c:v>9192</c:v>
                </c:pt>
                <c:pt idx="135">
                  <c:v>9223</c:v>
                </c:pt>
                <c:pt idx="136">
                  <c:v>9253</c:v>
                </c:pt>
                <c:pt idx="137">
                  <c:v>9284</c:v>
                </c:pt>
                <c:pt idx="138">
                  <c:v>9314</c:v>
                </c:pt>
                <c:pt idx="139">
                  <c:v>9345</c:v>
                </c:pt>
                <c:pt idx="140">
                  <c:v>9376</c:v>
                </c:pt>
                <c:pt idx="141">
                  <c:v>9406</c:v>
                </c:pt>
                <c:pt idx="142">
                  <c:v>9437</c:v>
                </c:pt>
                <c:pt idx="143">
                  <c:v>9467</c:v>
                </c:pt>
                <c:pt idx="144">
                  <c:v>9498</c:v>
                </c:pt>
                <c:pt idx="145">
                  <c:v>9529</c:v>
                </c:pt>
                <c:pt idx="146">
                  <c:v>9557</c:v>
                </c:pt>
                <c:pt idx="147">
                  <c:v>9588</c:v>
                </c:pt>
                <c:pt idx="148">
                  <c:v>9618</c:v>
                </c:pt>
                <c:pt idx="149">
                  <c:v>9649</c:v>
                </c:pt>
                <c:pt idx="150">
                  <c:v>9679</c:v>
                </c:pt>
                <c:pt idx="151">
                  <c:v>9710</c:v>
                </c:pt>
                <c:pt idx="152">
                  <c:v>9741</c:v>
                </c:pt>
                <c:pt idx="153">
                  <c:v>9771</c:v>
                </c:pt>
                <c:pt idx="154">
                  <c:v>9802</c:v>
                </c:pt>
                <c:pt idx="155">
                  <c:v>9832</c:v>
                </c:pt>
                <c:pt idx="156">
                  <c:v>9863</c:v>
                </c:pt>
                <c:pt idx="157">
                  <c:v>9894</c:v>
                </c:pt>
                <c:pt idx="158">
                  <c:v>9922</c:v>
                </c:pt>
                <c:pt idx="159">
                  <c:v>9953</c:v>
                </c:pt>
                <c:pt idx="160">
                  <c:v>9983</c:v>
                </c:pt>
                <c:pt idx="161">
                  <c:v>10014</c:v>
                </c:pt>
                <c:pt idx="162">
                  <c:v>10044</c:v>
                </c:pt>
                <c:pt idx="163">
                  <c:v>10075</c:v>
                </c:pt>
                <c:pt idx="164">
                  <c:v>10106</c:v>
                </c:pt>
                <c:pt idx="165">
                  <c:v>10136</c:v>
                </c:pt>
                <c:pt idx="166">
                  <c:v>10167</c:v>
                </c:pt>
                <c:pt idx="167">
                  <c:v>10197</c:v>
                </c:pt>
                <c:pt idx="168">
                  <c:v>10228</c:v>
                </c:pt>
                <c:pt idx="169">
                  <c:v>10259</c:v>
                </c:pt>
                <c:pt idx="170">
                  <c:v>10288</c:v>
                </c:pt>
                <c:pt idx="171">
                  <c:v>10319</c:v>
                </c:pt>
                <c:pt idx="172">
                  <c:v>10349</c:v>
                </c:pt>
                <c:pt idx="173">
                  <c:v>10380</c:v>
                </c:pt>
                <c:pt idx="174">
                  <c:v>10410</c:v>
                </c:pt>
                <c:pt idx="175">
                  <c:v>10441</c:v>
                </c:pt>
                <c:pt idx="176">
                  <c:v>10472</c:v>
                </c:pt>
                <c:pt idx="177">
                  <c:v>10502</c:v>
                </c:pt>
                <c:pt idx="178">
                  <c:v>10533</c:v>
                </c:pt>
                <c:pt idx="179">
                  <c:v>10563</c:v>
                </c:pt>
                <c:pt idx="180">
                  <c:v>10594</c:v>
                </c:pt>
                <c:pt idx="181">
                  <c:v>10625</c:v>
                </c:pt>
                <c:pt idx="182">
                  <c:v>10653</c:v>
                </c:pt>
                <c:pt idx="183">
                  <c:v>10684</c:v>
                </c:pt>
                <c:pt idx="184">
                  <c:v>10714</c:v>
                </c:pt>
                <c:pt idx="185">
                  <c:v>10745</c:v>
                </c:pt>
                <c:pt idx="186">
                  <c:v>10775</c:v>
                </c:pt>
                <c:pt idx="187">
                  <c:v>10806</c:v>
                </c:pt>
                <c:pt idx="188">
                  <c:v>10837</c:v>
                </c:pt>
                <c:pt idx="189">
                  <c:v>10867</c:v>
                </c:pt>
                <c:pt idx="190">
                  <c:v>10898</c:v>
                </c:pt>
                <c:pt idx="191">
                  <c:v>10928</c:v>
                </c:pt>
                <c:pt idx="192">
                  <c:v>10959</c:v>
                </c:pt>
                <c:pt idx="193">
                  <c:v>10990</c:v>
                </c:pt>
                <c:pt idx="194">
                  <c:v>11018</c:v>
                </c:pt>
                <c:pt idx="195">
                  <c:v>11049</c:v>
                </c:pt>
                <c:pt idx="196">
                  <c:v>11079</c:v>
                </c:pt>
                <c:pt idx="197">
                  <c:v>11110</c:v>
                </c:pt>
                <c:pt idx="198">
                  <c:v>11140</c:v>
                </c:pt>
                <c:pt idx="199">
                  <c:v>11171</c:v>
                </c:pt>
                <c:pt idx="200">
                  <c:v>11202</c:v>
                </c:pt>
                <c:pt idx="201">
                  <c:v>11232</c:v>
                </c:pt>
                <c:pt idx="202">
                  <c:v>11263</c:v>
                </c:pt>
                <c:pt idx="203">
                  <c:v>11293</c:v>
                </c:pt>
                <c:pt idx="204">
                  <c:v>11324</c:v>
                </c:pt>
                <c:pt idx="205">
                  <c:v>11355</c:v>
                </c:pt>
                <c:pt idx="206">
                  <c:v>11383</c:v>
                </c:pt>
                <c:pt idx="207">
                  <c:v>11414</c:v>
                </c:pt>
                <c:pt idx="208">
                  <c:v>11444</c:v>
                </c:pt>
                <c:pt idx="209">
                  <c:v>11475</c:v>
                </c:pt>
                <c:pt idx="210">
                  <c:v>11505</c:v>
                </c:pt>
                <c:pt idx="211">
                  <c:v>11536</c:v>
                </c:pt>
                <c:pt idx="212">
                  <c:v>11567</c:v>
                </c:pt>
                <c:pt idx="213">
                  <c:v>11597</c:v>
                </c:pt>
                <c:pt idx="214">
                  <c:v>11628</c:v>
                </c:pt>
                <c:pt idx="215">
                  <c:v>11658</c:v>
                </c:pt>
                <c:pt idx="216">
                  <c:v>11689</c:v>
                </c:pt>
                <c:pt idx="217">
                  <c:v>11720</c:v>
                </c:pt>
                <c:pt idx="218">
                  <c:v>11749</c:v>
                </c:pt>
                <c:pt idx="219">
                  <c:v>11780</c:v>
                </c:pt>
                <c:pt idx="220">
                  <c:v>11810</c:v>
                </c:pt>
                <c:pt idx="221">
                  <c:v>11841</c:v>
                </c:pt>
                <c:pt idx="222">
                  <c:v>11871</c:v>
                </c:pt>
                <c:pt idx="223">
                  <c:v>11902</c:v>
                </c:pt>
                <c:pt idx="224">
                  <c:v>11933</c:v>
                </c:pt>
                <c:pt idx="225">
                  <c:v>11963</c:v>
                </c:pt>
                <c:pt idx="226">
                  <c:v>11994</c:v>
                </c:pt>
                <c:pt idx="227">
                  <c:v>12024</c:v>
                </c:pt>
                <c:pt idx="228">
                  <c:v>12055</c:v>
                </c:pt>
                <c:pt idx="229">
                  <c:v>12086</c:v>
                </c:pt>
                <c:pt idx="230">
                  <c:v>12114</c:v>
                </c:pt>
                <c:pt idx="231">
                  <c:v>12145</c:v>
                </c:pt>
                <c:pt idx="232">
                  <c:v>12175</c:v>
                </c:pt>
                <c:pt idx="233">
                  <c:v>12206</c:v>
                </c:pt>
                <c:pt idx="234">
                  <c:v>12236</c:v>
                </c:pt>
                <c:pt idx="235">
                  <c:v>12267</c:v>
                </c:pt>
                <c:pt idx="236">
                  <c:v>12298</c:v>
                </c:pt>
                <c:pt idx="237">
                  <c:v>12328</c:v>
                </c:pt>
                <c:pt idx="238">
                  <c:v>12359</c:v>
                </c:pt>
                <c:pt idx="239">
                  <c:v>12389</c:v>
                </c:pt>
                <c:pt idx="240">
                  <c:v>12420</c:v>
                </c:pt>
                <c:pt idx="241">
                  <c:v>12451</c:v>
                </c:pt>
                <c:pt idx="242">
                  <c:v>12479</c:v>
                </c:pt>
                <c:pt idx="243">
                  <c:v>12510</c:v>
                </c:pt>
                <c:pt idx="244">
                  <c:v>12540</c:v>
                </c:pt>
                <c:pt idx="245">
                  <c:v>12571</c:v>
                </c:pt>
                <c:pt idx="246">
                  <c:v>12601</c:v>
                </c:pt>
                <c:pt idx="247">
                  <c:v>12632</c:v>
                </c:pt>
                <c:pt idx="248">
                  <c:v>12663</c:v>
                </c:pt>
                <c:pt idx="249">
                  <c:v>12693</c:v>
                </c:pt>
                <c:pt idx="250">
                  <c:v>12724</c:v>
                </c:pt>
                <c:pt idx="251">
                  <c:v>12754</c:v>
                </c:pt>
                <c:pt idx="252">
                  <c:v>12785</c:v>
                </c:pt>
                <c:pt idx="253">
                  <c:v>12816</c:v>
                </c:pt>
                <c:pt idx="254">
                  <c:v>12844</c:v>
                </c:pt>
                <c:pt idx="255">
                  <c:v>12875</c:v>
                </c:pt>
                <c:pt idx="256">
                  <c:v>12905</c:v>
                </c:pt>
                <c:pt idx="257">
                  <c:v>12936</c:v>
                </c:pt>
                <c:pt idx="258">
                  <c:v>12966</c:v>
                </c:pt>
                <c:pt idx="259">
                  <c:v>12997</c:v>
                </c:pt>
                <c:pt idx="260">
                  <c:v>13028</c:v>
                </c:pt>
                <c:pt idx="261">
                  <c:v>13058</c:v>
                </c:pt>
                <c:pt idx="262">
                  <c:v>13089</c:v>
                </c:pt>
                <c:pt idx="263">
                  <c:v>13119</c:v>
                </c:pt>
                <c:pt idx="264">
                  <c:v>13150</c:v>
                </c:pt>
                <c:pt idx="265">
                  <c:v>13181</c:v>
                </c:pt>
                <c:pt idx="266">
                  <c:v>13210</c:v>
                </c:pt>
                <c:pt idx="267">
                  <c:v>13241</c:v>
                </c:pt>
                <c:pt idx="268">
                  <c:v>13271</c:v>
                </c:pt>
                <c:pt idx="269">
                  <c:v>13302</c:v>
                </c:pt>
                <c:pt idx="270">
                  <c:v>13332</c:v>
                </c:pt>
                <c:pt idx="271">
                  <c:v>13363</c:v>
                </c:pt>
                <c:pt idx="272">
                  <c:v>13394</c:v>
                </c:pt>
                <c:pt idx="273">
                  <c:v>13424</c:v>
                </c:pt>
                <c:pt idx="274">
                  <c:v>13455</c:v>
                </c:pt>
                <c:pt idx="275">
                  <c:v>13485</c:v>
                </c:pt>
                <c:pt idx="276">
                  <c:v>13516</c:v>
                </c:pt>
                <c:pt idx="277">
                  <c:v>13547</c:v>
                </c:pt>
                <c:pt idx="278">
                  <c:v>13575</c:v>
                </c:pt>
                <c:pt idx="279">
                  <c:v>13606</c:v>
                </c:pt>
                <c:pt idx="280">
                  <c:v>13636</c:v>
                </c:pt>
                <c:pt idx="281">
                  <c:v>13667</c:v>
                </c:pt>
                <c:pt idx="282">
                  <c:v>13697</c:v>
                </c:pt>
                <c:pt idx="283">
                  <c:v>13728</c:v>
                </c:pt>
                <c:pt idx="284">
                  <c:v>13759</c:v>
                </c:pt>
                <c:pt idx="285">
                  <c:v>13789</c:v>
                </c:pt>
                <c:pt idx="286">
                  <c:v>13820</c:v>
                </c:pt>
                <c:pt idx="287">
                  <c:v>13850</c:v>
                </c:pt>
                <c:pt idx="288">
                  <c:v>13881</c:v>
                </c:pt>
                <c:pt idx="289">
                  <c:v>13912</c:v>
                </c:pt>
                <c:pt idx="290">
                  <c:v>13940</c:v>
                </c:pt>
                <c:pt idx="291">
                  <c:v>13971</c:v>
                </c:pt>
                <c:pt idx="292">
                  <c:v>14001</c:v>
                </c:pt>
                <c:pt idx="293">
                  <c:v>14032</c:v>
                </c:pt>
                <c:pt idx="294">
                  <c:v>14062</c:v>
                </c:pt>
                <c:pt idx="295">
                  <c:v>14093</c:v>
                </c:pt>
                <c:pt idx="296">
                  <c:v>14124</c:v>
                </c:pt>
                <c:pt idx="297">
                  <c:v>14154</c:v>
                </c:pt>
                <c:pt idx="298">
                  <c:v>14185</c:v>
                </c:pt>
                <c:pt idx="299">
                  <c:v>14215</c:v>
                </c:pt>
                <c:pt idx="300">
                  <c:v>14246</c:v>
                </c:pt>
                <c:pt idx="301">
                  <c:v>14277</c:v>
                </c:pt>
                <c:pt idx="302">
                  <c:v>14305</c:v>
                </c:pt>
                <c:pt idx="303">
                  <c:v>14336</c:v>
                </c:pt>
                <c:pt idx="304">
                  <c:v>14366</c:v>
                </c:pt>
                <c:pt idx="305">
                  <c:v>14397</c:v>
                </c:pt>
                <c:pt idx="306">
                  <c:v>14427</c:v>
                </c:pt>
                <c:pt idx="307">
                  <c:v>14458</c:v>
                </c:pt>
                <c:pt idx="308">
                  <c:v>14489</c:v>
                </c:pt>
                <c:pt idx="309">
                  <c:v>14519</c:v>
                </c:pt>
                <c:pt idx="310">
                  <c:v>14550</c:v>
                </c:pt>
                <c:pt idx="311">
                  <c:v>14580</c:v>
                </c:pt>
                <c:pt idx="312">
                  <c:v>14611</c:v>
                </c:pt>
                <c:pt idx="313">
                  <c:v>14642</c:v>
                </c:pt>
                <c:pt idx="314">
                  <c:v>14671</c:v>
                </c:pt>
                <c:pt idx="315">
                  <c:v>14702</c:v>
                </c:pt>
                <c:pt idx="316">
                  <c:v>14732</c:v>
                </c:pt>
                <c:pt idx="317">
                  <c:v>14763</c:v>
                </c:pt>
                <c:pt idx="318">
                  <c:v>14793</c:v>
                </c:pt>
                <c:pt idx="319">
                  <c:v>14824</c:v>
                </c:pt>
                <c:pt idx="320">
                  <c:v>14855</c:v>
                </c:pt>
                <c:pt idx="321">
                  <c:v>14885</c:v>
                </c:pt>
                <c:pt idx="322">
                  <c:v>14916</c:v>
                </c:pt>
                <c:pt idx="323">
                  <c:v>14946</c:v>
                </c:pt>
                <c:pt idx="324">
                  <c:v>14977</c:v>
                </c:pt>
                <c:pt idx="325">
                  <c:v>15008</c:v>
                </c:pt>
                <c:pt idx="326">
                  <c:v>15036</c:v>
                </c:pt>
                <c:pt idx="327">
                  <c:v>15067</c:v>
                </c:pt>
                <c:pt idx="328">
                  <c:v>15097</c:v>
                </c:pt>
                <c:pt idx="329">
                  <c:v>15128</c:v>
                </c:pt>
                <c:pt idx="330">
                  <c:v>15158</c:v>
                </c:pt>
                <c:pt idx="331">
                  <c:v>15189</c:v>
                </c:pt>
                <c:pt idx="332">
                  <c:v>15220</c:v>
                </c:pt>
                <c:pt idx="333">
                  <c:v>15250</c:v>
                </c:pt>
                <c:pt idx="334">
                  <c:v>15281</c:v>
                </c:pt>
                <c:pt idx="335">
                  <c:v>15311</c:v>
                </c:pt>
                <c:pt idx="336">
                  <c:v>15342</c:v>
                </c:pt>
                <c:pt idx="337">
                  <c:v>15373</c:v>
                </c:pt>
                <c:pt idx="338">
                  <c:v>15401</c:v>
                </c:pt>
                <c:pt idx="339">
                  <c:v>15432</c:v>
                </c:pt>
                <c:pt idx="340">
                  <c:v>15462</c:v>
                </c:pt>
                <c:pt idx="341">
                  <c:v>15493</c:v>
                </c:pt>
                <c:pt idx="342">
                  <c:v>15523</c:v>
                </c:pt>
                <c:pt idx="343">
                  <c:v>15554</c:v>
                </c:pt>
                <c:pt idx="344">
                  <c:v>15585</c:v>
                </c:pt>
                <c:pt idx="345">
                  <c:v>15615</c:v>
                </c:pt>
                <c:pt idx="346">
                  <c:v>15646</c:v>
                </c:pt>
                <c:pt idx="347">
                  <c:v>15676</c:v>
                </c:pt>
                <c:pt idx="348">
                  <c:v>15707</c:v>
                </c:pt>
                <c:pt idx="349">
                  <c:v>15738</c:v>
                </c:pt>
                <c:pt idx="350">
                  <c:v>15766</c:v>
                </c:pt>
                <c:pt idx="351">
                  <c:v>15797</c:v>
                </c:pt>
                <c:pt idx="352">
                  <c:v>15827</c:v>
                </c:pt>
                <c:pt idx="353">
                  <c:v>15858</c:v>
                </c:pt>
                <c:pt idx="354">
                  <c:v>15888</c:v>
                </c:pt>
                <c:pt idx="355">
                  <c:v>15919</c:v>
                </c:pt>
                <c:pt idx="356">
                  <c:v>15950</c:v>
                </c:pt>
                <c:pt idx="357">
                  <c:v>15980</c:v>
                </c:pt>
                <c:pt idx="358">
                  <c:v>16011</c:v>
                </c:pt>
                <c:pt idx="359">
                  <c:v>16041</c:v>
                </c:pt>
                <c:pt idx="360">
                  <c:v>16072</c:v>
                </c:pt>
                <c:pt idx="361">
                  <c:v>16103</c:v>
                </c:pt>
                <c:pt idx="362">
                  <c:v>16132</c:v>
                </c:pt>
                <c:pt idx="363">
                  <c:v>16163</c:v>
                </c:pt>
                <c:pt idx="364">
                  <c:v>16193</c:v>
                </c:pt>
                <c:pt idx="365">
                  <c:v>16224</c:v>
                </c:pt>
                <c:pt idx="366">
                  <c:v>16254</c:v>
                </c:pt>
                <c:pt idx="367">
                  <c:v>16285</c:v>
                </c:pt>
                <c:pt idx="368">
                  <c:v>16316</c:v>
                </c:pt>
                <c:pt idx="369">
                  <c:v>16346</c:v>
                </c:pt>
                <c:pt idx="370">
                  <c:v>16377</c:v>
                </c:pt>
                <c:pt idx="371">
                  <c:v>16407</c:v>
                </c:pt>
                <c:pt idx="372">
                  <c:v>16438</c:v>
                </c:pt>
                <c:pt idx="373">
                  <c:v>16469</c:v>
                </c:pt>
                <c:pt idx="374">
                  <c:v>16497</c:v>
                </c:pt>
                <c:pt idx="375">
                  <c:v>16528</c:v>
                </c:pt>
                <c:pt idx="376">
                  <c:v>16558</c:v>
                </c:pt>
                <c:pt idx="377">
                  <c:v>16589</c:v>
                </c:pt>
                <c:pt idx="378">
                  <c:v>16619</c:v>
                </c:pt>
                <c:pt idx="379">
                  <c:v>16650</c:v>
                </c:pt>
                <c:pt idx="380">
                  <c:v>16681</c:v>
                </c:pt>
                <c:pt idx="381">
                  <c:v>16711</c:v>
                </c:pt>
                <c:pt idx="382">
                  <c:v>16742</c:v>
                </c:pt>
                <c:pt idx="383">
                  <c:v>16772</c:v>
                </c:pt>
                <c:pt idx="384">
                  <c:v>16803</c:v>
                </c:pt>
                <c:pt idx="385">
                  <c:v>16834</c:v>
                </c:pt>
                <c:pt idx="386">
                  <c:v>16862</c:v>
                </c:pt>
                <c:pt idx="387">
                  <c:v>16893</c:v>
                </c:pt>
                <c:pt idx="388">
                  <c:v>16923</c:v>
                </c:pt>
                <c:pt idx="389">
                  <c:v>16954</c:v>
                </c:pt>
                <c:pt idx="390">
                  <c:v>16984</c:v>
                </c:pt>
                <c:pt idx="391">
                  <c:v>17015</c:v>
                </c:pt>
                <c:pt idx="392">
                  <c:v>17046</c:v>
                </c:pt>
                <c:pt idx="393">
                  <c:v>17076</c:v>
                </c:pt>
                <c:pt idx="394">
                  <c:v>17107</c:v>
                </c:pt>
                <c:pt idx="395">
                  <c:v>17137</c:v>
                </c:pt>
                <c:pt idx="396">
                  <c:v>17168</c:v>
                </c:pt>
                <c:pt idx="397">
                  <c:v>17199</c:v>
                </c:pt>
                <c:pt idx="398">
                  <c:v>17227</c:v>
                </c:pt>
                <c:pt idx="399">
                  <c:v>17258</c:v>
                </c:pt>
                <c:pt idx="400">
                  <c:v>17288</c:v>
                </c:pt>
                <c:pt idx="401">
                  <c:v>17319</c:v>
                </c:pt>
                <c:pt idx="402">
                  <c:v>17349</c:v>
                </c:pt>
                <c:pt idx="403">
                  <c:v>17380</c:v>
                </c:pt>
                <c:pt idx="404">
                  <c:v>17411</c:v>
                </c:pt>
                <c:pt idx="405">
                  <c:v>17441</c:v>
                </c:pt>
                <c:pt idx="406">
                  <c:v>17472</c:v>
                </c:pt>
                <c:pt idx="407">
                  <c:v>17502</c:v>
                </c:pt>
                <c:pt idx="408">
                  <c:v>17533</c:v>
                </c:pt>
                <c:pt idx="409">
                  <c:v>17564</c:v>
                </c:pt>
                <c:pt idx="410">
                  <c:v>17593</c:v>
                </c:pt>
                <c:pt idx="411">
                  <c:v>17624</c:v>
                </c:pt>
                <c:pt idx="412">
                  <c:v>17654</c:v>
                </c:pt>
                <c:pt idx="413">
                  <c:v>17685</c:v>
                </c:pt>
                <c:pt idx="414">
                  <c:v>17715</c:v>
                </c:pt>
                <c:pt idx="415">
                  <c:v>17746</c:v>
                </c:pt>
                <c:pt idx="416">
                  <c:v>17777</c:v>
                </c:pt>
                <c:pt idx="417">
                  <c:v>17807</c:v>
                </c:pt>
                <c:pt idx="418">
                  <c:v>17838</c:v>
                </c:pt>
                <c:pt idx="419">
                  <c:v>17868</c:v>
                </c:pt>
                <c:pt idx="420">
                  <c:v>17899</c:v>
                </c:pt>
                <c:pt idx="421">
                  <c:v>17930</c:v>
                </c:pt>
                <c:pt idx="422">
                  <c:v>17958</c:v>
                </c:pt>
                <c:pt idx="423">
                  <c:v>17989</c:v>
                </c:pt>
                <c:pt idx="424">
                  <c:v>18019</c:v>
                </c:pt>
                <c:pt idx="425">
                  <c:v>18050</c:v>
                </c:pt>
                <c:pt idx="426">
                  <c:v>18080</c:v>
                </c:pt>
                <c:pt idx="427">
                  <c:v>18111</c:v>
                </c:pt>
                <c:pt idx="428">
                  <c:v>18142</c:v>
                </c:pt>
                <c:pt idx="429">
                  <c:v>18172</c:v>
                </c:pt>
                <c:pt idx="430">
                  <c:v>18203</c:v>
                </c:pt>
                <c:pt idx="431">
                  <c:v>18233</c:v>
                </c:pt>
                <c:pt idx="432">
                  <c:v>18264</c:v>
                </c:pt>
                <c:pt idx="433">
                  <c:v>18295</c:v>
                </c:pt>
                <c:pt idx="434">
                  <c:v>18323</c:v>
                </c:pt>
                <c:pt idx="435">
                  <c:v>18354</c:v>
                </c:pt>
                <c:pt idx="436">
                  <c:v>18384</c:v>
                </c:pt>
                <c:pt idx="437">
                  <c:v>18415</c:v>
                </c:pt>
                <c:pt idx="438">
                  <c:v>18445</c:v>
                </c:pt>
                <c:pt idx="439">
                  <c:v>18476</c:v>
                </c:pt>
                <c:pt idx="440">
                  <c:v>18507</c:v>
                </c:pt>
                <c:pt idx="441">
                  <c:v>18537</c:v>
                </c:pt>
                <c:pt idx="442">
                  <c:v>18568</c:v>
                </c:pt>
                <c:pt idx="443">
                  <c:v>18598</c:v>
                </c:pt>
                <c:pt idx="444">
                  <c:v>18629</c:v>
                </c:pt>
                <c:pt idx="445">
                  <c:v>18660</c:v>
                </c:pt>
                <c:pt idx="446">
                  <c:v>18688</c:v>
                </c:pt>
                <c:pt idx="447">
                  <c:v>18719</c:v>
                </c:pt>
                <c:pt idx="448">
                  <c:v>18749</c:v>
                </c:pt>
                <c:pt idx="449">
                  <c:v>18780</c:v>
                </c:pt>
                <c:pt idx="450">
                  <c:v>18810</c:v>
                </c:pt>
                <c:pt idx="451">
                  <c:v>18841</c:v>
                </c:pt>
                <c:pt idx="452">
                  <c:v>18872</c:v>
                </c:pt>
                <c:pt idx="453">
                  <c:v>18902</c:v>
                </c:pt>
                <c:pt idx="454">
                  <c:v>18933</c:v>
                </c:pt>
                <c:pt idx="455">
                  <c:v>18963</c:v>
                </c:pt>
                <c:pt idx="456">
                  <c:v>18994</c:v>
                </c:pt>
                <c:pt idx="457">
                  <c:v>19025</c:v>
                </c:pt>
                <c:pt idx="458">
                  <c:v>19054</c:v>
                </c:pt>
                <c:pt idx="459">
                  <c:v>19085</c:v>
                </c:pt>
                <c:pt idx="460">
                  <c:v>19115</c:v>
                </c:pt>
                <c:pt idx="461">
                  <c:v>19146</c:v>
                </c:pt>
                <c:pt idx="462">
                  <c:v>19176</c:v>
                </c:pt>
                <c:pt idx="463">
                  <c:v>19207</c:v>
                </c:pt>
                <c:pt idx="464">
                  <c:v>19238</c:v>
                </c:pt>
                <c:pt idx="465">
                  <c:v>19268</c:v>
                </c:pt>
                <c:pt idx="466">
                  <c:v>19299</c:v>
                </c:pt>
                <c:pt idx="467">
                  <c:v>19329</c:v>
                </c:pt>
                <c:pt idx="468">
                  <c:v>19360</c:v>
                </c:pt>
                <c:pt idx="469">
                  <c:v>19391</c:v>
                </c:pt>
                <c:pt idx="470">
                  <c:v>19419</c:v>
                </c:pt>
                <c:pt idx="471">
                  <c:v>19450</c:v>
                </c:pt>
                <c:pt idx="472">
                  <c:v>19480</c:v>
                </c:pt>
                <c:pt idx="473">
                  <c:v>19511</c:v>
                </c:pt>
                <c:pt idx="474">
                  <c:v>19541</c:v>
                </c:pt>
                <c:pt idx="475">
                  <c:v>19572</c:v>
                </c:pt>
                <c:pt idx="476">
                  <c:v>19603</c:v>
                </c:pt>
                <c:pt idx="477">
                  <c:v>19633</c:v>
                </c:pt>
                <c:pt idx="478">
                  <c:v>19664</c:v>
                </c:pt>
                <c:pt idx="479">
                  <c:v>19694</c:v>
                </c:pt>
                <c:pt idx="480">
                  <c:v>19725</c:v>
                </c:pt>
                <c:pt idx="481">
                  <c:v>19756</c:v>
                </c:pt>
                <c:pt idx="482">
                  <c:v>19784</c:v>
                </c:pt>
                <c:pt idx="483">
                  <c:v>19815</c:v>
                </c:pt>
                <c:pt idx="484">
                  <c:v>19845</c:v>
                </c:pt>
                <c:pt idx="485">
                  <c:v>19876</c:v>
                </c:pt>
                <c:pt idx="486">
                  <c:v>19906</c:v>
                </c:pt>
                <c:pt idx="487">
                  <c:v>19937</c:v>
                </c:pt>
                <c:pt idx="488">
                  <c:v>19968</c:v>
                </c:pt>
                <c:pt idx="489">
                  <c:v>19998</c:v>
                </c:pt>
                <c:pt idx="490">
                  <c:v>20029</c:v>
                </c:pt>
                <c:pt idx="491">
                  <c:v>20059</c:v>
                </c:pt>
                <c:pt idx="492">
                  <c:v>20090</c:v>
                </c:pt>
                <c:pt idx="493">
                  <c:v>20121</c:v>
                </c:pt>
                <c:pt idx="494">
                  <c:v>20149</c:v>
                </c:pt>
                <c:pt idx="495">
                  <c:v>20180</c:v>
                </c:pt>
                <c:pt idx="496">
                  <c:v>20210</c:v>
                </c:pt>
                <c:pt idx="497">
                  <c:v>20241</c:v>
                </c:pt>
                <c:pt idx="498">
                  <c:v>20271</c:v>
                </c:pt>
                <c:pt idx="499">
                  <c:v>20302</c:v>
                </c:pt>
                <c:pt idx="500">
                  <c:v>20333</c:v>
                </c:pt>
                <c:pt idx="501">
                  <c:v>20363</c:v>
                </c:pt>
                <c:pt idx="502">
                  <c:v>20394</c:v>
                </c:pt>
                <c:pt idx="503">
                  <c:v>20424</c:v>
                </c:pt>
                <c:pt idx="504">
                  <c:v>20455</c:v>
                </c:pt>
                <c:pt idx="505">
                  <c:v>20486</c:v>
                </c:pt>
                <c:pt idx="506">
                  <c:v>20515</c:v>
                </c:pt>
                <c:pt idx="507">
                  <c:v>20546</c:v>
                </c:pt>
                <c:pt idx="508">
                  <c:v>20576</c:v>
                </c:pt>
                <c:pt idx="509">
                  <c:v>20607</c:v>
                </c:pt>
                <c:pt idx="510">
                  <c:v>20637</c:v>
                </c:pt>
                <c:pt idx="511">
                  <c:v>20668</c:v>
                </c:pt>
                <c:pt idx="512">
                  <c:v>20699</c:v>
                </c:pt>
                <c:pt idx="513">
                  <c:v>20729</c:v>
                </c:pt>
                <c:pt idx="514">
                  <c:v>20760</c:v>
                </c:pt>
                <c:pt idx="515">
                  <c:v>20790</c:v>
                </c:pt>
                <c:pt idx="516">
                  <c:v>20821</c:v>
                </c:pt>
                <c:pt idx="517">
                  <c:v>20852</c:v>
                </c:pt>
                <c:pt idx="518">
                  <c:v>20880</c:v>
                </c:pt>
                <c:pt idx="519">
                  <c:v>20911</c:v>
                </c:pt>
                <c:pt idx="520">
                  <c:v>20941</c:v>
                </c:pt>
                <c:pt idx="521">
                  <c:v>20972</c:v>
                </c:pt>
                <c:pt idx="522">
                  <c:v>21002</c:v>
                </c:pt>
                <c:pt idx="523">
                  <c:v>21033</c:v>
                </c:pt>
                <c:pt idx="524">
                  <c:v>21064</c:v>
                </c:pt>
                <c:pt idx="525">
                  <c:v>21094</c:v>
                </c:pt>
                <c:pt idx="526">
                  <c:v>21125</c:v>
                </c:pt>
                <c:pt idx="527">
                  <c:v>21155</c:v>
                </c:pt>
                <c:pt idx="528">
                  <c:v>21186</c:v>
                </c:pt>
                <c:pt idx="529">
                  <c:v>21217</c:v>
                </c:pt>
                <c:pt idx="530">
                  <c:v>21245</c:v>
                </c:pt>
                <c:pt idx="531">
                  <c:v>21276</c:v>
                </c:pt>
                <c:pt idx="532">
                  <c:v>21306</c:v>
                </c:pt>
                <c:pt idx="533">
                  <c:v>21337</c:v>
                </c:pt>
                <c:pt idx="534">
                  <c:v>21367</c:v>
                </c:pt>
                <c:pt idx="535">
                  <c:v>21398</c:v>
                </c:pt>
                <c:pt idx="536">
                  <c:v>21429</c:v>
                </c:pt>
                <c:pt idx="537">
                  <c:v>21459</c:v>
                </c:pt>
                <c:pt idx="538">
                  <c:v>21490</c:v>
                </c:pt>
                <c:pt idx="539">
                  <c:v>21520</c:v>
                </c:pt>
                <c:pt idx="540">
                  <c:v>21551</c:v>
                </c:pt>
                <c:pt idx="541">
                  <c:v>21582</c:v>
                </c:pt>
                <c:pt idx="542">
                  <c:v>21610</c:v>
                </c:pt>
                <c:pt idx="543">
                  <c:v>21641</c:v>
                </c:pt>
                <c:pt idx="544">
                  <c:v>21671</c:v>
                </c:pt>
                <c:pt idx="545">
                  <c:v>21702</c:v>
                </c:pt>
                <c:pt idx="546">
                  <c:v>21732</c:v>
                </c:pt>
                <c:pt idx="547">
                  <c:v>21763</c:v>
                </c:pt>
                <c:pt idx="548">
                  <c:v>21794</c:v>
                </c:pt>
                <c:pt idx="549">
                  <c:v>21824</c:v>
                </c:pt>
                <c:pt idx="550">
                  <c:v>21855</c:v>
                </c:pt>
                <c:pt idx="551">
                  <c:v>21885</c:v>
                </c:pt>
                <c:pt idx="552">
                  <c:v>21916</c:v>
                </c:pt>
                <c:pt idx="553">
                  <c:v>21947</c:v>
                </c:pt>
                <c:pt idx="554">
                  <c:v>21976</c:v>
                </c:pt>
                <c:pt idx="555">
                  <c:v>22007</c:v>
                </c:pt>
                <c:pt idx="556">
                  <c:v>22037</c:v>
                </c:pt>
                <c:pt idx="557">
                  <c:v>22068</c:v>
                </c:pt>
                <c:pt idx="558">
                  <c:v>22098</c:v>
                </c:pt>
                <c:pt idx="559">
                  <c:v>22129</c:v>
                </c:pt>
                <c:pt idx="560">
                  <c:v>22160</c:v>
                </c:pt>
                <c:pt idx="561">
                  <c:v>22190</c:v>
                </c:pt>
                <c:pt idx="562">
                  <c:v>22221</c:v>
                </c:pt>
                <c:pt idx="563">
                  <c:v>22251</c:v>
                </c:pt>
                <c:pt idx="564">
                  <c:v>22282</c:v>
                </c:pt>
                <c:pt idx="565">
                  <c:v>22313</c:v>
                </c:pt>
                <c:pt idx="566">
                  <c:v>22341</c:v>
                </c:pt>
                <c:pt idx="567">
                  <c:v>22372</c:v>
                </c:pt>
                <c:pt idx="568">
                  <c:v>22402</c:v>
                </c:pt>
                <c:pt idx="569">
                  <c:v>22433</c:v>
                </c:pt>
                <c:pt idx="570">
                  <c:v>22463</c:v>
                </c:pt>
                <c:pt idx="571">
                  <c:v>22494</c:v>
                </c:pt>
                <c:pt idx="572">
                  <c:v>22525</c:v>
                </c:pt>
                <c:pt idx="573">
                  <c:v>22555</c:v>
                </c:pt>
                <c:pt idx="574">
                  <c:v>22586</c:v>
                </c:pt>
                <c:pt idx="575">
                  <c:v>22616</c:v>
                </c:pt>
                <c:pt idx="576">
                  <c:v>22647</c:v>
                </c:pt>
                <c:pt idx="577">
                  <c:v>22678</c:v>
                </c:pt>
                <c:pt idx="578">
                  <c:v>22706</c:v>
                </c:pt>
                <c:pt idx="579">
                  <c:v>22737</c:v>
                </c:pt>
                <c:pt idx="580">
                  <c:v>22767</c:v>
                </c:pt>
                <c:pt idx="581">
                  <c:v>22798</c:v>
                </c:pt>
                <c:pt idx="582">
                  <c:v>22828</c:v>
                </c:pt>
                <c:pt idx="583">
                  <c:v>22859</c:v>
                </c:pt>
                <c:pt idx="584">
                  <c:v>22890</c:v>
                </c:pt>
                <c:pt idx="585">
                  <c:v>22920</c:v>
                </c:pt>
                <c:pt idx="586">
                  <c:v>22951</c:v>
                </c:pt>
                <c:pt idx="587">
                  <c:v>22981</c:v>
                </c:pt>
                <c:pt idx="588">
                  <c:v>23012</c:v>
                </c:pt>
                <c:pt idx="589">
                  <c:v>23043</c:v>
                </c:pt>
                <c:pt idx="590">
                  <c:v>23071</c:v>
                </c:pt>
                <c:pt idx="591">
                  <c:v>23102</c:v>
                </c:pt>
                <c:pt idx="592">
                  <c:v>23132</c:v>
                </c:pt>
                <c:pt idx="593">
                  <c:v>23163</c:v>
                </c:pt>
                <c:pt idx="594">
                  <c:v>23193</c:v>
                </c:pt>
                <c:pt idx="595">
                  <c:v>23224</c:v>
                </c:pt>
                <c:pt idx="596">
                  <c:v>23255</c:v>
                </c:pt>
                <c:pt idx="597">
                  <c:v>23285</c:v>
                </c:pt>
                <c:pt idx="598">
                  <c:v>23316</c:v>
                </c:pt>
                <c:pt idx="599">
                  <c:v>23346</c:v>
                </c:pt>
                <c:pt idx="600">
                  <c:v>23377</c:v>
                </c:pt>
                <c:pt idx="601">
                  <c:v>23408</c:v>
                </c:pt>
                <c:pt idx="602">
                  <c:v>23437</c:v>
                </c:pt>
                <c:pt idx="603">
                  <c:v>23468</c:v>
                </c:pt>
                <c:pt idx="604">
                  <c:v>23498</c:v>
                </c:pt>
                <c:pt idx="605">
                  <c:v>23529</c:v>
                </c:pt>
                <c:pt idx="606">
                  <c:v>23559</c:v>
                </c:pt>
                <c:pt idx="607">
                  <c:v>23590</c:v>
                </c:pt>
                <c:pt idx="608">
                  <c:v>23621</c:v>
                </c:pt>
                <c:pt idx="609">
                  <c:v>23651</c:v>
                </c:pt>
                <c:pt idx="610">
                  <c:v>23682</c:v>
                </c:pt>
                <c:pt idx="611">
                  <c:v>23712</c:v>
                </c:pt>
                <c:pt idx="612">
                  <c:v>23743</c:v>
                </c:pt>
                <c:pt idx="613">
                  <c:v>23774</c:v>
                </c:pt>
                <c:pt idx="614">
                  <c:v>23802</c:v>
                </c:pt>
                <c:pt idx="615">
                  <c:v>23833</c:v>
                </c:pt>
                <c:pt idx="616">
                  <c:v>23863</c:v>
                </c:pt>
                <c:pt idx="617">
                  <c:v>23894</c:v>
                </c:pt>
                <c:pt idx="618">
                  <c:v>23924</c:v>
                </c:pt>
                <c:pt idx="619">
                  <c:v>23955</c:v>
                </c:pt>
                <c:pt idx="620">
                  <c:v>23986</c:v>
                </c:pt>
                <c:pt idx="621">
                  <c:v>24016</c:v>
                </c:pt>
                <c:pt idx="622">
                  <c:v>24047</c:v>
                </c:pt>
                <c:pt idx="623">
                  <c:v>24077</c:v>
                </c:pt>
                <c:pt idx="624">
                  <c:v>24108</c:v>
                </c:pt>
                <c:pt idx="625">
                  <c:v>24139</c:v>
                </c:pt>
                <c:pt idx="626">
                  <c:v>24167</c:v>
                </c:pt>
                <c:pt idx="627">
                  <c:v>24198</c:v>
                </c:pt>
                <c:pt idx="628">
                  <c:v>24228</c:v>
                </c:pt>
                <c:pt idx="629">
                  <c:v>24259</c:v>
                </c:pt>
                <c:pt idx="630">
                  <c:v>24289</c:v>
                </c:pt>
                <c:pt idx="631">
                  <c:v>24320</c:v>
                </c:pt>
                <c:pt idx="632">
                  <c:v>24351</c:v>
                </c:pt>
                <c:pt idx="633">
                  <c:v>24381</c:v>
                </c:pt>
                <c:pt idx="634">
                  <c:v>24412</c:v>
                </c:pt>
                <c:pt idx="635">
                  <c:v>24442</c:v>
                </c:pt>
                <c:pt idx="636">
                  <c:v>24473</c:v>
                </c:pt>
                <c:pt idx="637">
                  <c:v>24504</c:v>
                </c:pt>
                <c:pt idx="638">
                  <c:v>24532</c:v>
                </c:pt>
                <c:pt idx="639">
                  <c:v>24563</c:v>
                </c:pt>
                <c:pt idx="640">
                  <c:v>24593</c:v>
                </c:pt>
                <c:pt idx="641">
                  <c:v>24624</c:v>
                </c:pt>
                <c:pt idx="642">
                  <c:v>24654</c:v>
                </c:pt>
                <c:pt idx="643">
                  <c:v>24685</c:v>
                </c:pt>
                <c:pt idx="644">
                  <c:v>24716</c:v>
                </c:pt>
                <c:pt idx="645">
                  <c:v>24746</c:v>
                </c:pt>
                <c:pt idx="646">
                  <c:v>24777</c:v>
                </c:pt>
                <c:pt idx="647">
                  <c:v>24807</c:v>
                </c:pt>
                <c:pt idx="648">
                  <c:v>24838</c:v>
                </c:pt>
                <c:pt idx="649">
                  <c:v>24869</c:v>
                </c:pt>
                <c:pt idx="650">
                  <c:v>24898</c:v>
                </c:pt>
                <c:pt idx="651">
                  <c:v>24929</c:v>
                </c:pt>
                <c:pt idx="652">
                  <c:v>24959</c:v>
                </c:pt>
                <c:pt idx="653">
                  <c:v>24990</c:v>
                </c:pt>
                <c:pt idx="654">
                  <c:v>25020</c:v>
                </c:pt>
                <c:pt idx="655">
                  <c:v>25051</c:v>
                </c:pt>
                <c:pt idx="656">
                  <c:v>25082</c:v>
                </c:pt>
                <c:pt idx="657">
                  <c:v>25112</c:v>
                </c:pt>
                <c:pt idx="658">
                  <c:v>25143</c:v>
                </c:pt>
                <c:pt idx="659">
                  <c:v>25173</c:v>
                </c:pt>
                <c:pt idx="660">
                  <c:v>25204</c:v>
                </c:pt>
                <c:pt idx="661">
                  <c:v>25235</c:v>
                </c:pt>
                <c:pt idx="662">
                  <c:v>25263</c:v>
                </c:pt>
                <c:pt idx="663">
                  <c:v>25294</c:v>
                </c:pt>
                <c:pt idx="664">
                  <c:v>25324</c:v>
                </c:pt>
                <c:pt idx="665">
                  <c:v>25355</c:v>
                </c:pt>
                <c:pt idx="666">
                  <c:v>25385</c:v>
                </c:pt>
                <c:pt idx="667">
                  <c:v>25416</c:v>
                </c:pt>
                <c:pt idx="668">
                  <c:v>25447</c:v>
                </c:pt>
                <c:pt idx="669">
                  <c:v>25477</c:v>
                </c:pt>
                <c:pt idx="670">
                  <c:v>25508</c:v>
                </c:pt>
                <c:pt idx="671">
                  <c:v>25538</c:v>
                </c:pt>
                <c:pt idx="672">
                  <c:v>25569</c:v>
                </c:pt>
                <c:pt idx="673">
                  <c:v>25600</c:v>
                </c:pt>
                <c:pt idx="674">
                  <c:v>25628</c:v>
                </c:pt>
                <c:pt idx="675">
                  <c:v>25659</c:v>
                </c:pt>
                <c:pt idx="676">
                  <c:v>25689</c:v>
                </c:pt>
                <c:pt idx="677">
                  <c:v>25720</c:v>
                </c:pt>
                <c:pt idx="678">
                  <c:v>25750</c:v>
                </c:pt>
                <c:pt idx="679">
                  <c:v>25781</c:v>
                </c:pt>
                <c:pt idx="680">
                  <c:v>25812</c:v>
                </c:pt>
                <c:pt idx="681">
                  <c:v>25842</c:v>
                </c:pt>
                <c:pt idx="682">
                  <c:v>25873</c:v>
                </c:pt>
                <c:pt idx="683">
                  <c:v>25903</c:v>
                </c:pt>
                <c:pt idx="684">
                  <c:v>25934</c:v>
                </c:pt>
                <c:pt idx="685">
                  <c:v>25965</c:v>
                </c:pt>
                <c:pt idx="686">
                  <c:v>25993</c:v>
                </c:pt>
                <c:pt idx="687">
                  <c:v>26024</c:v>
                </c:pt>
                <c:pt idx="688">
                  <c:v>26054</c:v>
                </c:pt>
                <c:pt idx="689">
                  <c:v>26085</c:v>
                </c:pt>
                <c:pt idx="690">
                  <c:v>26115</c:v>
                </c:pt>
                <c:pt idx="691">
                  <c:v>26146</c:v>
                </c:pt>
                <c:pt idx="692">
                  <c:v>26177</c:v>
                </c:pt>
                <c:pt idx="693">
                  <c:v>26207</c:v>
                </c:pt>
                <c:pt idx="694">
                  <c:v>26238</c:v>
                </c:pt>
                <c:pt idx="695">
                  <c:v>26268</c:v>
                </c:pt>
                <c:pt idx="696">
                  <c:v>26299</c:v>
                </c:pt>
                <c:pt idx="697">
                  <c:v>26330</c:v>
                </c:pt>
                <c:pt idx="698">
                  <c:v>26359</c:v>
                </c:pt>
                <c:pt idx="699">
                  <c:v>26390</c:v>
                </c:pt>
                <c:pt idx="700">
                  <c:v>26420</c:v>
                </c:pt>
                <c:pt idx="701">
                  <c:v>26451</c:v>
                </c:pt>
                <c:pt idx="702">
                  <c:v>26481</c:v>
                </c:pt>
                <c:pt idx="703">
                  <c:v>26512</c:v>
                </c:pt>
                <c:pt idx="704">
                  <c:v>26543</c:v>
                </c:pt>
                <c:pt idx="705">
                  <c:v>26573</c:v>
                </c:pt>
                <c:pt idx="706">
                  <c:v>26604</c:v>
                </c:pt>
                <c:pt idx="707">
                  <c:v>26634</c:v>
                </c:pt>
                <c:pt idx="708">
                  <c:v>26665</c:v>
                </c:pt>
                <c:pt idx="709">
                  <c:v>26696</c:v>
                </c:pt>
                <c:pt idx="710">
                  <c:v>26724</c:v>
                </c:pt>
                <c:pt idx="711">
                  <c:v>26755</c:v>
                </c:pt>
                <c:pt idx="712">
                  <c:v>26785</c:v>
                </c:pt>
                <c:pt idx="713">
                  <c:v>26816</c:v>
                </c:pt>
                <c:pt idx="714">
                  <c:v>26846</c:v>
                </c:pt>
                <c:pt idx="715">
                  <c:v>26877</c:v>
                </c:pt>
                <c:pt idx="716">
                  <c:v>26908</c:v>
                </c:pt>
                <c:pt idx="717">
                  <c:v>26938</c:v>
                </c:pt>
                <c:pt idx="718">
                  <c:v>26969</c:v>
                </c:pt>
                <c:pt idx="719">
                  <c:v>26999</c:v>
                </c:pt>
                <c:pt idx="720">
                  <c:v>27030</c:v>
                </c:pt>
                <c:pt idx="721">
                  <c:v>27061</c:v>
                </c:pt>
                <c:pt idx="722">
                  <c:v>27089</c:v>
                </c:pt>
                <c:pt idx="723">
                  <c:v>27120</c:v>
                </c:pt>
                <c:pt idx="724">
                  <c:v>27150</c:v>
                </c:pt>
                <c:pt idx="725">
                  <c:v>27181</c:v>
                </c:pt>
                <c:pt idx="726">
                  <c:v>27211</c:v>
                </c:pt>
                <c:pt idx="727">
                  <c:v>27242</c:v>
                </c:pt>
                <c:pt idx="728">
                  <c:v>27273</c:v>
                </c:pt>
                <c:pt idx="729">
                  <c:v>27303</c:v>
                </c:pt>
                <c:pt idx="730">
                  <c:v>27334</c:v>
                </c:pt>
                <c:pt idx="731">
                  <c:v>27364</c:v>
                </c:pt>
                <c:pt idx="732">
                  <c:v>27395</c:v>
                </c:pt>
                <c:pt idx="733">
                  <c:v>27426</c:v>
                </c:pt>
                <c:pt idx="734">
                  <c:v>27454</c:v>
                </c:pt>
                <c:pt idx="735">
                  <c:v>27485</c:v>
                </c:pt>
                <c:pt idx="736">
                  <c:v>27515</c:v>
                </c:pt>
                <c:pt idx="737">
                  <c:v>27546</c:v>
                </c:pt>
                <c:pt idx="738">
                  <c:v>27576</c:v>
                </c:pt>
                <c:pt idx="739">
                  <c:v>27607</c:v>
                </c:pt>
                <c:pt idx="740">
                  <c:v>27638</c:v>
                </c:pt>
                <c:pt idx="741">
                  <c:v>27668</c:v>
                </c:pt>
                <c:pt idx="742">
                  <c:v>27699</c:v>
                </c:pt>
                <c:pt idx="743">
                  <c:v>27729</c:v>
                </c:pt>
                <c:pt idx="744">
                  <c:v>27760</c:v>
                </c:pt>
                <c:pt idx="745">
                  <c:v>27791</c:v>
                </c:pt>
                <c:pt idx="746">
                  <c:v>27820</c:v>
                </c:pt>
                <c:pt idx="747">
                  <c:v>27851</c:v>
                </c:pt>
                <c:pt idx="748">
                  <c:v>27881</c:v>
                </c:pt>
                <c:pt idx="749">
                  <c:v>27912</c:v>
                </c:pt>
                <c:pt idx="750">
                  <c:v>27942</c:v>
                </c:pt>
                <c:pt idx="751">
                  <c:v>27973</c:v>
                </c:pt>
                <c:pt idx="752">
                  <c:v>28004</c:v>
                </c:pt>
                <c:pt idx="753">
                  <c:v>28034</c:v>
                </c:pt>
                <c:pt idx="754">
                  <c:v>28065</c:v>
                </c:pt>
                <c:pt idx="755">
                  <c:v>28095</c:v>
                </c:pt>
                <c:pt idx="756">
                  <c:v>28126</c:v>
                </c:pt>
                <c:pt idx="757">
                  <c:v>28157</c:v>
                </c:pt>
                <c:pt idx="758">
                  <c:v>28185</c:v>
                </c:pt>
                <c:pt idx="759">
                  <c:v>28216</c:v>
                </c:pt>
                <c:pt idx="760">
                  <c:v>28246</c:v>
                </c:pt>
                <c:pt idx="761">
                  <c:v>28277</c:v>
                </c:pt>
                <c:pt idx="762">
                  <c:v>28307</c:v>
                </c:pt>
                <c:pt idx="763">
                  <c:v>28338</c:v>
                </c:pt>
                <c:pt idx="764">
                  <c:v>28369</c:v>
                </c:pt>
                <c:pt idx="765">
                  <c:v>28399</c:v>
                </c:pt>
                <c:pt idx="766">
                  <c:v>28430</c:v>
                </c:pt>
                <c:pt idx="767">
                  <c:v>28460</c:v>
                </c:pt>
                <c:pt idx="768">
                  <c:v>28491</c:v>
                </c:pt>
                <c:pt idx="769">
                  <c:v>28522</c:v>
                </c:pt>
                <c:pt idx="770">
                  <c:v>28550</c:v>
                </c:pt>
                <c:pt idx="771">
                  <c:v>28581</c:v>
                </c:pt>
                <c:pt idx="772">
                  <c:v>28611</c:v>
                </c:pt>
                <c:pt idx="773">
                  <c:v>28642</c:v>
                </c:pt>
                <c:pt idx="774">
                  <c:v>28672</c:v>
                </c:pt>
                <c:pt idx="775">
                  <c:v>28703</c:v>
                </c:pt>
                <c:pt idx="776">
                  <c:v>28734</c:v>
                </c:pt>
                <c:pt idx="777">
                  <c:v>28764</c:v>
                </c:pt>
                <c:pt idx="778">
                  <c:v>28795</c:v>
                </c:pt>
                <c:pt idx="779">
                  <c:v>28825</c:v>
                </c:pt>
                <c:pt idx="780">
                  <c:v>28856</c:v>
                </c:pt>
                <c:pt idx="781">
                  <c:v>28887</c:v>
                </c:pt>
                <c:pt idx="782">
                  <c:v>28915</c:v>
                </c:pt>
                <c:pt idx="783">
                  <c:v>28946</c:v>
                </c:pt>
                <c:pt idx="784">
                  <c:v>28976</c:v>
                </c:pt>
                <c:pt idx="785">
                  <c:v>29007</c:v>
                </c:pt>
                <c:pt idx="786">
                  <c:v>29037</c:v>
                </c:pt>
                <c:pt idx="787">
                  <c:v>29068</c:v>
                </c:pt>
                <c:pt idx="788">
                  <c:v>29099</c:v>
                </c:pt>
                <c:pt idx="789">
                  <c:v>29129</c:v>
                </c:pt>
                <c:pt idx="790">
                  <c:v>29160</c:v>
                </c:pt>
                <c:pt idx="791">
                  <c:v>29190</c:v>
                </c:pt>
                <c:pt idx="792">
                  <c:v>29221</c:v>
                </c:pt>
                <c:pt idx="793">
                  <c:v>29252</c:v>
                </c:pt>
                <c:pt idx="794">
                  <c:v>29281</c:v>
                </c:pt>
                <c:pt idx="795">
                  <c:v>29312</c:v>
                </c:pt>
                <c:pt idx="796">
                  <c:v>29342</c:v>
                </c:pt>
                <c:pt idx="797">
                  <c:v>29373</c:v>
                </c:pt>
                <c:pt idx="798">
                  <c:v>29403</c:v>
                </c:pt>
                <c:pt idx="799">
                  <c:v>29434</c:v>
                </c:pt>
                <c:pt idx="800">
                  <c:v>29465</c:v>
                </c:pt>
                <c:pt idx="801">
                  <c:v>29495</c:v>
                </c:pt>
                <c:pt idx="802">
                  <c:v>29526</c:v>
                </c:pt>
                <c:pt idx="803">
                  <c:v>29556</c:v>
                </c:pt>
                <c:pt idx="804">
                  <c:v>29587</c:v>
                </c:pt>
                <c:pt idx="805">
                  <c:v>29618</c:v>
                </c:pt>
                <c:pt idx="806">
                  <c:v>29646</c:v>
                </c:pt>
                <c:pt idx="807">
                  <c:v>29677</c:v>
                </c:pt>
                <c:pt idx="808">
                  <c:v>29707</c:v>
                </c:pt>
                <c:pt idx="809">
                  <c:v>29738</c:v>
                </c:pt>
                <c:pt idx="810">
                  <c:v>29768</c:v>
                </c:pt>
                <c:pt idx="811">
                  <c:v>29799</c:v>
                </c:pt>
                <c:pt idx="812">
                  <c:v>29830</c:v>
                </c:pt>
                <c:pt idx="813">
                  <c:v>29860</c:v>
                </c:pt>
                <c:pt idx="814">
                  <c:v>29891</c:v>
                </c:pt>
                <c:pt idx="815">
                  <c:v>29921</c:v>
                </c:pt>
                <c:pt idx="816">
                  <c:v>29952</c:v>
                </c:pt>
                <c:pt idx="817">
                  <c:v>29983</c:v>
                </c:pt>
                <c:pt idx="818">
                  <c:v>30011</c:v>
                </c:pt>
                <c:pt idx="819">
                  <c:v>30042</c:v>
                </c:pt>
                <c:pt idx="820">
                  <c:v>30072</c:v>
                </c:pt>
                <c:pt idx="821">
                  <c:v>30103</c:v>
                </c:pt>
                <c:pt idx="822">
                  <c:v>30133</c:v>
                </c:pt>
                <c:pt idx="823">
                  <c:v>30164</c:v>
                </c:pt>
                <c:pt idx="824">
                  <c:v>30195</c:v>
                </c:pt>
                <c:pt idx="825">
                  <c:v>30225</c:v>
                </c:pt>
                <c:pt idx="826">
                  <c:v>30256</c:v>
                </c:pt>
                <c:pt idx="827">
                  <c:v>30286</c:v>
                </c:pt>
                <c:pt idx="828">
                  <c:v>30317</c:v>
                </c:pt>
                <c:pt idx="829">
                  <c:v>30348</c:v>
                </c:pt>
                <c:pt idx="830">
                  <c:v>30376</c:v>
                </c:pt>
                <c:pt idx="831">
                  <c:v>30407</c:v>
                </c:pt>
                <c:pt idx="832">
                  <c:v>30437</c:v>
                </c:pt>
                <c:pt idx="833">
                  <c:v>30468</c:v>
                </c:pt>
                <c:pt idx="834">
                  <c:v>30498</c:v>
                </c:pt>
                <c:pt idx="835">
                  <c:v>30529</c:v>
                </c:pt>
                <c:pt idx="836">
                  <c:v>30560</c:v>
                </c:pt>
                <c:pt idx="837">
                  <c:v>30590</c:v>
                </c:pt>
                <c:pt idx="838">
                  <c:v>30621</c:v>
                </c:pt>
                <c:pt idx="839">
                  <c:v>30651</c:v>
                </c:pt>
                <c:pt idx="840">
                  <c:v>30682</c:v>
                </c:pt>
                <c:pt idx="841">
                  <c:v>30713</c:v>
                </c:pt>
                <c:pt idx="842">
                  <c:v>30742</c:v>
                </c:pt>
                <c:pt idx="843">
                  <c:v>30773</c:v>
                </c:pt>
                <c:pt idx="844">
                  <c:v>30803</c:v>
                </c:pt>
                <c:pt idx="845">
                  <c:v>30834</c:v>
                </c:pt>
                <c:pt idx="846">
                  <c:v>30864</c:v>
                </c:pt>
                <c:pt idx="847">
                  <c:v>30895</c:v>
                </c:pt>
                <c:pt idx="848">
                  <c:v>30926</c:v>
                </c:pt>
                <c:pt idx="849">
                  <c:v>30956</c:v>
                </c:pt>
                <c:pt idx="850">
                  <c:v>30987</c:v>
                </c:pt>
                <c:pt idx="851">
                  <c:v>31017</c:v>
                </c:pt>
                <c:pt idx="852">
                  <c:v>31048</c:v>
                </c:pt>
                <c:pt idx="853">
                  <c:v>31079</c:v>
                </c:pt>
                <c:pt idx="854">
                  <c:v>31107</c:v>
                </c:pt>
                <c:pt idx="855">
                  <c:v>31138</c:v>
                </c:pt>
                <c:pt idx="856">
                  <c:v>31168</c:v>
                </c:pt>
                <c:pt idx="857">
                  <c:v>31199</c:v>
                </c:pt>
                <c:pt idx="858">
                  <c:v>31229</c:v>
                </c:pt>
                <c:pt idx="859">
                  <c:v>31260</c:v>
                </c:pt>
                <c:pt idx="860">
                  <c:v>31291</c:v>
                </c:pt>
                <c:pt idx="861">
                  <c:v>31321</c:v>
                </c:pt>
                <c:pt idx="862">
                  <c:v>31352</c:v>
                </c:pt>
                <c:pt idx="863">
                  <c:v>31382</c:v>
                </c:pt>
                <c:pt idx="864">
                  <c:v>31413</c:v>
                </c:pt>
                <c:pt idx="865">
                  <c:v>31444</c:v>
                </c:pt>
                <c:pt idx="866">
                  <c:v>31472</c:v>
                </c:pt>
                <c:pt idx="867">
                  <c:v>31503</c:v>
                </c:pt>
                <c:pt idx="868">
                  <c:v>31533</c:v>
                </c:pt>
                <c:pt idx="869">
                  <c:v>31564</c:v>
                </c:pt>
                <c:pt idx="870">
                  <c:v>31594</c:v>
                </c:pt>
                <c:pt idx="871">
                  <c:v>31625</c:v>
                </c:pt>
                <c:pt idx="872">
                  <c:v>31656</c:v>
                </c:pt>
                <c:pt idx="873">
                  <c:v>31686</c:v>
                </c:pt>
                <c:pt idx="874">
                  <c:v>31717</c:v>
                </c:pt>
                <c:pt idx="875">
                  <c:v>31747</c:v>
                </c:pt>
                <c:pt idx="876">
                  <c:v>31778</c:v>
                </c:pt>
                <c:pt idx="877">
                  <c:v>31809</c:v>
                </c:pt>
                <c:pt idx="878">
                  <c:v>31837</c:v>
                </c:pt>
                <c:pt idx="879">
                  <c:v>31868</c:v>
                </c:pt>
                <c:pt idx="880">
                  <c:v>31898</c:v>
                </c:pt>
                <c:pt idx="881">
                  <c:v>31929</c:v>
                </c:pt>
                <c:pt idx="882">
                  <c:v>31959</c:v>
                </c:pt>
                <c:pt idx="883">
                  <c:v>31990</c:v>
                </c:pt>
                <c:pt idx="884">
                  <c:v>32021</c:v>
                </c:pt>
                <c:pt idx="885">
                  <c:v>32051</c:v>
                </c:pt>
                <c:pt idx="886">
                  <c:v>32082</c:v>
                </c:pt>
                <c:pt idx="887">
                  <c:v>32112</c:v>
                </c:pt>
                <c:pt idx="888">
                  <c:v>32143</c:v>
                </c:pt>
                <c:pt idx="889">
                  <c:v>32174</c:v>
                </c:pt>
                <c:pt idx="890">
                  <c:v>32203</c:v>
                </c:pt>
                <c:pt idx="891">
                  <c:v>32234</c:v>
                </c:pt>
                <c:pt idx="892">
                  <c:v>32264</c:v>
                </c:pt>
                <c:pt idx="893">
                  <c:v>32295</c:v>
                </c:pt>
                <c:pt idx="894">
                  <c:v>32325</c:v>
                </c:pt>
                <c:pt idx="895">
                  <c:v>32356</c:v>
                </c:pt>
                <c:pt idx="896">
                  <c:v>32387</c:v>
                </c:pt>
                <c:pt idx="897">
                  <c:v>32417</c:v>
                </c:pt>
                <c:pt idx="898">
                  <c:v>32448</c:v>
                </c:pt>
                <c:pt idx="899">
                  <c:v>32478</c:v>
                </c:pt>
                <c:pt idx="900">
                  <c:v>32509</c:v>
                </c:pt>
                <c:pt idx="901">
                  <c:v>32540</c:v>
                </c:pt>
                <c:pt idx="902">
                  <c:v>32568</c:v>
                </c:pt>
                <c:pt idx="903">
                  <c:v>32599</c:v>
                </c:pt>
                <c:pt idx="904">
                  <c:v>32629</c:v>
                </c:pt>
                <c:pt idx="905">
                  <c:v>32660</c:v>
                </c:pt>
                <c:pt idx="906">
                  <c:v>32690</c:v>
                </c:pt>
                <c:pt idx="907">
                  <c:v>32721</c:v>
                </c:pt>
                <c:pt idx="908">
                  <c:v>32752</c:v>
                </c:pt>
                <c:pt idx="909">
                  <c:v>32782</c:v>
                </c:pt>
                <c:pt idx="910">
                  <c:v>32813</c:v>
                </c:pt>
                <c:pt idx="911">
                  <c:v>32843</c:v>
                </c:pt>
                <c:pt idx="912">
                  <c:v>32874</c:v>
                </c:pt>
                <c:pt idx="913">
                  <c:v>32905</c:v>
                </c:pt>
                <c:pt idx="914">
                  <c:v>32933</c:v>
                </c:pt>
                <c:pt idx="915">
                  <c:v>32964</c:v>
                </c:pt>
                <c:pt idx="916">
                  <c:v>32994</c:v>
                </c:pt>
                <c:pt idx="917">
                  <c:v>33025</c:v>
                </c:pt>
                <c:pt idx="918">
                  <c:v>33055</c:v>
                </c:pt>
                <c:pt idx="919">
                  <c:v>33086</c:v>
                </c:pt>
                <c:pt idx="920">
                  <c:v>33117</c:v>
                </c:pt>
                <c:pt idx="921">
                  <c:v>33147</c:v>
                </c:pt>
                <c:pt idx="922">
                  <c:v>33178</c:v>
                </c:pt>
                <c:pt idx="923">
                  <c:v>33208</c:v>
                </c:pt>
                <c:pt idx="924">
                  <c:v>33239</c:v>
                </c:pt>
                <c:pt idx="925">
                  <c:v>33270</c:v>
                </c:pt>
                <c:pt idx="926">
                  <c:v>33298</c:v>
                </c:pt>
                <c:pt idx="927">
                  <c:v>33329</c:v>
                </c:pt>
                <c:pt idx="928">
                  <c:v>33359</c:v>
                </c:pt>
                <c:pt idx="929">
                  <c:v>33390</c:v>
                </c:pt>
                <c:pt idx="930">
                  <c:v>33420</c:v>
                </c:pt>
                <c:pt idx="931">
                  <c:v>33451</c:v>
                </c:pt>
                <c:pt idx="932">
                  <c:v>33482</c:v>
                </c:pt>
                <c:pt idx="933">
                  <c:v>33512</c:v>
                </c:pt>
                <c:pt idx="934">
                  <c:v>33543</c:v>
                </c:pt>
                <c:pt idx="935">
                  <c:v>33573</c:v>
                </c:pt>
                <c:pt idx="936">
                  <c:v>33604</c:v>
                </c:pt>
                <c:pt idx="937">
                  <c:v>33635</c:v>
                </c:pt>
                <c:pt idx="938">
                  <c:v>33664</c:v>
                </c:pt>
                <c:pt idx="939">
                  <c:v>33695</c:v>
                </c:pt>
                <c:pt idx="940">
                  <c:v>33725</c:v>
                </c:pt>
                <c:pt idx="941">
                  <c:v>33756</c:v>
                </c:pt>
                <c:pt idx="942">
                  <c:v>33786</c:v>
                </c:pt>
                <c:pt idx="943">
                  <c:v>33817</c:v>
                </c:pt>
                <c:pt idx="944">
                  <c:v>33848</c:v>
                </c:pt>
                <c:pt idx="945">
                  <c:v>33878</c:v>
                </c:pt>
                <c:pt idx="946">
                  <c:v>33909</c:v>
                </c:pt>
                <c:pt idx="947">
                  <c:v>33939</c:v>
                </c:pt>
                <c:pt idx="948">
                  <c:v>33970</c:v>
                </c:pt>
                <c:pt idx="949">
                  <c:v>34001</c:v>
                </c:pt>
                <c:pt idx="950">
                  <c:v>34029</c:v>
                </c:pt>
                <c:pt idx="951">
                  <c:v>34060</c:v>
                </c:pt>
                <c:pt idx="952">
                  <c:v>34090</c:v>
                </c:pt>
                <c:pt idx="953">
                  <c:v>34121</c:v>
                </c:pt>
                <c:pt idx="954">
                  <c:v>34151</c:v>
                </c:pt>
                <c:pt idx="955">
                  <c:v>34182</c:v>
                </c:pt>
                <c:pt idx="956">
                  <c:v>34213</c:v>
                </c:pt>
                <c:pt idx="957">
                  <c:v>34243</c:v>
                </c:pt>
                <c:pt idx="958">
                  <c:v>34274</c:v>
                </c:pt>
                <c:pt idx="959">
                  <c:v>34304</c:v>
                </c:pt>
                <c:pt idx="960">
                  <c:v>34335</c:v>
                </c:pt>
                <c:pt idx="961">
                  <c:v>34366</c:v>
                </c:pt>
                <c:pt idx="962">
                  <c:v>34394</c:v>
                </c:pt>
                <c:pt idx="963">
                  <c:v>34425</c:v>
                </c:pt>
                <c:pt idx="964">
                  <c:v>34455</c:v>
                </c:pt>
                <c:pt idx="965">
                  <c:v>34486</c:v>
                </c:pt>
                <c:pt idx="966">
                  <c:v>34516</c:v>
                </c:pt>
                <c:pt idx="967">
                  <c:v>34547</c:v>
                </c:pt>
                <c:pt idx="968">
                  <c:v>34578</c:v>
                </c:pt>
                <c:pt idx="969">
                  <c:v>34608</c:v>
                </c:pt>
                <c:pt idx="970">
                  <c:v>34639</c:v>
                </c:pt>
                <c:pt idx="971">
                  <c:v>34669</c:v>
                </c:pt>
                <c:pt idx="972">
                  <c:v>34700</c:v>
                </c:pt>
                <c:pt idx="973">
                  <c:v>34731</c:v>
                </c:pt>
                <c:pt idx="974">
                  <c:v>34759</c:v>
                </c:pt>
                <c:pt idx="975">
                  <c:v>34790</c:v>
                </c:pt>
                <c:pt idx="976">
                  <c:v>34820</c:v>
                </c:pt>
                <c:pt idx="977">
                  <c:v>34851</c:v>
                </c:pt>
                <c:pt idx="978">
                  <c:v>34881</c:v>
                </c:pt>
                <c:pt idx="979">
                  <c:v>34912</c:v>
                </c:pt>
                <c:pt idx="980">
                  <c:v>34943</c:v>
                </c:pt>
                <c:pt idx="981">
                  <c:v>34973</c:v>
                </c:pt>
                <c:pt idx="982">
                  <c:v>35004</c:v>
                </c:pt>
                <c:pt idx="983">
                  <c:v>35034</c:v>
                </c:pt>
                <c:pt idx="984">
                  <c:v>35065</c:v>
                </c:pt>
                <c:pt idx="985">
                  <c:v>35096</c:v>
                </c:pt>
                <c:pt idx="986">
                  <c:v>35125</c:v>
                </c:pt>
                <c:pt idx="987">
                  <c:v>35156</c:v>
                </c:pt>
                <c:pt idx="988">
                  <c:v>35186</c:v>
                </c:pt>
                <c:pt idx="989">
                  <c:v>35217</c:v>
                </c:pt>
                <c:pt idx="990">
                  <c:v>35247</c:v>
                </c:pt>
                <c:pt idx="991">
                  <c:v>35278</c:v>
                </c:pt>
                <c:pt idx="992">
                  <c:v>35309</c:v>
                </c:pt>
                <c:pt idx="993">
                  <c:v>35339</c:v>
                </c:pt>
                <c:pt idx="994">
                  <c:v>35370</c:v>
                </c:pt>
                <c:pt idx="995">
                  <c:v>35400</c:v>
                </c:pt>
                <c:pt idx="996">
                  <c:v>35431</c:v>
                </c:pt>
                <c:pt idx="997">
                  <c:v>35462</c:v>
                </c:pt>
                <c:pt idx="998">
                  <c:v>35490</c:v>
                </c:pt>
                <c:pt idx="999">
                  <c:v>35521</c:v>
                </c:pt>
                <c:pt idx="1000">
                  <c:v>35551</c:v>
                </c:pt>
                <c:pt idx="1001">
                  <c:v>35582</c:v>
                </c:pt>
                <c:pt idx="1002">
                  <c:v>35612</c:v>
                </c:pt>
                <c:pt idx="1003">
                  <c:v>35643</c:v>
                </c:pt>
                <c:pt idx="1004">
                  <c:v>35674</c:v>
                </c:pt>
                <c:pt idx="1005">
                  <c:v>35704</c:v>
                </c:pt>
                <c:pt idx="1006">
                  <c:v>35735</c:v>
                </c:pt>
                <c:pt idx="1007">
                  <c:v>35765</c:v>
                </c:pt>
                <c:pt idx="1008">
                  <c:v>35796</c:v>
                </c:pt>
                <c:pt idx="1009">
                  <c:v>35827</c:v>
                </c:pt>
                <c:pt idx="1010">
                  <c:v>35855</c:v>
                </c:pt>
                <c:pt idx="1011">
                  <c:v>35886</c:v>
                </c:pt>
                <c:pt idx="1012">
                  <c:v>35916</c:v>
                </c:pt>
                <c:pt idx="1013">
                  <c:v>35947</c:v>
                </c:pt>
                <c:pt idx="1014">
                  <c:v>35977</c:v>
                </c:pt>
                <c:pt idx="1015">
                  <c:v>36008</c:v>
                </c:pt>
                <c:pt idx="1016">
                  <c:v>36039</c:v>
                </c:pt>
                <c:pt idx="1017">
                  <c:v>36069</c:v>
                </c:pt>
                <c:pt idx="1018">
                  <c:v>36100</c:v>
                </c:pt>
                <c:pt idx="1019">
                  <c:v>36130</c:v>
                </c:pt>
                <c:pt idx="1020">
                  <c:v>36161</c:v>
                </c:pt>
                <c:pt idx="1021">
                  <c:v>36192</c:v>
                </c:pt>
                <c:pt idx="1022">
                  <c:v>36220</c:v>
                </c:pt>
                <c:pt idx="1023">
                  <c:v>36251</c:v>
                </c:pt>
                <c:pt idx="1024">
                  <c:v>36281</c:v>
                </c:pt>
                <c:pt idx="1025">
                  <c:v>36312</c:v>
                </c:pt>
                <c:pt idx="1026">
                  <c:v>36342</c:v>
                </c:pt>
                <c:pt idx="1027">
                  <c:v>36373</c:v>
                </c:pt>
                <c:pt idx="1028">
                  <c:v>36404</c:v>
                </c:pt>
                <c:pt idx="1029">
                  <c:v>36434</c:v>
                </c:pt>
                <c:pt idx="1030">
                  <c:v>36465</c:v>
                </c:pt>
                <c:pt idx="1031">
                  <c:v>36495</c:v>
                </c:pt>
                <c:pt idx="1032">
                  <c:v>36526</c:v>
                </c:pt>
                <c:pt idx="1033">
                  <c:v>36557</c:v>
                </c:pt>
                <c:pt idx="1034">
                  <c:v>36586</c:v>
                </c:pt>
                <c:pt idx="1035">
                  <c:v>36617</c:v>
                </c:pt>
                <c:pt idx="1036">
                  <c:v>36647</c:v>
                </c:pt>
                <c:pt idx="1037">
                  <c:v>36678</c:v>
                </c:pt>
                <c:pt idx="1038">
                  <c:v>36708</c:v>
                </c:pt>
                <c:pt idx="1039">
                  <c:v>36739</c:v>
                </c:pt>
                <c:pt idx="1040">
                  <c:v>36770</c:v>
                </c:pt>
                <c:pt idx="1041">
                  <c:v>36800</c:v>
                </c:pt>
                <c:pt idx="1042">
                  <c:v>36831</c:v>
                </c:pt>
                <c:pt idx="1043">
                  <c:v>36861</c:v>
                </c:pt>
                <c:pt idx="1044">
                  <c:v>36892</c:v>
                </c:pt>
                <c:pt idx="1045">
                  <c:v>36923</c:v>
                </c:pt>
                <c:pt idx="1046">
                  <c:v>36951</c:v>
                </c:pt>
                <c:pt idx="1047">
                  <c:v>36982</c:v>
                </c:pt>
                <c:pt idx="1048">
                  <c:v>37012</c:v>
                </c:pt>
                <c:pt idx="1049">
                  <c:v>37043</c:v>
                </c:pt>
                <c:pt idx="1050">
                  <c:v>37073</c:v>
                </c:pt>
                <c:pt idx="1051">
                  <c:v>37104</c:v>
                </c:pt>
                <c:pt idx="1052">
                  <c:v>37135</c:v>
                </c:pt>
                <c:pt idx="1053">
                  <c:v>37165</c:v>
                </c:pt>
                <c:pt idx="1054">
                  <c:v>37196</c:v>
                </c:pt>
                <c:pt idx="1055">
                  <c:v>37226</c:v>
                </c:pt>
                <c:pt idx="1056">
                  <c:v>37257</c:v>
                </c:pt>
                <c:pt idx="1057">
                  <c:v>37288</c:v>
                </c:pt>
                <c:pt idx="1058">
                  <c:v>37316</c:v>
                </c:pt>
                <c:pt idx="1059">
                  <c:v>37347</c:v>
                </c:pt>
                <c:pt idx="1060">
                  <c:v>37377</c:v>
                </c:pt>
                <c:pt idx="1061">
                  <c:v>37408</c:v>
                </c:pt>
                <c:pt idx="1062">
                  <c:v>37438</c:v>
                </c:pt>
                <c:pt idx="1063">
                  <c:v>37469</c:v>
                </c:pt>
                <c:pt idx="1064">
                  <c:v>37500</c:v>
                </c:pt>
                <c:pt idx="1065">
                  <c:v>37530</c:v>
                </c:pt>
                <c:pt idx="1066">
                  <c:v>37561</c:v>
                </c:pt>
                <c:pt idx="1067">
                  <c:v>37591</c:v>
                </c:pt>
                <c:pt idx="1068">
                  <c:v>37622</c:v>
                </c:pt>
                <c:pt idx="1069">
                  <c:v>37653</c:v>
                </c:pt>
                <c:pt idx="1070">
                  <c:v>37681</c:v>
                </c:pt>
                <c:pt idx="1071">
                  <c:v>37712</c:v>
                </c:pt>
                <c:pt idx="1072">
                  <c:v>37742</c:v>
                </c:pt>
                <c:pt idx="1073">
                  <c:v>37773</c:v>
                </c:pt>
                <c:pt idx="1074">
                  <c:v>37803</c:v>
                </c:pt>
                <c:pt idx="1075">
                  <c:v>37834</c:v>
                </c:pt>
                <c:pt idx="1076">
                  <c:v>37865</c:v>
                </c:pt>
                <c:pt idx="1077">
                  <c:v>37895</c:v>
                </c:pt>
                <c:pt idx="1078">
                  <c:v>37926</c:v>
                </c:pt>
                <c:pt idx="1079">
                  <c:v>37956</c:v>
                </c:pt>
                <c:pt idx="1080">
                  <c:v>37987</c:v>
                </c:pt>
                <c:pt idx="1081">
                  <c:v>38018</c:v>
                </c:pt>
                <c:pt idx="1082">
                  <c:v>38047</c:v>
                </c:pt>
                <c:pt idx="1083">
                  <c:v>38078</c:v>
                </c:pt>
                <c:pt idx="1084">
                  <c:v>38108</c:v>
                </c:pt>
                <c:pt idx="1085">
                  <c:v>38139</c:v>
                </c:pt>
                <c:pt idx="1086">
                  <c:v>38169</c:v>
                </c:pt>
                <c:pt idx="1087">
                  <c:v>38200</c:v>
                </c:pt>
                <c:pt idx="1088">
                  <c:v>38231</c:v>
                </c:pt>
                <c:pt idx="1089">
                  <c:v>38261</c:v>
                </c:pt>
                <c:pt idx="1090">
                  <c:v>38292</c:v>
                </c:pt>
                <c:pt idx="1091">
                  <c:v>38322</c:v>
                </c:pt>
                <c:pt idx="1092">
                  <c:v>38353</c:v>
                </c:pt>
                <c:pt idx="1093">
                  <c:v>38384</c:v>
                </c:pt>
                <c:pt idx="1094">
                  <c:v>38412</c:v>
                </c:pt>
                <c:pt idx="1095">
                  <c:v>38443</c:v>
                </c:pt>
                <c:pt idx="1096">
                  <c:v>38473</c:v>
                </c:pt>
                <c:pt idx="1097">
                  <c:v>38504</c:v>
                </c:pt>
                <c:pt idx="1098">
                  <c:v>38534</c:v>
                </c:pt>
                <c:pt idx="1099">
                  <c:v>38565</c:v>
                </c:pt>
                <c:pt idx="1100">
                  <c:v>38596</c:v>
                </c:pt>
                <c:pt idx="1101">
                  <c:v>38626</c:v>
                </c:pt>
                <c:pt idx="1102">
                  <c:v>38657</c:v>
                </c:pt>
                <c:pt idx="1103">
                  <c:v>38687</c:v>
                </c:pt>
                <c:pt idx="1104">
                  <c:v>38718</c:v>
                </c:pt>
                <c:pt idx="1105">
                  <c:v>38749</c:v>
                </c:pt>
                <c:pt idx="1106">
                  <c:v>38777</c:v>
                </c:pt>
                <c:pt idx="1107">
                  <c:v>38808</c:v>
                </c:pt>
                <c:pt idx="1108">
                  <c:v>38838</c:v>
                </c:pt>
                <c:pt idx="1109">
                  <c:v>38869</c:v>
                </c:pt>
                <c:pt idx="1110">
                  <c:v>38899</c:v>
                </c:pt>
                <c:pt idx="1111">
                  <c:v>38930</c:v>
                </c:pt>
                <c:pt idx="1112">
                  <c:v>38961</c:v>
                </c:pt>
                <c:pt idx="1113">
                  <c:v>38991</c:v>
                </c:pt>
                <c:pt idx="1114">
                  <c:v>39022</c:v>
                </c:pt>
                <c:pt idx="1115">
                  <c:v>39052</c:v>
                </c:pt>
                <c:pt idx="1116">
                  <c:v>39083</c:v>
                </c:pt>
                <c:pt idx="1117">
                  <c:v>39114</c:v>
                </c:pt>
                <c:pt idx="1118">
                  <c:v>39142</c:v>
                </c:pt>
                <c:pt idx="1119">
                  <c:v>39173</c:v>
                </c:pt>
                <c:pt idx="1120">
                  <c:v>39203</c:v>
                </c:pt>
                <c:pt idx="1121">
                  <c:v>39234</c:v>
                </c:pt>
                <c:pt idx="1122">
                  <c:v>39264</c:v>
                </c:pt>
                <c:pt idx="1123">
                  <c:v>39295</c:v>
                </c:pt>
                <c:pt idx="1124">
                  <c:v>39326</c:v>
                </c:pt>
                <c:pt idx="1125">
                  <c:v>39356</c:v>
                </c:pt>
                <c:pt idx="1126">
                  <c:v>39387</c:v>
                </c:pt>
                <c:pt idx="1127">
                  <c:v>39417</c:v>
                </c:pt>
                <c:pt idx="1128">
                  <c:v>39448</c:v>
                </c:pt>
                <c:pt idx="1129">
                  <c:v>39479</c:v>
                </c:pt>
                <c:pt idx="1130">
                  <c:v>39508</c:v>
                </c:pt>
                <c:pt idx="1131">
                  <c:v>39539</c:v>
                </c:pt>
                <c:pt idx="1132">
                  <c:v>39569</c:v>
                </c:pt>
                <c:pt idx="1133">
                  <c:v>39600</c:v>
                </c:pt>
                <c:pt idx="1134">
                  <c:v>39630</c:v>
                </c:pt>
                <c:pt idx="1135">
                  <c:v>39661</c:v>
                </c:pt>
                <c:pt idx="1136">
                  <c:v>39692</c:v>
                </c:pt>
                <c:pt idx="1137">
                  <c:v>39722</c:v>
                </c:pt>
                <c:pt idx="1138">
                  <c:v>39753</c:v>
                </c:pt>
                <c:pt idx="1139">
                  <c:v>39783</c:v>
                </c:pt>
                <c:pt idx="1140">
                  <c:v>39814</c:v>
                </c:pt>
                <c:pt idx="1141">
                  <c:v>39845</c:v>
                </c:pt>
                <c:pt idx="1142">
                  <c:v>39873</c:v>
                </c:pt>
                <c:pt idx="1143">
                  <c:v>39904</c:v>
                </c:pt>
                <c:pt idx="1144">
                  <c:v>39934</c:v>
                </c:pt>
                <c:pt idx="1145">
                  <c:v>39965</c:v>
                </c:pt>
                <c:pt idx="1146">
                  <c:v>39995</c:v>
                </c:pt>
                <c:pt idx="1147">
                  <c:v>40026</c:v>
                </c:pt>
                <c:pt idx="1148">
                  <c:v>40057</c:v>
                </c:pt>
                <c:pt idx="1149">
                  <c:v>40087</c:v>
                </c:pt>
                <c:pt idx="1150">
                  <c:v>40118</c:v>
                </c:pt>
                <c:pt idx="1151">
                  <c:v>40148</c:v>
                </c:pt>
                <c:pt idx="1152">
                  <c:v>40179</c:v>
                </c:pt>
                <c:pt idx="1153">
                  <c:v>40210</c:v>
                </c:pt>
                <c:pt idx="1154">
                  <c:v>40238</c:v>
                </c:pt>
                <c:pt idx="1155">
                  <c:v>40269</c:v>
                </c:pt>
                <c:pt idx="1156">
                  <c:v>40299</c:v>
                </c:pt>
                <c:pt idx="1157">
                  <c:v>40330</c:v>
                </c:pt>
                <c:pt idx="1158">
                  <c:v>40360</c:v>
                </c:pt>
                <c:pt idx="1159">
                  <c:v>40391</c:v>
                </c:pt>
                <c:pt idx="1160">
                  <c:v>40422</c:v>
                </c:pt>
                <c:pt idx="1161">
                  <c:v>40452</c:v>
                </c:pt>
                <c:pt idx="1162">
                  <c:v>40483</c:v>
                </c:pt>
                <c:pt idx="1163">
                  <c:v>40513</c:v>
                </c:pt>
                <c:pt idx="1164">
                  <c:v>40544</c:v>
                </c:pt>
                <c:pt idx="1165">
                  <c:v>40575</c:v>
                </c:pt>
                <c:pt idx="1166">
                  <c:v>40603</c:v>
                </c:pt>
                <c:pt idx="1167">
                  <c:v>40634</c:v>
                </c:pt>
                <c:pt idx="1168">
                  <c:v>40664</c:v>
                </c:pt>
                <c:pt idx="1169">
                  <c:v>40695</c:v>
                </c:pt>
                <c:pt idx="1170">
                  <c:v>40725</c:v>
                </c:pt>
                <c:pt idx="1171">
                  <c:v>40756</c:v>
                </c:pt>
                <c:pt idx="1172">
                  <c:v>40787</c:v>
                </c:pt>
                <c:pt idx="1173">
                  <c:v>40817</c:v>
                </c:pt>
                <c:pt idx="1174">
                  <c:v>40848</c:v>
                </c:pt>
                <c:pt idx="1175">
                  <c:v>40878</c:v>
                </c:pt>
                <c:pt idx="1176">
                  <c:v>40909</c:v>
                </c:pt>
                <c:pt idx="1177">
                  <c:v>40940</c:v>
                </c:pt>
                <c:pt idx="1178">
                  <c:v>40969</c:v>
                </c:pt>
                <c:pt idx="1179">
                  <c:v>41000</c:v>
                </c:pt>
                <c:pt idx="1180">
                  <c:v>41030</c:v>
                </c:pt>
                <c:pt idx="1181">
                  <c:v>41061</c:v>
                </c:pt>
                <c:pt idx="1182">
                  <c:v>41091</c:v>
                </c:pt>
                <c:pt idx="1183">
                  <c:v>41122</c:v>
                </c:pt>
                <c:pt idx="1184">
                  <c:v>41153</c:v>
                </c:pt>
                <c:pt idx="1185">
                  <c:v>41183</c:v>
                </c:pt>
                <c:pt idx="1186">
                  <c:v>41214</c:v>
                </c:pt>
                <c:pt idx="1187">
                  <c:v>41244</c:v>
                </c:pt>
                <c:pt idx="1188">
                  <c:v>41275</c:v>
                </c:pt>
                <c:pt idx="1189">
                  <c:v>41306</c:v>
                </c:pt>
                <c:pt idx="1190">
                  <c:v>41334</c:v>
                </c:pt>
                <c:pt idx="1191">
                  <c:v>41365</c:v>
                </c:pt>
                <c:pt idx="1192">
                  <c:v>41395</c:v>
                </c:pt>
                <c:pt idx="1193">
                  <c:v>41426</c:v>
                </c:pt>
                <c:pt idx="1194">
                  <c:v>41456</c:v>
                </c:pt>
                <c:pt idx="1195">
                  <c:v>41487</c:v>
                </c:pt>
                <c:pt idx="1196">
                  <c:v>41518</c:v>
                </c:pt>
                <c:pt idx="1197">
                  <c:v>41548</c:v>
                </c:pt>
                <c:pt idx="1198">
                  <c:v>41579</c:v>
                </c:pt>
                <c:pt idx="1199">
                  <c:v>41609</c:v>
                </c:pt>
                <c:pt idx="1200">
                  <c:v>41640</c:v>
                </c:pt>
                <c:pt idx="1201">
                  <c:v>41671</c:v>
                </c:pt>
                <c:pt idx="1202">
                  <c:v>41699</c:v>
                </c:pt>
                <c:pt idx="1203">
                  <c:v>41730</c:v>
                </c:pt>
                <c:pt idx="1204">
                  <c:v>41760</c:v>
                </c:pt>
                <c:pt idx="1205">
                  <c:v>41791</c:v>
                </c:pt>
                <c:pt idx="1206">
                  <c:v>41821</c:v>
                </c:pt>
                <c:pt idx="1207">
                  <c:v>41852</c:v>
                </c:pt>
                <c:pt idx="1208">
                  <c:v>41883</c:v>
                </c:pt>
                <c:pt idx="1209">
                  <c:v>41913</c:v>
                </c:pt>
                <c:pt idx="1210">
                  <c:v>41944</c:v>
                </c:pt>
                <c:pt idx="1211">
                  <c:v>41974</c:v>
                </c:pt>
                <c:pt idx="1212">
                  <c:v>42005</c:v>
                </c:pt>
                <c:pt idx="1213">
                  <c:v>42036</c:v>
                </c:pt>
                <c:pt idx="1214">
                  <c:v>42064</c:v>
                </c:pt>
                <c:pt idx="1215">
                  <c:v>42095</c:v>
                </c:pt>
                <c:pt idx="1216">
                  <c:v>42125</c:v>
                </c:pt>
                <c:pt idx="1217">
                  <c:v>42156</c:v>
                </c:pt>
                <c:pt idx="1218">
                  <c:v>42186</c:v>
                </c:pt>
                <c:pt idx="1219">
                  <c:v>42217</c:v>
                </c:pt>
                <c:pt idx="1220">
                  <c:v>42248</c:v>
                </c:pt>
                <c:pt idx="1221">
                  <c:v>42278</c:v>
                </c:pt>
                <c:pt idx="1222">
                  <c:v>42309</c:v>
                </c:pt>
                <c:pt idx="1223">
                  <c:v>42339</c:v>
                </c:pt>
                <c:pt idx="1224">
                  <c:v>42370</c:v>
                </c:pt>
                <c:pt idx="1225">
                  <c:v>42401</c:v>
                </c:pt>
                <c:pt idx="1226">
                  <c:v>42430</c:v>
                </c:pt>
                <c:pt idx="1227">
                  <c:v>42461</c:v>
                </c:pt>
                <c:pt idx="1228">
                  <c:v>42491</c:v>
                </c:pt>
                <c:pt idx="1229">
                  <c:v>42522</c:v>
                </c:pt>
                <c:pt idx="1230">
                  <c:v>42552</c:v>
                </c:pt>
                <c:pt idx="1231">
                  <c:v>42583</c:v>
                </c:pt>
                <c:pt idx="1232">
                  <c:v>42614</c:v>
                </c:pt>
                <c:pt idx="1233">
                  <c:v>42644</c:v>
                </c:pt>
                <c:pt idx="1234">
                  <c:v>42675</c:v>
                </c:pt>
                <c:pt idx="1235">
                  <c:v>42705</c:v>
                </c:pt>
                <c:pt idx="1236">
                  <c:v>42736</c:v>
                </c:pt>
                <c:pt idx="1237">
                  <c:v>42767</c:v>
                </c:pt>
                <c:pt idx="1238">
                  <c:v>42795</c:v>
                </c:pt>
                <c:pt idx="1239">
                  <c:v>42826</c:v>
                </c:pt>
                <c:pt idx="1240">
                  <c:v>42856</c:v>
                </c:pt>
                <c:pt idx="1241">
                  <c:v>42887</c:v>
                </c:pt>
                <c:pt idx="1242">
                  <c:v>42917</c:v>
                </c:pt>
                <c:pt idx="1243">
                  <c:v>42948</c:v>
                </c:pt>
                <c:pt idx="1244">
                  <c:v>42979</c:v>
                </c:pt>
                <c:pt idx="1245">
                  <c:v>43009</c:v>
                </c:pt>
                <c:pt idx="1246">
                  <c:v>43040</c:v>
                </c:pt>
                <c:pt idx="1247">
                  <c:v>43070</c:v>
                </c:pt>
                <c:pt idx="1248">
                  <c:v>43101</c:v>
                </c:pt>
                <c:pt idx="1249">
                  <c:v>43132</c:v>
                </c:pt>
                <c:pt idx="1250">
                  <c:v>43160</c:v>
                </c:pt>
                <c:pt idx="1251">
                  <c:v>43191</c:v>
                </c:pt>
                <c:pt idx="1252">
                  <c:v>43221</c:v>
                </c:pt>
                <c:pt idx="1253">
                  <c:v>43252</c:v>
                </c:pt>
                <c:pt idx="1254">
                  <c:v>43282</c:v>
                </c:pt>
                <c:pt idx="1255">
                  <c:v>43313</c:v>
                </c:pt>
                <c:pt idx="1256">
                  <c:v>43344</c:v>
                </c:pt>
                <c:pt idx="1257">
                  <c:v>43374</c:v>
                </c:pt>
                <c:pt idx="1258">
                  <c:v>43405</c:v>
                </c:pt>
                <c:pt idx="1259">
                  <c:v>43435</c:v>
                </c:pt>
                <c:pt idx="1260">
                  <c:v>43466</c:v>
                </c:pt>
                <c:pt idx="1261">
                  <c:v>43497</c:v>
                </c:pt>
                <c:pt idx="1262">
                  <c:v>43525</c:v>
                </c:pt>
                <c:pt idx="1263">
                  <c:v>43556</c:v>
                </c:pt>
                <c:pt idx="1264">
                  <c:v>43586</c:v>
                </c:pt>
                <c:pt idx="1265">
                  <c:v>43617</c:v>
                </c:pt>
                <c:pt idx="1266">
                  <c:v>43647</c:v>
                </c:pt>
                <c:pt idx="1267">
                  <c:v>43678</c:v>
                </c:pt>
                <c:pt idx="1268">
                  <c:v>43709</c:v>
                </c:pt>
                <c:pt idx="1269">
                  <c:v>43739</c:v>
                </c:pt>
                <c:pt idx="1270">
                  <c:v>43770</c:v>
                </c:pt>
                <c:pt idx="1271">
                  <c:v>43800</c:v>
                </c:pt>
                <c:pt idx="1272">
                  <c:v>43831</c:v>
                </c:pt>
                <c:pt idx="1273">
                  <c:v>43862</c:v>
                </c:pt>
                <c:pt idx="1274">
                  <c:v>43891</c:v>
                </c:pt>
                <c:pt idx="1275">
                  <c:v>43922</c:v>
                </c:pt>
                <c:pt idx="1276">
                  <c:v>43952</c:v>
                </c:pt>
                <c:pt idx="1277">
                  <c:v>43983</c:v>
                </c:pt>
                <c:pt idx="1278">
                  <c:v>44013</c:v>
                </c:pt>
                <c:pt idx="1279">
                  <c:v>44044</c:v>
                </c:pt>
                <c:pt idx="1280">
                  <c:v>44075</c:v>
                </c:pt>
                <c:pt idx="1281">
                  <c:v>44105</c:v>
                </c:pt>
                <c:pt idx="1282">
                  <c:v>44136</c:v>
                </c:pt>
                <c:pt idx="1283">
                  <c:v>44166</c:v>
                </c:pt>
                <c:pt idx="1284">
                  <c:v>44197</c:v>
                </c:pt>
                <c:pt idx="1285">
                  <c:v>44228</c:v>
                </c:pt>
                <c:pt idx="1286">
                  <c:v>44256</c:v>
                </c:pt>
                <c:pt idx="1287">
                  <c:v>44287</c:v>
                </c:pt>
                <c:pt idx="1288">
                  <c:v>44317</c:v>
                </c:pt>
                <c:pt idx="1289">
                  <c:v>44348</c:v>
                </c:pt>
                <c:pt idx="1290">
                  <c:v>44378</c:v>
                </c:pt>
                <c:pt idx="1291">
                  <c:v>44409</c:v>
                </c:pt>
                <c:pt idx="1292">
                  <c:v>44440</c:v>
                </c:pt>
                <c:pt idx="1293">
                  <c:v>44470</c:v>
                </c:pt>
                <c:pt idx="1294">
                  <c:v>44501</c:v>
                </c:pt>
                <c:pt idx="1295">
                  <c:v>44531</c:v>
                </c:pt>
                <c:pt idx="1296">
                  <c:v>44562</c:v>
                </c:pt>
                <c:pt idx="1297">
                  <c:v>44593</c:v>
                </c:pt>
                <c:pt idx="1298">
                  <c:v>44621</c:v>
                </c:pt>
                <c:pt idx="1299">
                  <c:v>44652</c:v>
                </c:pt>
                <c:pt idx="1300">
                  <c:v>44682</c:v>
                </c:pt>
                <c:pt idx="1301">
                  <c:v>44713</c:v>
                </c:pt>
                <c:pt idx="1302">
                  <c:v>44743</c:v>
                </c:pt>
                <c:pt idx="1303">
                  <c:v>44774</c:v>
                </c:pt>
                <c:pt idx="1304">
                  <c:v>44805</c:v>
                </c:pt>
                <c:pt idx="1305">
                  <c:v>44835</c:v>
                </c:pt>
                <c:pt idx="1306">
                  <c:v>44866</c:v>
                </c:pt>
                <c:pt idx="1307">
                  <c:v>44896</c:v>
                </c:pt>
                <c:pt idx="1308">
                  <c:v>44927</c:v>
                </c:pt>
                <c:pt idx="1309">
                  <c:v>44958</c:v>
                </c:pt>
                <c:pt idx="1310">
                  <c:v>44986</c:v>
                </c:pt>
                <c:pt idx="1311">
                  <c:v>45017</c:v>
                </c:pt>
                <c:pt idx="1312">
                  <c:v>45047</c:v>
                </c:pt>
                <c:pt idx="1313">
                  <c:v>45078</c:v>
                </c:pt>
                <c:pt idx="1314">
                  <c:v>45108</c:v>
                </c:pt>
                <c:pt idx="1315">
                  <c:v>45139</c:v>
                </c:pt>
                <c:pt idx="1316">
                  <c:v>45170</c:v>
                </c:pt>
                <c:pt idx="1317">
                  <c:v>45200</c:v>
                </c:pt>
                <c:pt idx="1318">
                  <c:v>45231</c:v>
                </c:pt>
                <c:pt idx="1319">
                  <c:v>45261</c:v>
                </c:pt>
                <c:pt idx="1320">
                  <c:v>45292</c:v>
                </c:pt>
                <c:pt idx="1321">
                  <c:v>45323</c:v>
                </c:pt>
                <c:pt idx="1322">
                  <c:v>45352</c:v>
                </c:pt>
                <c:pt idx="1323">
                  <c:v>45383</c:v>
                </c:pt>
                <c:pt idx="1324">
                  <c:v>45413</c:v>
                </c:pt>
              </c:numCache>
            </c:numRef>
          </c:cat>
          <c:val>
            <c:numRef>
              <c:f>'PPI All Commodities'!$D$3:$D$1339</c:f>
              <c:numCache>
                <c:formatCode>General</c:formatCode>
                <c:ptCount val="1337"/>
                <c:pt idx="12" formatCode="0.0%">
                  <c:v>-2.4793388429751984E-2</c:v>
                </c:pt>
                <c:pt idx="13" formatCode="0.0%">
                  <c:v>-1.6666666666666607E-2</c:v>
                </c:pt>
                <c:pt idx="14" formatCode="0.0%">
                  <c:v>-2.5000000000000022E-2</c:v>
                </c:pt>
                <c:pt idx="15" formatCode="0.0%">
                  <c:v>-2.5000000000000022E-2</c:v>
                </c:pt>
                <c:pt idx="16" formatCode="0.0%">
                  <c:v>-2.5210084033613467E-2</c:v>
                </c:pt>
                <c:pt idx="17" formatCode="0.0%">
                  <c:v>-2.5210084033613467E-2</c:v>
                </c:pt>
                <c:pt idx="18" formatCode="0.0%">
                  <c:v>-3.3333333333333326E-2</c:v>
                </c:pt>
                <c:pt idx="19" formatCode="0.0%">
                  <c:v>0</c:v>
                </c:pt>
                <c:pt idx="20" formatCode="0.0%">
                  <c:v>-8.1967213114754189E-3</c:v>
                </c:pt>
                <c:pt idx="21" formatCode="0.0%">
                  <c:v>-4.0983606557377095E-2</c:v>
                </c:pt>
                <c:pt idx="22" formatCode="0.0%">
                  <c:v>-3.3057851239669422E-2</c:v>
                </c:pt>
                <c:pt idx="23" formatCode="0.0%">
                  <c:v>-2.5210084033613467E-2</c:v>
                </c:pt>
                <c:pt idx="24" formatCode="0.0%">
                  <c:v>0</c:v>
                </c:pt>
                <c:pt idx="25" formatCode="0.0%">
                  <c:v>0</c:v>
                </c:pt>
                <c:pt idx="26" formatCode="0.0%">
                  <c:v>8.5470085470087387E-3</c:v>
                </c:pt>
                <c:pt idx="27" formatCode="0.0%">
                  <c:v>8.5470085470087387E-3</c:v>
                </c:pt>
                <c:pt idx="28" formatCode="0.0%">
                  <c:v>2.5862068965517349E-2</c:v>
                </c:pt>
                <c:pt idx="29" formatCode="0.0%">
                  <c:v>1.7241379310344973E-2</c:v>
                </c:pt>
                <c:pt idx="30" formatCode="0.0%">
                  <c:v>2.5862068965517349E-2</c:v>
                </c:pt>
                <c:pt idx="31" formatCode="0.0%">
                  <c:v>-1.6666666666666607E-2</c:v>
                </c:pt>
                <c:pt idx="32" formatCode="0.0%">
                  <c:v>-2.4793388429751984E-2</c:v>
                </c:pt>
                <c:pt idx="33" formatCode="0.0%">
                  <c:v>3.4188034188034289E-2</c:v>
                </c:pt>
                <c:pt idx="34" formatCode="0.0%">
                  <c:v>5.1282051282051322E-2</c:v>
                </c:pt>
                <c:pt idx="35" formatCode="0.0%">
                  <c:v>0.10344827586206895</c:v>
                </c:pt>
                <c:pt idx="36" formatCode="0.0%">
                  <c:v>0.12711864406779649</c:v>
                </c:pt>
                <c:pt idx="37" formatCode="0.0%">
                  <c:v>0.14406779661016933</c:v>
                </c:pt>
                <c:pt idx="38" formatCode="0.0%">
                  <c:v>0.17796610169491522</c:v>
                </c:pt>
                <c:pt idx="39" formatCode="0.0%">
                  <c:v>0.19491525423728806</c:v>
                </c:pt>
                <c:pt idx="40" formatCode="0.0%">
                  <c:v>0.19327731092436973</c:v>
                </c:pt>
                <c:pt idx="41" formatCode="0.0%">
                  <c:v>0.2118644067796609</c:v>
                </c:pt>
                <c:pt idx="42" formatCode="0.0%">
                  <c:v>0.2100840336134453</c:v>
                </c:pt>
                <c:pt idx="43" formatCode="0.0%">
                  <c:v>0.24576271186440657</c:v>
                </c:pt>
                <c:pt idx="44" formatCode="0.0%">
                  <c:v>0.27118644067796605</c:v>
                </c:pt>
                <c:pt idx="45" formatCode="0.0%">
                  <c:v>0.29752066115702469</c:v>
                </c:pt>
                <c:pt idx="46" formatCode="0.0%">
                  <c:v>0.36585365853658525</c:v>
                </c:pt>
                <c:pt idx="47" formatCode="0.0%">
                  <c:v>0.3359375</c:v>
                </c:pt>
                <c:pt idx="48" formatCode="0.0%">
                  <c:v>0.32330827067669166</c:v>
                </c:pt>
                <c:pt idx="49" formatCode="0.0%">
                  <c:v>0.33333333333333326</c:v>
                </c:pt>
                <c:pt idx="50" formatCode="0.0%">
                  <c:v>0.33093525179856109</c:v>
                </c:pt>
                <c:pt idx="51" formatCode="0.0%">
                  <c:v>0.39716312056737579</c:v>
                </c:pt>
                <c:pt idx="52" formatCode="0.0%">
                  <c:v>0.46478873239436624</c:v>
                </c:pt>
                <c:pt idx="53" formatCode="0.0%">
                  <c:v>0.46853146853146854</c:v>
                </c:pt>
                <c:pt idx="54" formatCode="0.0%">
                  <c:v>0.4722222222222221</c:v>
                </c:pt>
                <c:pt idx="55" formatCode="0.0%">
                  <c:v>0.46258503401360551</c:v>
                </c:pt>
                <c:pt idx="56" formatCode="0.0%">
                  <c:v>0.42000000000000015</c:v>
                </c:pt>
                <c:pt idx="57" formatCode="0.0%">
                  <c:v>0.34394904458598741</c:v>
                </c:pt>
                <c:pt idx="58" formatCode="0.0%">
                  <c:v>0.26190476190476186</c:v>
                </c:pt>
                <c:pt idx="59" formatCode="0.0%">
                  <c:v>0.23976608187134496</c:v>
                </c:pt>
                <c:pt idx="60" formatCode="0.0%">
                  <c:v>0.22727272727272729</c:v>
                </c:pt>
                <c:pt idx="61" formatCode="0.0%">
                  <c:v>0.17222222222222228</c:v>
                </c:pt>
                <c:pt idx="62" formatCode="0.0%">
                  <c:v>0.17837837837837833</c:v>
                </c:pt>
                <c:pt idx="63" formatCode="0.0%">
                  <c:v>0.12182741116751283</c:v>
                </c:pt>
                <c:pt idx="64" formatCode="0.0%">
                  <c:v>6.25E-2</c:v>
                </c:pt>
                <c:pt idx="65" formatCode="0.0%">
                  <c:v>5.7142857142857162E-2</c:v>
                </c:pt>
                <c:pt idx="66" formatCode="0.0%">
                  <c:v>7.0754716981132004E-2</c:v>
                </c:pt>
                <c:pt idx="67" formatCode="0.0%">
                  <c:v>7.9069767441860339E-2</c:v>
                </c:pt>
                <c:pt idx="68" formatCode="0.0%">
                  <c:v>0.11267605633802802</c:v>
                </c:pt>
                <c:pt idx="69" formatCode="0.0%">
                  <c:v>0.11374407582938373</c:v>
                </c:pt>
                <c:pt idx="70" formatCode="0.0%">
                  <c:v>0.10849056603773599</c:v>
                </c:pt>
                <c:pt idx="71" formatCode="0.0%">
                  <c:v>0.10849056603773599</c:v>
                </c:pt>
                <c:pt idx="72" formatCode="0.0%">
                  <c:v>7.4074074074073959E-2</c:v>
                </c:pt>
                <c:pt idx="73" formatCode="0.0%">
                  <c:v>6.1611374407582797E-2</c:v>
                </c:pt>
                <c:pt idx="74" formatCode="0.0%">
                  <c:v>3.669724770642202E-2</c:v>
                </c:pt>
                <c:pt idx="75" formatCode="0.0%">
                  <c:v>3.6199095022624306E-2</c:v>
                </c:pt>
                <c:pt idx="76" formatCode="0.0%">
                  <c:v>5.4298642533936681E-2</c:v>
                </c:pt>
                <c:pt idx="77" formatCode="0.0%">
                  <c:v>5.4054054054053946E-2</c:v>
                </c:pt>
                <c:pt idx="78" formatCode="0.0%">
                  <c:v>7.0484581497797461E-2</c:v>
                </c:pt>
                <c:pt idx="79" formatCode="0.0%">
                  <c:v>7.3275862068965525E-2</c:v>
                </c:pt>
                <c:pt idx="80" formatCode="0.0%">
                  <c:v>2.5316455696202667E-2</c:v>
                </c:pt>
                <c:pt idx="81" formatCode="0.0%">
                  <c:v>3.8297872340425476E-2</c:v>
                </c:pt>
                <c:pt idx="82" formatCode="0.0%">
                  <c:v>5.9574468085106247E-2</c:v>
                </c:pt>
                <c:pt idx="83" formatCode="0.0%">
                  <c:v>0.1063829787234043</c:v>
                </c:pt>
                <c:pt idx="84" formatCode="0.0%">
                  <c:v>0.17241379310344818</c:v>
                </c:pt>
                <c:pt idx="85" formatCode="0.0%">
                  <c:v>0.2098214285714286</c:v>
                </c:pt>
                <c:pt idx="86" formatCode="0.0%">
                  <c:v>0.20796460176991149</c:v>
                </c:pt>
                <c:pt idx="87" formatCode="0.0%">
                  <c:v>0.24454148471615733</c:v>
                </c:pt>
                <c:pt idx="88" formatCode="0.0%">
                  <c:v>0.23605150214592263</c:v>
                </c:pt>
                <c:pt idx="89" formatCode="0.0%">
                  <c:v>0.22649572649572658</c:v>
                </c:pt>
                <c:pt idx="90" formatCode="0.0%">
                  <c:v>0.17695473251028804</c:v>
                </c:pt>
                <c:pt idx="91" formatCode="0.0%">
                  <c:v>0.11646586345381538</c:v>
                </c:pt>
                <c:pt idx="92" formatCode="0.0%">
                  <c:v>0.10288065843621408</c:v>
                </c:pt>
                <c:pt idx="93" formatCode="0.0%">
                  <c:v>2.0491803278688492E-2</c:v>
                </c:pt>
                <c:pt idx="94" formatCode="0.0%">
                  <c:v>-7.6305220883534086E-2</c:v>
                </c:pt>
                <c:pt idx="95" formatCode="0.0%">
                  <c:v>-0.19999999999999996</c:v>
                </c:pt>
                <c:pt idx="96" formatCode="0.0%">
                  <c:v>-0.27941176470588225</c:v>
                </c:pt>
                <c:pt idx="97" formatCode="0.0%">
                  <c:v>-0.33210332103321027</c:v>
                </c:pt>
                <c:pt idx="98" formatCode="0.0%">
                  <c:v>-0.35164835164835173</c:v>
                </c:pt>
                <c:pt idx="99" formatCode="0.0%">
                  <c:v>-0.40350877192982459</c:v>
                </c:pt>
                <c:pt idx="100" formatCode="0.0%">
                  <c:v>-0.42361111111111105</c:v>
                </c:pt>
                <c:pt idx="101" formatCode="0.0%">
                  <c:v>-0.43902439024390238</c:v>
                </c:pt>
                <c:pt idx="102" formatCode="0.0%">
                  <c:v>-0.43706293706293708</c:v>
                </c:pt>
                <c:pt idx="103" formatCode="0.0%">
                  <c:v>-0.42086330935251792</c:v>
                </c:pt>
                <c:pt idx="104" formatCode="0.0%">
                  <c:v>-0.39925373134328357</c:v>
                </c:pt>
                <c:pt idx="105" formatCode="0.0%">
                  <c:v>-0.3493975903614458</c:v>
                </c:pt>
                <c:pt idx="106" formatCode="0.0%">
                  <c:v>-0.29565217391304355</c:v>
                </c:pt>
                <c:pt idx="107" formatCode="0.0%">
                  <c:v>-0.23076923076923084</c:v>
                </c:pt>
                <c:pt idx="108" formatCode="0.0%">
                  <c:v>-0.19897959183673475</c:v>
                </c:pt>
                <c:pt idx="109" formatCode="0.0%">
                  <c:v>-0.11602209944751385</c:v>
                </c:pt>
                <c:pt idx="110" formatCode="0.0%">
                  <c:v>-9.6045197740112997E-2</c:v>
                </c:pt>
                <c:pt idx="111" formatCode="0.0%">
                  <c:v>-5.2941176470588158E-2</c:v>
                </c:pt>
                <c:pt idx="112" formatCode="0.0%">
                  <c:v>0</c:v>
                </c:pt>
                <c:pt idx="113" formatCode="0.0%">
                  <c:v>3.105590062111796E-2</c:v>
                </c:pt>
                <c:pt idx="114" formatCode="0.0%">
                  <c:v>6.211180124223592E-2</c:v>
                </c:pt>
                <c:pt idx="115" formatCode="0.0%">
                  <c:v>5.5900621118012417E-2</c:v>
                </c:pt>
                <c:pt idx="116" formatCode="0.0%">
                  <c:v>6.211180124223592E-2</c:v>
                </c:pt>
                <c:pt idx="117" formatCode="0.0%">
                  <c:v>6.1728395061728447E-2</c:v>
                </c:pt>
                <c:pt idx="118" formatCode="0.0%">
                  <c:v>6.7901234567901314E-2</c:v>
                </c:pt>
                <c:pt idx="119" formatCode="0.0%">
                  <c:v>8.1250000000000044E-2</c:v>
                </c:pt>
                <c:pt idx="120" formatCode="0.0%">
                  <c:v>0.12101910828025497</c:v>
                </c:pt>
                <c:pt idx="121" formatCode="0.0%">
                  <c:v>0.11250000000000004</c:v>
                </c:pt>
                <c:pt idx="122" formatCode="0.0%">
                  <c:v>0.125</c:v>
                </c:pt>
                <c:pt idx="123" formatCode="0.0%">
                  <c:v>0.11180124223602461</c:v>
                </c:pt>
                <c:pt idx="124" formatCode="0.0%">
                  <c:v>5.4216867469879526E-2</c:v>
                </c:pt>
                <c:pt idx="125" formatCode="0.0%">
                  <c:v>4.2168674698795039E-2</c:v>
                </c:pt>
                <c:pt idx="126" formatCode="0.0%">
                  <c:v>-5.8479532163743242E-3</c:v>
                </c:pt>
                <c:pt idx="127" formatCode="0.0%">
                  <c:v>-5.8823529411765607E-3</c:v>
                </c:pt>
                <c:pt idx="128" formatCode="0.0%">
                  <c:v>5.8479532163742132E-3</c:v>
                </c:pt>
                <c:pt idx="129" formatCode="0.0%">
                  <c:v>-5.8139534883719923E-3</c:v>
                </c:pt>
                <c:pt idx="130" formatCode="0.0%">
                  <c:v>-1.7341040462427793E-2</c:v>
                </c:pt>
                <c:pt idx="131" formatCode="0.0%">
                  <c:v>-2.3121387283237094E-2</c:v>
                </c:pt>
                <c:pt idx="132" formatCode="0.0%">
                  <c:v>-2.2727272727272818E-2</c:v>
                </c:pt>
                <c:pt idx="133" formatCode="0.0%">
                  <c:v>-3.3707865168539408E-2</c:v>
                </c:pt>
                <c:pt idx="134" formatCode="0.0%">
                  <c:v>-5.555555555555558E-2</c:v>
                </c:pt>
                <c:pt idx="135" formatCode="0.0%">
                  <c:v>-6.7039106145251326E-2</c:v>
                </c:pt>
                <c:pt idx="136" formatCode="0.0%">
                  <c:v>-5.7142857142857162E-2</c:v>
                </c:pt>
                <c:pt idx="137" formatCode="0.0%">
                  <c:v>-5.2023121387283378E-2</c:v>
                </c:pt>
                <c:pt idx="138" formatCode="0.0%">
                  <c:v>-2.9411764705882359E-2</c:v>
                </c:pt>
                <c:pt idx="139" formatCode="0.0%">
                  <c:v>-1.1834319526627168E-2</c:v>
                </c:pt>
                <c:pt idx="140" formatCode="0.0%">
                  <c:v>-2.9069767441860517E-2</c:v>
                </c:pt>
                <c:pt idx="141" formatCode="0.0%">
                  <c:v>-1.1695906432748648E-2</c:v>
                </c:pt>
                <c:pt idx="142" formatCode="0.0%">
                  <c:v>5.8823529411764497E-3</c:v>
                </c:pt>
                <c:pt idx="143" formatCode="0.0%">
                  <c:v>3.5502958579881838E-2</c:v>
                </c:pt>
                <c:pt idx="144" formatCode="0.0%">
                  <c:v>2.9069767441860517E-2</c:v>
                </c:pt>
                <c:pt idx="145" formatCode="0.0%">
                  <c:v>4.0697674418604501E-2</c:v>
                </c:pt>
                <c:pt idx="146" formatCode="0.0%">
                  <c:v>5.2941176470588047E-2</c:v>
                </c:pt>
                <c:pt idx="147" formatCode="0.0%">
                  <c:v>4.7904191616766401E-2</c:v>
                </c:pt>
                <c:pt idx="148" formatCode="0.0%">
                  <c:v>6.0606060606060552E-2</c:v>
                </c:pt>
                <c:pt idx="149" formatCode="0.0%">
                  <c:v>7.92682926829269E-2</c:v>
                </c:pt>
                <c:pt idx="150" formatCode="0.0%">
                  <c:v>9.0909090909090828E-2</c:v>
                </c:pt>
                <c:pt idx="151" formatCode="0.0%">
                  <c:v>7.1856287425149601E-2</c:v>
                </c:pt>
                <c:pt idx="152" formatCode="0.0%">
                  <c:v>6.5868263473054078E-2</c:v>
                </c:pt>
                <c:pt idx="153" formatCode="0.0%">
                  <c:v>5.3254437869822535E-2</c:v>
                </c:pt>
                <c:pt idx="154" formatCode="0.0%">
                  <c:v>5.2631578947368363E-2</c:v>
                </c:pt>
                <c:pt idx="155" formatCode="0.0%">
                  <c:v>1.7142857142857126E-2</c:v>
                </c:pt>
                <c:pt idx="156" formatCode="0.0%">
                  <c:v>5.6497175141243527E-3</c:v>
                </c:pt>
                <c:pt idx="157" formatCode="0.0%">
                  <c:v>-1.6759776536312665E-2</c:v>
                </c:pt>
                <c:pt idx="158" formatCode="0.0%">
                  <c:v>-3.3519553072625552E-2</c:v>
                </c:pt>
                <c:pt idx="159" formatCode="0.0%">
                  <c:v>-1.1428571428571344E-2</c:v>
                </c:pt>
                <c:pt idx="160" formatCode="0.0%">
                  <c:v>-1.1428571428571344E-2</c:v>
                </c:pt>
                <c:pt idx="161" formatCode="0.0%">
                  <c:v>-2.2598870056497078E-2</c:v>
                </c:pt>
                <c:pt idx="162" formatCode="0.0%">
                  <c:v>-4.9999999999999933E-2</c:v>
                </c:pt>
                <c:pt idx="163" formatCode="0.0%">
                  <c:v>-4.469273743016744E-2</c:v>
                </c:pt>
                <c:pt idx="164" formatCode="0.0%">
                  <c:v>-3.3707865168539408E-2</c:v>
                </c:pt>
                <c:pt idx="165" formatCode="0.0%">
                  <c:v>-3.9325842696629199E-2</c:v>
                </c:pt>
                <c:pt idx="166" formatCode="0.0%">
                  <c:v>-5.555555555555558E-2</c:v>
                </c:pt>
                <c:pt idx="167" formatCode="0.0%">
                  <c:v>-5.0561797752809112E-2</c:v>
                </c:pt>
                <c:pt idx="168" formatCode="0.0%">
                  <c:v>-7.8651685393258508E-2</c:v>
                </c:pt>
                <c:pt idx="169" formatCode="0.0%">
                  <c:v>-5.6818181818181768E-2</c:v>
                </c:pt>
                <c:pt idx="170" formatCode="0.0%">
                  <c:v>-4.6242774566474076E-2</c:v>
                </c:pt>
                <c:pt idx="171" formatCode="0.0%">
                  <c:v>-5.7803468208092457E-2</c:v>
                </c:pt>
                <c:pt idx="172" formatCode="0.0%">
                  <c:v>-6.3583815028901869E-2</c:v>
                </c:pt>
                <c:pt idx="173" formatCode="0.0%">
                  <c:v>-6.3583815028901869E-2</c:v>
                </c:pt>
                <c:pt idx="174" formatCode="0.0%">
                  <c:v>-5.2631578947368585E-2</c:v>
                </c:pt>
                <c:pt idx="175" formatCode="0.0%">
                  <c:v>-4.0935672514620047E-2</c:v>
                </c:pt>
                <c:pt idx="176" formatCode="0.0%">
                  <c:v>-3.4883720930232398E-2</c:v>
                </c:pt>
                <c:pt idx="177" formatCode="0.0%">
                  <c:v>-2.3391812865497186E-2</c:v>
                </c:pt>
                <c:pt idx="178" formatCode="0.0%">
                  <c:v>-2.3529411764705799E-2</c:v>
                </c:pt>
                <c:pt idx="179" formatCode="0.0%">
                  <c:v>-1.7751479289940697E-2</c:v>
                </c:pt>
                <c:pt idx="180" formatCode="0.0%">
                  <c:v>1.2195121951219745E-2</c:v>
                </c:pt>
                <c:pt idx="181" formatCode="0.0%">
                  <c:v>-6.0240963855422436E-3</c:v>
                </c:pt>
                <c:pt idx="182" formatCode="0.0%">
                  <c:v>0</c:v>
                </c:pt>
                <c:pt idx="183" formatCode="0.0%">
                  <c:v>2.4539877300613355E-2</c:v>
                </c:pt>
                <c:pt idx="184" formatCode="0.0%">
                  <c:v>3.7037037037037202E-2</c:v>
                </c:pt>
                <c:pt idx="185" formatCode="0.0%">
                  <c:v>3.0864197530864113E-2</c:v>
                </c:pt>
                <c:pt idx="186" formatCode="0.0%">
                  <c:v>3.7037037037037202E-2</c:v>
                </c:pt>
                <c:pt idx="187" formatCode="0.0%">
                  <c:v>2.4390243902439046E-2</c:v>
                </c:pt>
                <c:pt idx="188" formatCode="0.0%">
                  <c:v>2.409638554216853E-2</c:v>
                </c:pt>
                <c:pt idx="189" formatCode="0.0%">
                  <c:v>0</c:v>
                </c:pt>
                <c:pt idx="190" formatCode="0.0%">
                  <c:v>-6.0240963855422436E-3</c:v>
                </c:pt>
                <c:pt idx="191" formatCode="0.0%">
                  <c:v>-6.0240963855422436E-3</c:v>
                </c:pt>
                <c:pt idx="192" formatCode="0.0%">
                  <c:v>-6.0240963855422436E-3</c:v>
                </c:pt>
                <c:pt idx="193" formatCode="0.0%">
                  <c:v>-6.0606060606060996E-3</c:v>
                </c:pt>
                <c:pt idx="194" formatCode="0.0%">
                  <c:v>6.0606060606060996E-3</c:v>
                </c:pt>
                <c:pt idx="195" formatCode="0.0%">
                  <c:v>-1.19760479041916E-2</c:v>
                </c:pt>
                <c:pt idx="196" formatCode="0.0%">
                  <c:v>-2.9761904761904767E-2</c:v>
                </c:pt>
                <c:pt idx="197" formatCode="0.0%">
                  <c:v>-1.7964071856287456E-2</c:v>
                </c:pt>
                <c:pt idx="198" formatCode="0.0%">
                  <c:v>-1.1904761904761862E-2</c:v>
                </c:pt>
                <c:pt idx="199" formatCode="0.0%">
                  <c:v>-1.1904761904761862E-2</c:v>
                </c:pt>
                <c:pt idx="200" formatCode="0.0%">
                  <c:v>-2.3529411764705799E-2</c:v>
                </c:pt>
                <c:pt idx="201" formatCode="0.0%">
                  <c:v>-1.7964071856287456E-2</c:v>
                </c:pt>
                <c:pt idx="202" formatCode="0.0%">
                  <c:v>-2.4242424242424176E-2</c:v>
                </c:pt>
                <c:pt idx="203" formatCode="0.0%">
                  <c:v>-2.4242424242424176E-2</c:v>
                </c:pt>
                <c:pt idx="204" formatCode="0.0%">
                  <c:v>-3.6363636363636376E-2</c:v>
                </c:pt>
                <c:pt idx="205" formatCode="0.0%">
                  <c:v>-4.268292682926822E-2</c:v>
                </c:pt>
                <c:pt idx="206" formatCode="0.0%">
                  <c:v>-6.6265060240963902E-2</c:v>
                </c:pt>
                <c:pt idx="207" formatCode="0.0%">
                  <c:v>-6.0606060606060552E-2</c:v>
                </c:pt>
                <c:pt idx="208" formatCode="0.0%">
                  <c:v>-6.1349693251533721E-2</c:v>
                </c:pt>
                <c:pt idx="209" formatCode="0.0%">
                  <c:v>-8.536585365853655E-2</c:v>
                </c:pt>
                <c:pt idx="210" formatCode="0.0%">
                  <c:v>-0.12650602409638567</c:v>
                </c:pt>
                <c:pt idx="211" formatCode="0.0%">
                  <c:v>-0.12650602409638567</c:v>
                </c:pt>
                <c:pt idx="212" formatCode="0.0%">
                  <c:v>-0.12650602409638567</c:v>
                </c:pt>
                <c:pt idx="213" formatCode="0.0%">
                  <c:v>-0.12804878048780477</c:v>
                </c:pt>
                <c:pt idx="214" formatCode="0.0%">
                  <c:v>-0.13043478260869568</c:v>
                </c:pt>
                <c:pt idx="215" formatCode="0.0%">
                  <c:v>-0.14906832298136663</c:v>
                </c:pt>
                <c:pt idx="216" formatCode="0.0%">
                  <c:v>-0.15094339622641506</c:v>
                </c:pt>
                <c:pt idx="217" formatCode="0.0%">
                  <c:v>-0.15923566878980888</c:v>
                </c:pt>
                <c:pt idx="218" formatCode="0.0%">
                  <c:v>-0.15483870967741942</c:v>
                </c:pt>
                <c:pt idx="219" formatCode="0.0%">
                  <c:v>-0.16774193548387095</c:v>
                </c:pt>
                <c:pt idx="220" formatCode="0.0%">
                  <c:v>-0.17647058823529416</c:v>
                </c:pt>
                <c:pt idx="221" formatCode="0.0%">
                  <c:v>-0.17333333333333334</c:v>
                </c:pt>
                <c:pt idx="222" formatCode="0.0%">
                  <c:v>-0.14482758620689651</c:v>
                </c:pt>
                <c:pt idx="223" formatCode="0.0%">
                  <c:v>-0.14482758620689651</c:v>
                </c:pt>
                <c:pt idx="224" formatCode="0.0%">
                  <c:v>-0.15172413793103445</c:v>
                </c:pt>
                <c:pt idx="225" formatCode="0.0%">
                  <c:v>-0.15384615384615397</c:v>
                </c:pt>
                <c:pt idx="226" formatCode="0.0%">
                  <c:v>-0.13571428571428579</c:v>
                </c:pt>
                <c:pt idx="227" formatCode="0.0%">
                  <c:v>-0.13868613138686126</c:v>
                </c:pt>
                <c:pt idx="228" formatCode="0.0%">
                  <c:v>-0.14074074074074072</c:v>
                </c:pt>
                <c:pt idx="229" formatCode="0.0%">
                  <c:v>-0.13636363636363624</c:v>
                </c:pt>
                <c:pt idx="230" formatCode="0.0%">
                  <c:v>-0.12977099236641221</c:v>
                </c:pt>
                <c:pt idx="231" formatCode="0.0%">
                  <c:v>-0.12403100775193798</c:v>
                </c:pt>
                <c:pt idx="232" formatCode="0.0%">
                  <c:v>-0.11904761904761907</c:v>
                </c:pt>
                <c:pt idx="233" formatCode="0.0%">
                  <c:v>-0.11290322580645162</c:v>
                </c:pt>
                <c:pt idx="234" formatCode="0.0%">
                  <c:v>-0.10483870967741937</c:v>
                </c:pt>
                <c:pt idx="235" formatCode="0.0%">
                  <c:v>-9.6774193548387233E-2</c:v>
                </c:pt>
                <c:pt idx="236" formatCode="0.0%">
                  <c:v>-8.1300813008130079E-2</c:v>
                </c:pt>
                <c:pt idx="237" formatCode="0.0%">
                  <c:v>-8.2644628099173612E-2</c:v>
                </c:pt>
                <c:pt idx="238" formatCode="0.0%">
                  <c:v>-9.0909090909090828E-2</c:v>
                </c:pt>
                <c:pt idx="239" formatCode="0.0%">
                  <c:v>-8.4745762711864403E-2</c:v>
                </c:pt>
                <c:pt idx="240" formatCode="0.0%">
                  <c:v>-9.4827586206896575E-2</c:v>
                </c:pt>
                <c:pt idx="241" formatCode="0.0%">
                  <c:v>-9.6491228070175405E-2</c:v>
                </c:pt>
                <c:pt idx="242" formatCode="0.0%">
                  <c:v>-8.7719298245614086E-2</c:v>
                </c:pt>
                <c:pt idx="243" formatCode="0.0%">
                  <c:v>-7.9646017699115057E-2</c:v>
                </c:pt>
                <c:pt idx="244" formatCode="0.0%">
                  <c:v>-2.7027027027026973E-2</c:v>
                </c:pt>
                <c:pt idx="245" formatCode="0.0%">
                  <c:v>1.8181818181818077E-2</c:v>
                </c:pt>
                <c:pt idx="246" formatCode="0.0%">
                  <c:v>7.2072072072072224E-2</c:v>
                </c:pt>
                <c:pt idx="247" formatCode="0.0%">
                  <c:v>7.1428571428571397E-2</c:v>
                </c:pt>
                <c:pt idx="248" formatCode="0.0%">
                  <c:v>7.9646017699114946E-2</c:v>
                </c:pt>
                <c:pt idx="249" formatCode="0.0%">
                  <c:v>0.10810810810810811</c:v>
                </c:pt>
                <c:pt idx="250" formatCode="0.0%">
                  <c:v>0.11818181818181817</c:v>
                </c:pt>
                <c:pt idx="251" formatCode="0.0%">
                  <c:v>0.12962962962962954</c:v>
                </c:pt>
                <c:pt idx="252" formatCode="0.0%">
                  <c:v>0.18095238095238098</c:v>
                </c:pt>
                <c:pt idx="253" formatCode="0.0%">
                  <c:v>0.23300970873786397</c:v>
                </c:pt>
                <c:pt idx="254" formatCode="0.0%">
                  <c:v>0.22115384615384603</c:v>
                </c:pt>
                <c:pt idx="255" formatCode="0.0%">
                  <c:v>0.22115384615384603</c:v>
                </c:pt>
                <c:pt idx="256" formatCode="0.0%">
                  <c:v>0.17592592592592582</c:v>
                </c:pt>
                <c:pt idx="257" formatCode="0.0%">
                  <c:v>0.15178571428571441</c:v>
                </c:pt>
                <c:pt idx="258" formatCode="0.0%">
                  <c:v>8.4033613445378075E-2</c:v>
                </c:pt>
                <c:pt idx="259" formatCode="0.0%">
                  <c:v>9.9999999999999867E-2</c:v>
                </c:pt>
                <c:pt idx="260" formatCode="0.0%">
                  <c:v>9.8360655737705027E-2</c:v>
                </c:pt>
                <c:pt idx="261" formatCode="0.0%">
                  <c:v>7.3170731707316916E-2</c:v>
                </c:pt>
                <c:pt idx="262" formatCode="0.0%">
                  <c:v>7.3170731707316916E-2</c:v>
                </c:pt>
                <c:pt idx="263" formatCode="0.0%">
                  <c:v>9.0163934426229719E-2</c:v>
                </c:pt>
                <c:pt idx="264" formatCode="0.0%">
                  <c:v>9.6774193548387011E-2</c:v>
                </c:pt>
                <c:pt idx="265" formatCode="0.0%">
                  <c:v>7.8740157480315043E-2</c:v>
                </c:pt>
                <c:pt idx="266" formatCode="0.0%">
                  <c:v>7.8740157480315043E-2</c:v>
                </c:pt>
                <c:pt idx="267" formatCode="0.0%">
                  <c:v>8.6614173228346525E-2</c:v>
                </c:pt>
                <c:pt idx="268" formatCode="0.0%">
                  <c:v>8.6614173228346525E-2</c:v>
                </c:pt>
                <c:pt idx="269" formatCode="0.0%">
                  <c:v>6.976744186046524E-2</c:v>
                </c:pt>
                <c:pt idx="270" formatCode="0.0%">
                  <c:v>6.201550387596888E-2</c:v>
                </c:pt>
                <c:pt idx="271" formatCode="0.0%">
                  <c:v>5.3030303030303205E-2</c:v>
                </c:pt>
                <c:pt idx="272" formatCode="0.0%">
                  <c:v>3.7313432835820892E-2</c:v>
                </c:pt>
                <c:pt idx="273" formatCode="0.0%">
                  <c:v>5.3030303030303205E-2</c:v>
                </c:pt>
                <c:pt idx="274" formatCode="0.0%">
                  <c:v>5.3030303030303205E-2</c:v>
                </c:pt>
                <c:pt idx="275" formatCode="0.0%">
                  <c:v>5.2631578947368363E-2</c:v>
                </c:pt>
                <c:pt idx="276" formatCode="0.0%">
                  <c:v>2.2058823529411908E-2</c:v>
                </c:pt>
                <c:pt idx="277" formatCode="0.0%">
                  <c:v>1.4598540145985384E-2</c:v>
                </c:pt>
                <c:pt idx="278" formatCode="0.0%">
                  <c:v>0</c:v>
                </c:pt>
                <c:pt idx="279" formatCode="0.0%">
                  <c:v>-7.2463768115943461E-3</c:v>
                </c:pt>
                <c:pt idx="280" formatCode="0.0%">
                  <c:v>-2.1739130434782705E-2</c:v>
                </c:pt>
                <c:pt idx="281" formatCode="0.0%">
                  <c:v>-7.2463768115943461E-3</c:v>
                </c:pt>
                <c:pt idx="282" formatCode="0.0%">
                  <c:v>1.4598540145985384E-2</c:v>
                </c:pt>
                <c:pt idx="283" formatCode="0.0%">
                  <c:v>7.194244604316502E-3</c:v>
                </c:pt>
                <c:pt idx="284" formatCode="0.0%">
                  <c:v>7.194244604316502E-3</c:v>
                </c:pt>
                <c:pt idx="285" formatCode="0.0%">
                  <c:v>7.194244604316502E-3</c:v>
                </c:pt>
                <c:pt idx="286" formatCode="0.0%">
                  <c:v>2.1582733812949506E-2</c:v>
                </c:pt>
                <c:pt idx="287" formatCode="0.0%">
                  <c:v>3.5714285714285809E-2</c:v>
                </c:pt>
                <c:pt idx="288" formatCode="0.0%">
                  <c:v>6.4748201438848962E-2</c:v>
                </c:pt>
                <c:pt idx="289" formatCode="0.0%">
                  <c:v>7.1942446043165464E-2</c:v>
                </c:pt>
                <c:pt idx="290" formatCode="0.0%">
                  <c:v>0.10218978102189791</c:v>
                </c:pt>
                <c:pt idx="291" formatCode="0.0%">
                  <c:v>0.10948905109489049</c:v>
                </c:pt>
                <c:pt idx="292" formatCode="0.0%">
                  <c:v>0.11851851851851847</c:v>
                </c:pt>
                <c:pt idx="293" formatCode="0.0%">
                  <c:v>9.4890510948905105E-2</c:v>
                </c:pt>
                <c:pt idx="294" formatCode="0.0%">
                  <c:v>9.3525179856114971E-2</c:v>
                </c:pt>
                <c:pt idx="295" formatCode="0.0%">
                  <c:v>7.8571428571428514E-2</c:v>
                </c:pt>
                <c:pt idx="296" formatCode="0.0%">
                  <c:v>7.8571428571428514E-2</c:v>
                </c:pt>
                <c:pt idx="297" formatCode="0.0%">
                  <c:v>5.0000000000000044E-2</c:v>
                </c:pt>
                <c:pt idx="298" formatCode="0.0%">
                  <c:v>1.4084507042253502E-2</c:v>
                </c:pt>
                <c:pt idx="299" formatCode="0.0%">
                  <c:v>-2.7586206896551779E-2</c:v>
                </c:pt>
                <c:pt idx="300" formatCode="0.0%">
                  <c:v>-5.4054054054054057E-2</c:v>
                </c:pt>
                <c:pt idx="301" formatCode="0.0%">
                  <c:v>-7.3825503355704702E-2</c:v>
                </c:pt>
                <c:pt idx="302" formatCode="0.0%">
                  <c:v>-9.27152317880795E-2</c:v>
                </c:pt>
                <c:pt idx="303" formatCode="0.0%">
                  <c:v>-0.11184210526315785</c:v>
                </c:pt>
                <c:pt idx="304" formatCode="0.0%">
                  <c:v>-0.10596026490066224</c:v>
                </c:pt>
                <c:pt idx="305" formatCode="0.0%">
                  <c:v>-9.9999999999999978E-2</c:v>
                </c:pt>
                <c:pt idx="306" formatCode="0.0%">
                  <c:v>-0.10526315789473684</c:v>
                </c:pt>
                <c:pt idx="307" formatCode="0.0%">
                  <c:v>-0.11258278145695355</c:v>
                </c:pt>
                <c:pt idx="308" formatCode="0.0%">
                  <c:v>-0.10596026490066224</c:v>
                </c:pt>
                <c:pt idx="309" formatCode="0.0%">
                  <c:v>-8.8435374149659851E-2</c:v>
                </c:pt>
                <c:pt idx="310" formatCode="0.0%">
                  <c:v>-6.944444444444442E-2</c:v>
                </c:pt>
                <c:pt idx="311" formatCode="0.0%">
                  <c:v>-5.673758865248224E-2</c:v>
                </c:pt>
                <c:pt idx="312" formatCode="0.0%">
                  <c:v>-4.9999999999999933E-2</c:v>
                </c:pt>
                <c:pt idx="313" formatCode="0.0%">
                  <c:v>-3.6231884057971064E-2</c:v>
                </c:pt>
                <c:pt idx="314" formatCode="0.0%">
                  <c:v>-3.6496350364963459E-2</c:v>
                </c:pt>
                <c:pt idx="315" formatCode="0.0%">
                  <c:v>-2.9629629629629672E-2</c:v>
                </c:pt>
                <c:pt idx="316" formatCode="0.0%">
                  <c:v>-2.9629629629629672E-2</c:v>
                </c:pt>
                <c:pt idx="317" formatCode="0.0%">
                  <c:v>-3.703703703703709E-2</c:v>
                </c:pt>
                <c:pt idx="318" formatCode="0.0%">
                  <c:v>-4.4117647058823484E-2</c:v>
                </c:pt>
                <c:pt idx="319" formatCode="0.0%">
                  <c:v>-3.7313432835820892E-2</c:v>
                </c:pt>
                <c:pt idx="320" formatCode="0.0%">
                  <c:v>7.4074074074073071E-3</c:v>
                </c:pt>
                <c:pt idx="321" formatCode="0.0%">
                  <c:v>2.2388059701492491E-2</c:v>
                </c:pt>
                <c:pt idx="322" formatCode="0.0%">
                  <c:v>1.4925373134328401E-2</c:v>
                </c:pt>
                <c:pt idx="323" formatCode="0.0%">
                  <c:v>3.007518796992481E-2</c:v>
                </c:pt>
                <c:pt idx="324" formatCode="0.0%">
                  <c:v>3.007518796992481E-2</c:v>
                </c:pt>
                <c:pt idx="325" formatCode="0.0%">
                  <c:v>2.2556390977443552E-2</c:v>
                </c:pt>
                <c:pt idx="326" formatCode="0.0%">
                  <c:v>2.2727272727272707E-2</c:v>
                </c:pt>
                <c:pt idx="327" formatCode="0.0%">
                  <c:v>3.0534351145038219E-2</c:v>
                </c:pt>
                <c:pt idx="328" formatCode="0.0%">
                  <c:v>3.0534351145038219E-2</c:v>
                </c:pt>
                <c:pt idx="329" formatCode="0.0%">
                  <c:v>3.0769230769230882E-2</c:v>
                </c:pt>
                <c:pt idx="330" formatCode="0.0%">
                  <c:v>3.0769230769230882E-2</c:v>
                </c:pt>
                <c:pt idx="331" formatCode="0.0%">
                  <c:v>3.8759689922480689E-2</c:v>
                </c:pt>
                <c:pt idx="332" formatCode="0.0%">
                  <c:v>-1.4705882352941124E-2</c:v>
                </c:pt>
                <c:pt idx="333" formatCode="0.0%">
                  <c:v>-7.2992700729926918E-3</c:v>
                </c:pt>
                <c:pt idx="334" formatCode="0.0%">
                  <c:v>7.3529411764705621E-3</c:v>
                </c:pt>
                <c:pt idx="335" formatCode="0.0%">
                  <c:v>7.2992700729928028E-3</c:v>
                </c:pt>
                <c:pt idx="336" formatCode="0.0%">
                  <c:v>1.4598540145985384E-2</c:v>
                </c:pt>
                <c:pt idx="337" formatCode="0.0%">
                  <c:v>2.2058823529411908E-2</c:v>
                </c:pt>
                <c:pt idx="338" formatCode="0.0%">
                  <c:v>3.7037037037036979E-2</c:v>
                </c:pt>
                <c:pt idx="339" formatCode="0.0%">
                  <c:v>6.6666666666666652E-2</c:v>
                </c:pt>
                <c:pt idx="340" formatCode="0.0%">
                  <c:v>8.1481481481481488E-2</c:v>
                </c:pt>
                <c:pt idx="341" formatCode="0.0%">
                  <c:v>0.11940298507462677</c:v>
                </c:pt>
                <c:pt idx="342" formatCode="0.0%">
                  <c:v>0.14179104477611948</c:v>
                </c:pt>
                <c:pt idx="343" formatCode="0.0%">
                  <c:v>0.16417910447761197</c:v>
                </c:pt>
                <c:pt idx="344" formatCode="0.0%">
                  <c:v>0.17910447761194037</c:v>
                </c:pt>
                <c:pt idx="345" formatCode="0.0%">
                  <c:v>0.16911764705882359</c:v>
                </c:pt>
                <c:pt idx="346" formatCode="0.0%">
                  <c:v>0.16058394160583944</c:v>
                </c:pt>
                <c:pt idx="347" formatCode="0.0%">
                  <c:v>0.17391304347826075</c:v>
                </c:pt>
                <c:pt idx="348" formatCode="0.0%">
                  <c:v>0.18705035971223016</c:v>
                </c:pt>
                <c:pt idx="349" formatCode="0.0%">
                  <c:v>0.20143884892086317</c:v>
                </c:pt>
                <c:pt idx="350" formatCode="0.0%">
                  <c:v>0.19999999999999996</c:v>
                </c:pt>
                <c:pt idx="351" formatCode="0.0%">
                  <c:v>0.18055555555555558</c:v>
                </c:pt>
                <c:pt idx="352" formatCode="0.0%">
                  <c:v>0.16438356164383561</c:v>
                </c:pt>
                <c:pt idx="353" formatCode="0.0%">
                  <c:v>0.1333333333333333</c:v>
                </c:pt>
                <c:pt idx="354" formatCode="0.0%">
                  <c:v>0.11111111111111116</c:v>
                </c:pt>
                <c:pt idx="355" formatCode="0.0%">
                  <c:v>9.6153846153846256E-2</c:v>
                </c:pt>
                <c:pt idx="356" formatCode="0.0%">
                  <c:v>8.8607594936708667E-2</c:v>
                </c:pt>
                <c:pt idx="357" formatCode="0.0%">
                  <c:v>8.1761006289308158E-2</c:v>
                </c:pt>
                <c:pt idx="358" formatCode="0.0%">
                  <c:v>8.8050314465408785E-2</c:v>
                </c:pt>
                <c:pt idx="359" formatCode="0.0%">
                  <c:v>7.4074074074073959E-2</c:v>
                </c:pt>
                <c:pt idx="360" formatCode="0.0%">
                  <c:v>6.0606060606060552E-2</c:v>
                </c:pt>
                <c:pt idx="361" formatCode="0.0%">
                  <c:v>5.9880239520958112E-2</c:v>
                </c:pt>
                <c:pt idx="362" formatCode="0.0%">
                  <c:v>5.9523809523809534E-2</c:v>
                </c:pt>
                <c:pt idx="363" formatCode="0.0%">
                  <c:v>5.2941176470588047E-2</c:v>
                </c:pt>
                <c:pt idx="364" formatCode="0.0%">
                  <c:v>5.2941176470588047E-2</c:v>
                </c:pt>
                <c:pt idx="365" formatCode="0.0%">
                  <c:v>5.2941176470588047E-2</c:v>
                </c:pt>
                <c:pt idx="366" formatCode="0.0%">
                  <c:v>4.705882352941182E-2</c:v>
                </c:pt>
                <c:pt idx="367" formatCode="0.0%">
                  <c:v>4.0935672514619936E-2</c:v>
                </c:pt>
                <c:pt idx="368" formatCode="0.0%">
                  <c:v>3.488372093023262E-2</c:v>
                </c:pt>
                <c:pt idx="369" formatCode="0.0%">
                  <c:v>3.488372093023262E-2</c:v>
                </c:pt>
                <c:pt idx="370" formatCode="0.0%">
                  <c:v>2.3121387283236983E-2</c:v>
                </c:pt>
                <c:pt idx="371" formatCode="0.0%">
                  <c:v>2.2988505747126631E-2</c:v>
                </c:pt>
                <c:pt idx="372" formatCode="0.0%">
                  <c:v>1.7142857142857126E-2</c:v>
                </c:pt>
                <c:pt idx="373" formatCode="0.0%">
                  <c:v>5.6497175141243527E-3</c:v>
                </c:pt>
                <c:pt idx="374" formatCode="0.0%">
                  <c:v>5.6179775280897903E-3</c:v>
                </c:pt>
                <c:pt idx="375" formatCode="0.0%">
                  <c:v>0</c:v>
                </c:pt>
                <c:pt idx="376" formatCode="0.0%">
                  <c:v>0</c:v>
                </c:pt>
                <c:pt idx="377" formatCode="0.0%">
                  <c:v>5.5865921787709993E-3</c:v>
                </c:pt>
                <c:pt idx="378" formatCode="0.0%">
                  <c:v>5.6179775280897903E-3</c:v>
                </c:pt>
                <c:pt idx="379" formatCode="0.0%">
                  <c:v>5.6179775280897903E-3</c:v>
                </c:pt>
                <c:pt idx="380" formatCode="0.0%">
                  <c:v>5.6179775280897903E-3</c:v>
                </c:pt>
                <c:pt idx="381" formatCode="0.0%">
                  <c:v>5.6179775280897903E-3</c:v>
                </c:pt>
                <c:pt idx="382" formatCode="0.0%">
                  <c:v>1.6949152542372836E-2</c:v>
                </c:pt>
                <c:pt idx="383" formatCode="0.0%">
                  <c:v>1.1235955056179803E-2</c:v>
                </c:pt>
                <c:pt idx="384" formatCode="0.0%">
                  <c:v>1.6853932584269593E-2</c:v>
                </c:pt>
                <c:pt idx="385" formatCode="0.0%">
                  <c:v>1.6853932584269593E-2</c:v>
                </c:pt>
                <c:pt idx="386" formatCode="0.0%">
                  <c:v>1.1173184357541999E-2</c:v>
                </c:pt>
                <c:pt idx="387" formatCode="0.0%">
                  <c:v>1.6759776536312998E-2</c:v>
                </c:pt>
                <c:pt idx="388" formatCode="0.0%">
                  <c:v>2.2346368715083997E-2</c:v>
                </c:pt>
                <c:pt idx="389" formatCode="0.0%">
                  <c:v>1.6666666666666607E-2</c:v>
                </c:pt>
                <c:pt idx="390" formatCode="0.0%">
                  <c:v>2.2346368715083997E-2</c:v>
                </c:pt>
                <c:pt idx="391" formatCode="0.0%">
                  <c:v>1.6759776536312998E-2</c:v>
                </c:pt>
                <c:pt idx="392" formatCode="0.0%">
                  <c:v>1.1173184357541999E-2</c:v>
                </c:pt>
                <c:pt idx="393" formatCode="0.0%">
                  <c:v>1.6759776536312998E-2</c:v>
                </c:pt>
                <c:pt idx="394" formatCode="0.0%">
                  <c:v>2.2222222222222143E-2</c:v>
                </c:pt>
                <c:pt idx="395" formatCode="0.0%">
                  <c:v>2.2222222222222143E-2</c:v>
                </c:pt>
                <c:pt idx="396" formatCode="0.0%">
                  <c:v>1.6574585635358963E-2</c:v>
                </c:pt>
                <c:pt idx="397" formatCode="0.0%">
                  <c:v>2.2099447513812098E-2</c:v>
                </c:pt>
                <c:pt idx="398" formatCode="0.0%">
                  <c:v>3.8674033149171283E-2</c:v>
                </c:pt>
                <c:pt idx="399" formatCode="0.0%">
                  <c:v>4.3956043956044022E-2</c:v>
                </c:pt>
                <c:pt idx="400" formatCode="0.0%">
                  <c:v>4.3715846994535568E-2</c:v>
                </c:pt>
                <c:pt idx="401" formatCode="0.0%">
                  <c:v>6.0109289617486183E-2</c:v>
                </c:pt>
                <c:pt idx="402" formatCode="0.0%">
                  <c:v>0.17486338797814205</c:v>
                </c:pt>
                <c:pt idx="403" formatCode="0.0%">
                  <c:v>0.21978021978021989</c:v>
                </c:pt>
                <c:pt idx="404" formatCode="0.0%">
                  <c:v>0.18232044198895014</c:v>
                </c:pt>
                <c:pt idx="405" formatCode="0.0%">
                  <c:v>0.26923076923076938</c:v>
                </c:pt>
                <c:pt idx="406" formatCode="0.0%">
                  <c:v>0.30978260869565233</c:v>
                </c:pt>
                <c:pt idx="407" formatCode="0.0%">
                  <c:v>0.32065217391304368</c:v>
                </c:pt>
                <c:pt idx="408" formatCode="0.0%">
                  <c:v>0.33152173913043481</c:v>
                </c:pt>
                <c:pt idx="409" formatCode="0.0%">
                  <c:v>0.33513513513513504</c:v>
                </c:pt>
                <c:pt idx="410" formatCode="0.0%">
                  <c:v>0.3457446808510638</c:v>
                </c:pt>
                <c:pt idx="411" formatCode="0.0%">
                  <c:v>0.32105263157894748</c:v>
                </c:pt>
                <c:pt idx="412" formatCode="0.0%">
                  <c:v>0.30890052356020936</c:v>
                </c:pt>
                <c:pt idx="413" formatCode="0.0%">
                  <c:v>0.28865979381443307</c:v>
                </c:pt>
                <c:pt idx="414" formatCode="0.0%">
                  <c:v>0.17674418604651176</c:v>
                </c:pt>
                <c:pt idx="415" formatCode="0.0%">
                  <c:v>0.15315315315315314</c:v>
                </c:pt>
                <c:pt idx="416" formatCode="0.0%">
                  <c:v>0.21962616822429926</c:v>
                </c:pt>
                <c:pt idx="417" formatCode="0.0%">
                  <c:v>0.14285714285714279</c:v>
                </c:pt>
                <c:pt idx="418" formatCode="0.0%">
                  <c:v>0.10788381742738573</c:v>
                </c:pt>
                <c:pt idx="419" formatCode="0.0%">
                  <c:v>0.11934156378600824</c:v>
                </c:pt>
                <c:pt idx="420" formatCode="0.0%">
                  <c:v>0.1306122448979592</c:v>
                </c:pt>
                <c:pt idx="421" formatCode="0.0%">
                  <c:v>0.10121457489878538</c:v>
                </c:pt>
                <c:pt idx="422" formatCode="0.0%">
                  <c:v>7.5098814229249022E-2</c:v>
                </c:pt>
                <c:pt idx="423" formatCode="0.0%">
                  <c:v>9.1633466135458086E-2</c:v>
                </c:pt>
                <c:pt idx="424" formatCode="0.0%">
                  <c:v>0.10000000000000009</c:v>
                </c:pt>
                <c:pt idx="425" formatCode="0.0%">
                  <c:v>0.10799999999999987</c:v>
                </c:pt>
                <c:pt idx="426" formatCode="0.0%">
                  <c:v>0.10671936758893286</c:v>
                </c:pt>
                <c:pt idx="427" formatCode="0.0%">
                  <c:v>0.1015625</c:v>
                </c:pt>
                <c:pt idx="428" formatCode="0.0%">
                  <c:v>7.6628352490421436E-2</c:v>
                </c:pt>
                <c:pt idx="429" formatCode="0.0%">
                  <c:v>5.3030303030303205E-2</c:v>
                </c:pt>
                <c:pt idx="430" formatCode="0.0%">
                  <c:v>4.1198501872659277E-2</c:v>
                </c:pt>
                <c:pt idx="431" formatCode="0.0%">
                  <c:v>1.4705882352941346E-2</c:v>
                </c:pt>
                <c:pt idx="432" formatCode="0.0%">
                  <c:v>-1.4440433212996373E-2</c:v>
                </c:pt>
                <c:pt idx="433" formatCode="0.0%">
                  <c:v>-1.4705882352941124E-2</c:v>
                </c:pt>
                <c:pt idx="434" formatCode="0.0%">
                  <c:v>-1.4705882352941124E-2</c:v>
                </c:pt>
                <c:pt idx="435" formatCode="0.0%">
                  <c:v>-3.2846715328467058E-2</c:v>
                </c:pt>
                <c:pt idx="436" formatCode="0.0%">
                  <c:v>-4.3636363636363584E-2</c:v>
                </c:pt>
                <c:pt idx="437" formatCode="0.0%">
                  <c:v>-6.1371841155234641E-2</c:v>
                </c:pt>
                <c:pt idx="438" formatCode="0.0%">
                  <c:v>-7.1428571428571397E-2</c:v>
                </c:pt>
                <c:pt idx="439" formatCode="0.0%">
                  <c:v>-7.8014184397163122E-2</c:v>
                </c:pt>
                <c:pt idx="440" formatCode="0.0%">
                  <c:v>-7.1174377224199281E-2</c:v>
                </c:pt>
                <c:pt idx="441" formatCode="0.0%">
                  <c:v>-6.4748201438848962E-2</c:v>
                </c:pt>
                <c:pt idx="442" formatCode="0.0%">
                  <c:v>-6.4748201438848962E-2</c:v>
                </c:pt>
                <c:pt idx="443" formatCode="0.0%">
                  <c:v>-6.1594202898550776E-2</c:v>
                </c:pt>
                <c:pt idx="444" formatCode="0.0%">
                  <c:v>-5.1282051282051322E-2</c:v>
                </c:pt>
                <c:pt idx="445" formatCode="0.0%">
                  <c:v>-2.6119402985074647E-2</c:v>
                </c:pt>
                <c:pt idx="446" formatCode="0.0%">
                  <c:v>-2.6119402985074647E-2</c:v>
                </c:pt>
                <c:pt idx="447" formatCode="0.0%">
                  <c:v>-1.5094339622641506E-2</c:v>
                </c:pt>
                <c:pt idx="448" formatCode="0.0%">
                  <c:v>3.8022813688212143E-3</c:v>
                </c:pt>
                <c:pt idx="449" formatCode="0.0%">
                  <c:v>2.3076923076923217E-2</c:v>
                </c:pt>
                <c:pt idx="450" formatCode="0.0%">
                  <c:v>5.0000000000000044E-2</c:v>
                </c:pt>
                <c:pt idx="451" formatCode="0.0%">
                  <c:v>7.3076923076923039E-2</c:v>
                </c:pt>
                <c:pt idx="452" formatCode="0.0%">
                  <c:v>8.812260536398453E-2</c:v>
                </c:pt>
                <c:pt idx="453" formatCode="0.0%">
                  <c:v>0.10000000000000009</c:v>
                </c:pt>
                <c:pt idx="454" formatCode="0.0%">
                  <c:v>0.11538461538461542</c:v>
                </c:pt>
                <c:pt idx="455" formatCode="0.0%">
                  <c:v>0.14671814671814665</c:v>
                </c:pt>
                <c:pt idx="456" formatCode="0.0%">
                  <c:v>0.1776061776061777</c:v>
                </c:pt>
                <c:pt idx="457" formatCode="0.0%">
                  <c:v>0.18390804597701127</c:v>
                </c:pt>
                <c:pt idx="458" formatCode="0.0%">
                  <c:v>0.18390804597701127</c:v>
                </c:pt>
                <c:pt idx="459" formatCode="0.0%">
                  <c:v>0.18007662835249039</c:v>
                </c:pt>
                <c:pt idx="460" formatCode="0.0%">
                  <c:v>0.16287878787878785</c:v>
                </c:pt>
                <c:pt idx="461" formatCode="0.0%">
                  <c:v>0.14661654135338331</c:v>
                </c:pt>
                <c:pt idx="462" formatCode="0.0%">
                  <c:v>0.10989010989010994</c:v>
                </c:pt>
                <c:pt idx="463" formatCode="0.0%">
                  <c:v>7.8853046594982157E-2</c:v>
                </c:pt>
                <c:pt idx="464" formatCode="0.0%">
                  <c:v>5.9859154929577496E-2</c:v>
                </c:pt>
                <c:pt idx="465" formatCode="0.0%">
                  <c:v>5.2447552447552503E-2</c:v>
                </c:pt>
                <c:pt idx="466" formatCode="0.0%">
                  <c:v>3.7931034482758585E-2</c:v>
                </c:pt>
                <c:pt idx="467" formatCode="0.0%">
                  <c:v>1.3468013468013629E-2</c:v>
                </c:pt>
                <c:pt idx="468" formatCode="0.0%">
                  <c:v>-1.6393442622950838E-2</c:v>
                </c:pt>
                <c:pt idx="469" formatCode="0.0%">
                  <c:v>-3.5598705501618033E-2</c:v>
                </c:pt>
                <c:pt idx="470" formatCode="0.0%">
                  <c:v>-3.5598705501618033E-2</c:v>
                </c:pt>
                <c:pt idx="471" formatCode="0.0%">
                  <c:v>-3.8961038961038974E-2</c:v>
                </c:pt>
                <c:pt idx="472" formatCode="0.0%">
                  <c:v>-3.5830618892508048E-2</c:v>
                </c:pt>
                <c:pt idx="473" formatCode="0.0%">
                  <c:v>-3.2786885245901676E-2</c:v>
                </c:pt>
                <c:pt idx="474" formatCode="0.0%">
                  <c:v>-2.3102310231023049E-2</c:v>
                </c:pt>
                <c:pt idx="475" formatCode="0.0%">
                  <c:v>-9.966777408637939E-3</c:v>
                </c:pt>
                <c:pt idx="476" formatCode="0.0%">
                  <c:v>-1.6611295681063121E-2</c:v>
                </c:pt>
                <c:pt idx="477" formatCode="0.0%">
                  <c:v>-1.9933554817275767E-2</c:v>
                </c:pt>
                <c:pt idx="478" formatCode="0.0%">
                  <c:v>-2.657807308970106E-2</c:v>
                </c:pt>
                <c:pt idx="479" formatCode="0.0%">
                  <c:v>-3.3222591362126241E-2</c:v>
                </c:pt>
                <c:pt idx="480" formatCode="0.0%">
                  <c:v>-2.9999999999999916E-2</c:v>
                </c:pt>
                <c:pt idx="481" formatCode="0.0%">
                  <c:v>-2.3489932885906062E-2</c:v>
                </c:pt>
                <c:pt idx="482" formatCode="0.0%">
                  <c:v>-2.0134228187919545E-2</c:v>
                </c:pt>
                <c:pt idx="483" formatCode="0.0%">
                  <c:v>-2.0270270270270285E-2</c:v>
                </c:pt>
                <c:pt idx="484" formatCode="0.0%">
                  <c:v>-1.6891891891891886E-2</c:v>
                </c:pt>
                <c:pt idx="485" formatCode="0.0%">
                  <c:v>-1.6949152542372836E-2</c:v>
                </c:pt>
                <c:pt idx="486" formatCode="0.0%">
                  <c:v>-6.7567567567567988E-3</c:v>
                </c:pt>
                <c:pt idx="487" formatCode="0.0%">
                  <c:v>-1.6778523489932917E-2</c:v>
                </c:pt>
                <c:pt idx="488" formatCode="0.0%">
                  <c:v>-6.7567567567567988E-3</c:v>
                </c:pt>
                <c:pt idx="489" formatCode="0.0%">
                  <c:v>-1.0169491525423791E-2</c:v>
                </c:pt>
                <c:pt idx="490" formatCode="0.0%">
                  <c:v>-6.8259385665528916E-3</c:v>
                </c:pt>
                <c:pt idx="491" formatCode="0.0%">
                  <c:v>3.4364261168384758E-3</c:v>
                </c:pt>
                <c:pt idx="492" formatCode="0.0%">
                  <c:v>1.0309278350515427E-2</c:v>
                </c:pt>
                <c:pt idx="493" formatCode="0.0%">
                  <c:v>6.8728522336769515E-3</c:v>
                </c:pt>
                <c:pt idx="494" formatCode="0.0%">
                  <c:v>3.4246575342467001E-3</c:v>
                </c:pt>
                <c:pt idx="495" formatCode="0.0%">
                  <c:v>1.379310344827589E-2</c:v>
                </c:pt>
                <c:pt idx="496" formatCode="0.0%">
                  <c:v>1.0309278350515427E-2</c:v>
                </c:pt>
                <c:pt idx="497" formatCode="0.0%">
                  <c:v>6.8965517241379448E-3</c:v>
                </c:pt>
                <c:pt idx="498" formatCode="0.0%">
                  <c:v>-3.4013605442175798E-3</c:v>
                </c:pt>
                <c:pt idx="499" formatCode="0.0%">
                  <c:v>0</c:v>
                </c:pt>
                <c:pt idx="500" formatCode="0.0%">
                  <c:v>-6.8027210884353817E-3</c:v>
                </c:pt>
                <c:pt idx="501" formatCode="0.0%">
                  <c:v>-3.424657534246478E-3</c:v>
                </c:pt>
                <c:pt idx="502" formatCode="0.0%">
                  <c:v>3.4364261168384758E-3</c:v>
                </c:pt>
                <c:pt idx="503" formatCode="0.0%">
                  <c:v>-6.8493150684931781E-3</c:v>
                </c:pt>
                <c:pt idx="504" formatCode="0.0%">
                  <c:v>-6.8027210884353817E-3</c:v>
                </c:pt>
                <c:pt idx="505" formatCode="0.0%">
                  <c:v>0</c:v>
                </c:pt>
                <c:pt idx="506" formatCode="0.0%">
                  <c:v>-3.4129692832765013E-3</c:v>
                </c:pt>
                <c:pt idx="507" formatCode="0.0%">
                  <c:v>-3.4013605442175798E-3</c:v>
                </c:pt>
                <c:pt idx="508" formatCode="0.0%">
                  <c:v>-1.0204081632652962E-2</c:v>
                </c:pt>
                <c:pt idx="509" formatCode="0.0%">
                  <c:v>3.4246575342467001E-3</c:v>
                </c:pt>
                <c:pt idx="510" formatCode="0.0%">
                  <c:v>0</c:v>
                </c:pt>
                <c:pt idx="511" formatCode="0.0%">
                  <c:v>3.4129692832762792E-3</c:v>
                </c:pt>
                <c:pt idx="512" formatCode="0.0%">
                  <c:v>1.3698630136986356E-2</c:v>
                </c:pt>
                <c:pt idx="513" formatCode="0.0%">
                  <c:v>1.7182130584192379E-2</c:v>
                </c:pt>
                <c:pt idx="514" formatCode="0.0%">
                  <c:v>1.0273972602739656E-2</c:v>
                </c:pt>
                <c:pt idx="515" formatCode="0.0%">
                  <c:v>1.7241379310344751E-2</c:v>
                </c:pt>
                <c:pt idx="516" formatCode="0.0%">
                  <c:v>1.7123287671232834E-2</c:v>
                </c:pt>
                <c:pt idx="517" formatCode="0.0%">
                  <c:v>1.7064846416382284E-2</c:v>
                </c:pt>
                <c:pt idx="518" formatCode="0.0%">
                  <c:v>2.3972602739726012E-2</c:v>
                </c:pt>
                <c:pt idx="519" formatCode="0.0%">
                  <c:v>2.7303754266211566E-2</c:v>
                </c:pt>
                <c:pt idx="520" formatCode="0.0%">
                  <c:v>4.1237113402061931E-2</c:v>
                </c:pt>
                <c:pt idx="521" formatCode="0.0%">
                  <c:v>3.4129692832764569E-2</c:v>
                </c:pt>
                <c:pt idx="522" formatCode="0.0%">
                  <c:v>3.0716723549488067E-2</c:v>
                </c:pt>
                <c:pt idx="523" formatCode="0.0%">
                  <c:v>3.4013605442176909E-2</c:v>
                </c:pt>
                <c:pt idx="524" formatCode="0.0%">
                  <c:v>3.3783783783783772E-2</c:v>
                </c:pt>
                <c:pt idx="525" formatCode="0.0%">
                  <c:v>3.3783783783783772E-2</c:v>
                </c:pt>
                <c:pt idx="526" formatCode="0.0%">
                  <c:v>4.067796610169494E-2</c:v>
                </c:pt>
                <c:pt idx="527" formatCode="0.0%">
                  <c:v>4.4067796610169463E-2</c:v>
                </c:pt>
                <c:pt idx="528" formatCode="0.0%">
                  <c:v>4.3771043771043905E-2</c:v>
                </c:pt>
                <c:pt idx="529" formatCode="0.0%">
                  <c:v>4.0268456375838868E-2</c:v>
                </c:pt>
                <c:pt idx="530" formatCode="0.0%">
                  <c:v>3.6789297658862852E-2</c:v>
                </c:pt>
                <c:pt idx="531" formatCode="0.0%">
                  <c:v>3.3222591362126241E-2</c:v>
                </c:pt>
                <c:pt idx="532" formatCode="0.0%">
                  <c:v>2.3102310231023049E-2</c:v>
                </c:pt>
                <c:pt idx="533" formatCode="0.0%">
                  <c:v>2.64026402640265E-2</c:v>
                </c:pt>
                <c:pt idx="534" formatCode="0.0%">
                  <c:v>3.6423841059602724E-2</c:v>
                </c:pt>
                <c:pt idx="535" formatCode="0.0%">
                  <c:v>3.289473684210531E-2</c:v>
                </c:pt>
                <c:pt idx="536" formatCode="0.0%">
                  <c:v>2.2875816993463971E-2</c:v>
                </c:pt>
                <c:pt idx="537" formatCode="0.0%">
                  <c:v>1.9607843137254832E-2</c:v>
                </c:pt>
                <c:pt idx="538" formatCode="0.0%">
                  <c:v>1.9543973941368087E-2</c:v>
                </c:pt>
                <c:pt idx="539" formatCode="0.0%">
                  <c:v>1.9480519480519431E-2</c:v>
                </c:pt>
                <c:pt idx="540" formatCode="0.0%">
                  <c:v>1.6129032258064502E-2</c:v>
                </c:pt>
                <c:pt idx="541" formatCode="0.0%">
                  <c:v>1.6129032258064502E-2</c:v>
                </c:pt>
                <c:pt idx="542" formatCode="0.0%">
                  <c:v>2.2580645161290214E-2</c:v>
                </c:pt>
                <c:pt idx="543" formatCode="0.0%">
                  <c:v>1.6077170418006492E-2</c:v>
                </c:pt>
                <c:pt idx="544" formatCode="0.0%">
                  <c:v>2.2580645161290214E-2</c:v>
                </c:pt>
                <c:pt idx="545" formatCode="0.0%">
                  <c:v>1.6077170418006492E-2</c:v>
                </c:pt>
                <c:pt idx="546" formatCode="0.0%">
                  <c:v>9.5846645367412275E-3</c:v>
                </c:pt>
                <c:pt idx="547" formatCode="0.0%">
                  <c:v>6.3694267515923553E-3</c:v>
                </c:pt>
                <c:pt idx="548" formatCode="0.0%">
                  <c:v>9.5846645367412275E-3</c:v>
                </c:pt>
                <c:pt idx="549" formatCode="0.0%">
                  <c:v>9.6153846153845812E-3</c:v>
                </c:pt>
                <c:pt idx="550" formatCode="0.0%">
                  <c:v>9.5846645367412275E-3</c:v>
                </c:pt>
                <c:pt idx="551" formatCode="0.0%">
                  <c:v>6.3694267515923553E-3</c:v>
                </c:pt>
                <c:pt idx="552" formatCode="0.0%">
                  <c:v>6.3492063492063266E-3</c:v>
                </c:pt>
                <c:pt idx="553" formatCode="0.0%">
                  <c:v>6.3492063492063266E-3</c:v>
                </c:pt>
                <c:pt idx="554" formatCode="0.0%">
                  <c:v>0</c:v>
                </c:pt>
                <c:pt idx="555" formatCode="0.0%">
                  <c:v>6.3291139240506666E-3</c:v>
                </c:pt>
                <c:pt idx="556" formatCode="0.0%">
                  <c:v>3.154574132492094E-3</c:v>
                </c:pt>
                <c:pt idx="557" formatCode="0.0%">
                  <c:v>3.1645569620253333E-3</c:v>
                </c:pt>
                <c:pt idx="558" formatCode="0.0%">
                  <c:v>3.1645569620253333E-3</c:v>
                </c:pt>
                <c:pt idx="559" formatCode="0.0%">
                  <c:v>0</c:v>
                </c:pt>
                <c:pt idx="560" formatCode="0.0%">
                  <c:v>3.1645569620253333E-3</c:v>
                </c:pt>
                <c:pt idx="561" formatCode="0.0%">
                  <c:v>3.1746031746031633E-3</c:v>
                </c:pt>
                <c:pt idx="562" formatCode="0.0%">
                  <c:v>-3.1645569620253333E-3</c:v>
                </c:pt>
                <c:pt idx="563" formatCode="0.0%">
                  <c:v>-3.1645569620253333E-3</c:v>
                </c:pt>
                <c:pt idx="564" formatCode="0.0%">
                  <c:v>-3.154574132492094E-3</c:v>
                </c:pt>
                <c:pt idx="565" formatCode="0.0%">
                  <c:v>-3.154574132492094E-3</c:v>
                </c:pt>
                <c:pt idx="566" formatCode="0.0%">
                  <c:v>3.154574132492094E-3</c:v>
                </c:pt>
                <c:pt idx="567" formatCode="0.0%">
                  <c:v>0</c:v>
                </c:pt>
                <c:pt idx="568" formatCode="0.0%">
                  <c:v>-3.1446540880503138E-3</c:v>
                </c:pt>
                <c:pt idx="569" formatCode="0.0%">
                  <c:v>0</c:v>
                </c:pt>
                <c:pt idx="570" formatCode="0.0%">
                  <c:v>0</c:v>
                </c:pt>
                <c:pt idx="571" formatCode="0.0%">
                  <c:v>0</c:v>
                </c:pt>
                <c:pt idx="572" formatCode="0.0%">
                  <c:v>-3.154574132492094E-3</c:v>
                </c:pt>
                <c:pt idx="573" formatCode="0.0%">
                  <c:v>3.1645569620253333E-3</c:v>
                </c:pt>
                <c:pt idx="574" formatCode="0.0%">
                  <c:v>6.3492063492063266E-3</c:v>
                </c:pt>
                <c:pt idx="575" formatCode="0.0%">
                  <c:v>6.3492063492063266E-3</c:v>
                </c:pt>
                <c:pt idx="576" formatCode="0.0%">
                  <c:v>6.3291139240506666E-3</c:v>
                </c:pt>
                <c:pt idx="577" formatCode="0.0%">
                  <c:v>6.3291139240506666E-3</c:v>
                </c:pt>
                <c:pt idx="578" formatCode="0.0%">
                  <c:v>0</c:v>
                </c:pt>
                <c:pt idx="579" formatCode="0.0%">
                  <c:v>-6.2893081761006275E-3</c:v>
                </c:pt>
                <c:pt idx="580" formatCode="0.0%">
                  <c:v>-6.3091482649841879E-3</c:v>
                </c:pt>
                <c:pt idx="581" formatCode="0.0%">
                  <c:v>-1.2618296529968376E-2</c:v>
                </c:pt>
                <c:pt idx="582" formatCode="0.0%">
                  <c:v>-6.3091482649841879E-3</c:v>
                </c:pt>
                <c:pt idx="583" formatCode="0.0%">
                  <c:v>-3.1645569620253333E-3</c:v>
                </c:pt>
                <c:pt idx="584" formatCode="0.0%">
                  <c:v>-3.1645569620253333E-3</c:v>
                </c:pt>
                <c:pt idx="585" formatCode="0.0%">
                  <c:v>-6.3091482649841879E-3</c:v>
                </c:pt>
                <c:pt idx="586" formatCode="0.0%">
                  <c:v>-6.3091482649841879E-3</c:v>
                </c:pt>
                <c:pt idx="587" formatCode="0.0%">
                  <c:v>-3.154574132492094E-3</c:v>
                </c:pt>
                <c:pt idx="588" formatCode="0.0%">
                  <c:v>-3.1446540880503138E-3</c:v>
                </c:pt>
                <c:pt idx="589" formatCode="0.0%">
                  <c:v>-3.1446540880503138E-3</c:v>
                </c:pt>
                <c:pt idx="590" formatCode="0.0%">
                  <c:v>-3.1446540880503138E-3</c:v>
                </c:pt>
                <c:pt idx="591" formatCode="0.0%">
                  <c:v>0</c:v>
                </c:pt>
                <c:pt idx="592" formatCode="0.0%">
                  <c:v>0</c:v>
                </c:pt>
                <c:pt idx="593" formatCode="0.0%">
                  <c:v>6.389776357827559E-3</c:v>
                </c:pt>
                <c:pt idx="594" formatCode="0.0%">
                  <c:v>3.1746031746031633E-3</c:v>
                </c:pt>
                <c:pt idx="595" formatCode="0.0%">
                  <c:v>3.1746031746031633E-3</c:v>
                </c:pt>
                <c:pt idx="596" formatCode="0.0%">
                  <c:v>1.2698412698412653E-2</c:v>
                </c:pt>
                <c:pt idx="597" formatCode="0.0%">
                  <c:v>6.3492063492063266E-3</c:v>
                </c:pt>
                <c:pt idx="598" formatCode="0.0%">
                  <c:v>6.3492063492063266E-3</c:v>
                </c:pt>
                <c:pt idx="599" formatCode="0.0%">
                  <c:v>0</c:v>
                </c:pt>
                <c:pt idx="600" formatCode="0.0%">
                  <c:v>-3.154574132492094E-3</c:v>
                </c:pt>
                <c:pt idx="601" formatCode="0.0%">
                  <c:v>-6.3091482649841879E-3</c:v>
                </c:pt>
                <c:pt idx="602" formatCode="0.0%">
                  <c:v>-6.3091482649841879E-3</c:v>
                </c:pt>
                <c:pt idx="603" formatCode="0.0%">
                  <c:v>-6.3291139240507777E-3</c:v>
                </c:pt>
                <c:pt idx="604" formatCode="0.0%">
                  <c:v>0</c:v>
                </c:pt>
                <c:pt idx="605" formatCode="0.0%">
                  <c:v>3.1746031746031633E-3</c:v>
                </c:pt>
                <c:pt idx="606" formatCode="0.0%">
                  <c:v>3.1645569620253333E-3</c:v>
                </c:pt>
                <c:pt idx="607" formatCode="0.0%">
                  <c:v>0</c:v>
                </c:pt>
                <c:pt idx="608" formatCode="0.0%">
                  <c:v>-9.4043887147334804E-3</c:v>
                </c:pt>
                <c:pt idx="609" formatCode="0.0%">
                  <c:v>-3.154574132492094E-3</c:v>
                </c:pt>
                <c:pt idx="610" formatCode="0.0%">
                  <c:v>0</c:v>
                </c:pt>
                <c:pt idx="611" formatCode="0.0%">
                  <c:v>0</c:v>
                </c:pt>
                <c:pt idx="612" formatCode="0.0%">
                  <c:v>6.3291139240506666E-3</c:v>
                </c:pt>
                <c:pt idx="613" formatCode="0.0%">
                  <c:v>3.1746031746031633E-3</c:v>
                </c:pt>
                <c:pt idx="614" formatCode="0.0%">
                  <c:v>3.1746031746031633E-3</c:v>
                </c:pt>
                <c:pt idx="615" formatCode="0.0%">
                  <c:v>6.3694267515923553E-3</c:v>
                </c:pt>
                <c:pt idx="616" formatCode="0.0%">
                  <c:v>0</c:v>
                </c:pt>
                <c:pt idx="617" formatCode="0.0%">
                  <c:v>-3.1645569620253333E-3</c:v>
                </c:pt>
                <c:pt idx="618" formatCode="0.0%">
                  <c:v>-3.154574132492094E-3</c:v>
                </c:pt>
                <c:pt idx="619" formatCode="0.0%">
                  <c:v>0</c:v>
                </c:pt>
                <c:pt idx="620" formatCode="0.0%">
                  <c:v>3.1645569620253333E-3</c:v>
                </c:pt>
                <c:pt idx="621" formatCode="0.0%">
                  <c:v>3.1645569620253333E-3</c:v>
                </c:pt>
                <c:pt idx="622" formatCode="0.0%">
                  <c:v>0</c:v>
                </c:pt>
                <c:pt idx="623" formatCode="0.0%">
                  <c:v>3.1645569620253333E-3</c:v>
                </c:pt>
                <c:pt idx="624" formatCode="0.0%">
                  <c:v>0</c:v>
                </c:pt>
                <c:pt idx="625" formatCode="0.0%">
                  <c:v>9.4936708860757779E-3</c:v>
                </c:pt>
                <c:pt idx="626" formatCode="0.0%">
                  <c:v>9.4936708860757779E-3</c:v>
                </c:pt>
                <c:pt idx="627" formatCode="0.0%">
                  <c:v>1.2658227848101111E-2</c:v>
                </c:pt>
                <c:pt idx="628" formatCode="0.0%">
                  <c:v>1.9047619047619202E-2</c:v>
                </c:pt>
                <c:pt idx="629" formatCode="0.0%">
                  <c:v>2.857142857142847E-2</c:v>
                </c:pt>
                <c:pt idx="630" formatCode="0.0%">
                  <c:v>2.5316455696202445E-2</c:v>
                </c:pt>
                <c:pt idx="631" formatCode="0.0%">
                  <c:v>2.5316455696202445E-2</c:v>
                </c:pt>
                <c:pt idx="632" formatCode="0.0%">
                  <c:v>2.208201892744488E-2</c:v>
                </c:pt>
                <c:pt idx="633" formatCode="0.0%">
                  <c:v>2.5236593059936974E-2</c:v>
                </c:pt>
                <c:pt idx="634" formatCode="0.0%">
                  <c:v>2.8391167192429068E-2</c:v>
                </c:pt>
                <c:pt idx="635" formatCode="0.0%">
                  <c:v>3.4700315457413256E-2</c:v>
                </c:pt>
                <c:pt idx="636" formatCode="0.0%">
                  <c:v>3.459119496855334E-2</c:v>
                </c:pt>
                <c:pt idx="637" formatCode="0.0%">
                  <c:v>4.0752351097178785E-2</c:v>
                </c:pt>
                <c:pt idx="638" formatCode="0.0%">
                  <c:v>4.0752351097178785E-2</c:v>
                </c:pt>
                <c:pt idx="639" formatCode="0.0%">
                  <c:v>3.7500000000000089E-2</c:v>
                </c:pt>
                <c:pt idx="640" formatCode="0.0%">
                  <c:v>3.4267912772585785E-2</c:v>
                </c:pt>
                <c:pt idx="641" formatCode="0.0%">
                  <c:v>2.7777777777777679E-2</c:v>
                </c:pt>
                <c:pt idx="642" formatCode="0.0%">
                  <c:v>3.3950617283950768E-2</c:v>
                </c:pt>
                <c:pt idx="643" formatCode="0.0%">
                  <c:v>3.7037037037037202E-2</c:v>
                </c:pt>
                <c:pt idx="644" formatCode="0.0%">
                  <c:v>3.7037037037037202E-2</c:v>
                </c:pt>
                <c:pt idx="645" formatCode="0.0%">
                  <c:v>2.7692307692307683E-2</c:v>
                </c:pt>
                <c:pt idx="646" formatCode="0.0%">
                  <c:v>2.1472392638036686E-2</c:v>
                </c:pt>
                <c:pt idx="647" formatCode="0.0%">
                  <c:v>1.5243902439024293E-2</c:v>
                </c:pt>
                <c:pt idx="648" formatCode="0.0%">
                  <c:v>1.5197568389057725E-2</c:v>
                </c:pt>
                <c:pt idx="649" formatCode="0.0%">
                  <c:v>6.0240963855420215E-3</c:v>
                </c:pt>
                <c:pt idx="650" formatCode="0.0%">
                  <c:v>3.0120481927708997E-3</c:v>
                </c:pt>
                <c:pt idx="651" formatCode="0.0%">
                  <c:v>-3.0120481927711218E-3</c:v>
                </c:pt>
                <c:pt idx="652" formatCode="0.0%">
                  <c:v>3.0120481927708997E-3</c:v>
                </c:pt>
                <c:pt idx="653" formatCode="0.0%">
                  <c:v>6.0060060060060927E-3</c:v>
                </c:pt>
                <c:pt idx="654" formatCode="0.0%">
                  <c:v>0</c:v>
                </c:pt>
                <c:pt idx="655" formatCode="0.0%">
                  <c:v>-5.9523809523810423E-3</c:v>
                </c:pt>
                <c:pt idx="656" formatCode="0.0%">
                  <c:v>-5.9523809523810423E-3</c:v>
                </c:pt>
                <c:pt idx="657" formatCode="0.0%">
                  <c:v>0</c:v>
                </c:pt>
                <c:pt idx="658" formatCode="0.0%">
                  <c:v>3.0030030030030463E-3</c:v>
                </c:pt>
                <c:pt idx="659" formatCode="0.0%">
                  <c:v>1.2012012012012185E-2</c:v>
                </c:pt>
                <c:pt idx="660" formatCode="0.0%">
                  <c:v>1.1976047904191489E-2</c:v>
                </c:pt>
                <c:pt idx="661" formatCode="0.0%">
                  <c:v>1.7964071856287456E-2</c:v>
                </c:pt>
                <c:pt idx="662" formatCode="0.0%">
                  <c:v>2.4024024024024149E-2</c:v>
                </c:pt>
                <c:pt idx="663" formatCode="0.0%">
                  <c:v>3.0211480362537735E-2</c:v>
                </c:pt>
                <c:pt idx="664" formatCode="0.0%">
                  <c:v>2.7027027027027195E-2</c:v>
                </c:pt>
                <c:pt idx="665" formatCode="0.0%">
                  <c:v>2.0895522388059806E-2</c:v>
                </c:pt>
                <c:pt idx="666" formatCode="0.0%">
                  <c:v>2.3880597014925398E-2</c:v>
                </c:pt>
                <c:pt idx="667" formatCode="0.0%">
                  <c:v>2.3952095808383422E-2</c:v>
                </c:pt>
                <c:pt idx="668" formatCode="0.0%">
                  <c:v>2.9940119760478945E-2</c:v>
                </c:pt>
                <c:pt idx="669" formatCode="0.0%">
                  <c:v>2.9940119760478945E-2</c:v>
                </c:pt>
                <c:pt idx="670" formatCode="0.0%">
                  <c:v>3.2934131736527039E-2</c:v>
                </c:pt>
                <c:pt idx="671" formatCode="0.0%">
                  <c:v>2.6706231454005858E-2</c:v>
                </c:pt>
                <c:pt idx="672" formatCode="0.0%">
                  <c:v>2.9585798816567976E-2</c:v>
                </c:pt>
                <c:pt idx="673" formatCode="0.0%">
                  <c:v>2.9411764705882248E-2</c:v>
                </c:pt>
                <c:pt idx="674" formatCode="0.0%">
                  <c:v>3.2258064516129004E-2</c:v>
                </c:pt>
                <c:pt idx="675" formatCode="0.0%">
                  <c:v>3.5190615835777095E-2</c:v>
                </c:pt>
                <c:pt idx="676" formatCode="0.0%">
                  <c:v>3.8011695906432719E-2</c:v>
                </c:pt>
                <c:pt idx="677" formatCode="0.0%">
                  <c:v>4.3859649122806932E-2</c:v>
                </c:pt>
                <c:pt idx="678" formatCode="0.0%">
                  <c:v>4.3731778425655898E-2</c:v>
                </c:pt>
                <c:pt idx="679" formatCode="0.0%">
                  <c:v>4.3859649122806932E-2</c:v>
                </c:pt>
                <c:pt idx="680" formatCode="0.0%">
                  <c:v>4.0697674418604501E-2</c:v>
                </c:pt>
                <c:pt idx="681" formatCode="0.0%">
                  <c:v>4.3604651162790775E-2</c:v>
                </c:pt>
                <c:pt idx="682" formatCode="0.0%">
                  <c:v>4.6376811594202927E-2</c:v>
                </c:pt>
                <c:pt idx="683" formatCode="0.0%">
                  <c:v>4.9132947976878505E-2</c:v>
                </c:pt>
                <c:pt idx="684" formatCode="0.0%">
                  <c:v>4.8850574712643757E-2</c:v>
                </c:pt>
                <c:pt idx="685" formatCode="0.0%">
                  <c:v>4.857142857142871E-2</c:v>
                </c:pt>
                <c:pt idx="686" formatCode="0.0%">
                  <c:v>4.2613636363636465E-2</c:v>
                </c:pt>
                <c:pt idx="687" formatCode="0.0%">
                  <c:v>4.2492917847025469E-2</c:v>
                </c:pt>
                <c:pt idx="688" formatCode="0.0%">
                  <c:v>3.6619718309859106E-2</c:v>
                </c:pt>
                <c:pt idx="689" formatCode="0.0%">
                  <c:v>3.3613445378151141E-2</c:v>
                </c:pt>
                <c:pt idx="690" formatCode="0.0%">
                  <c:v>3.6312849162011274E-2</c:v>
                </c:pt>
                <c:pt idx="691" formatCode="0.0%">
                  <c:v>3.3613445378151141E-2</c:v>
                </c:pt>
                <c:pt idx="692" formatCode="0.0%">
                  <c:v>3.6312849162011274E-2</c:v>
                </c:pt>
                <c:pt idx="693" formatCode="0.0%">
                  <c:v>3.3426183844011303E-2</c:v>
                </c:pt>
                <c:pt idx="694" formatCode="0.0%">
                  <c:v>2.7700831024930705E-2</c:v>
                </c:pt>
                <c:pt idx="695" formatCode="0.0%">
                  <c:v>2.203856749311317E-2</c:v>
                </c:pt>
                <c:pt idx="696" formatCode="0.0%">
                  <c:v>2.1917808219177992E-2</c:v>
                </c:pt>
                <c:pt idx="697" formatCode="0.0%">
                  <c:v>2.7247956403269713E-2</c:v>
                </c:pt>
                <c:pt idx="698" formatCode="0.0%">
                  <c:v>2.9972752043596618E-2</c:v>
                </c:pt>
                <c:pt idx="699" formatCode="0.0%">
                  <c:v>2.9891304347826164E-2</c:v>
                </c:pt>
                <c:pt idx="700" formatCode="0.0%">
                  <c:v>3.5326086956521952E-2</c:v>
                </c:pt>
                <c:pt idx="701" formatCode="0.0%">
                  <c:v>3.5230352303523116E-2</c:v>
                </c:pt>
                <c:pt idx="702" formatCode="0.0%">
                  <c:v>3.2345013477088846E-2</c:v>
                </c:pt>
                <c:pt idx="703" formatCode="0.0%">
                  <c:v>4.3360433604336057E-2</c:v>
                </c:pt>
                <c:pt idx="704" formatCode="0.0%">
                  <c:v>3.2345013477088846E-2</c:v>
                </c:pt>
                <c:pt idx="705" formatCode="0.0%">
                  <c:v>3.2345013477088846E-2</c:v>
                </c:pt>
                <c:pt idx="706" formatCode="0.0%">
                  <c:v>3.2345013477088846E-2</c:v>
                </c:pt>
                <c:pt idx="707" formatCode="0.0%">
                  <c:v>4.0431266846361114E-2</c:v>
                </c:pt>
                <c:pt idx="708" formatCode="0.0%">
                  <c:v>4.0214477211796273E-2</c:v>
                </c:pt>
                <c:pt idx="709" formatCode="0.0%">
                  <c:v>3.9787798408488007E-2</c:v>
                </c:pt>
                <c:pt idx="710" formatCode="0.0%">
                  <c:v>3.7037037037037202E-2</c:v>
                </c:pt>
                <c:pt idx="711" formatCode="0.0%">
                  <c:v>3.693931398416872E-2</c:v>
                </c:pt>
                <c:pt idx="712" formatCode="0.0%">
                  <c:v>3.6745406824146842E-2</c:v>
                </c:pt>
                <c:pt idx="713" formatCode="0.0%">
                  <c:v>3.9267015706806241E-2</c:v>
                </c:pt>
                <c:pt idx="714" formatCode="0.0%">
                  <c:v>4.4386422976501416E-2</c:v>
                </c:pt>
                <c:pt idx="715" formatCode="0.0%">
                  <c:v>4.1558441558441572E-2</c:v>
                </c:pt>
                <c:pt idx="716" formatCode="0.0%">
                  <c:v>4.9608355091383949E-2</c:v>
                </c:pt>
                <c:pt idx="717" formatCode="0.0%">
                  <c:v>4.6997389033942572E-2</c:v>
                </c:pt>
                <c:pt idx="718" formatCode="0.0%">
                  <c:v>5.2219321148825104E-2</c:v>
                </c:pt>
                <c:pt idx="719" formatCode="0.0%">
                  <c:v>6.476683937823835E-2</c:v>
                </c:pt>
                <c:pt idx="720" formatCode="0.0%">
                  <c:v>7.2164948453608435E-2</c:v>
                </c:pt>
                <c:pt idx="721" formatCode="0.0%">
                  <c:v>8.1632653061224358E-2</c:v>
                </c:pt>
                <c:pt idx="722" formatCode="0.0%">
                  <c:v>0.10714285714285698</c:v>
                </c:pt>
                <c:pt idx="723" formatCode="0.0%">
                  <c:v>0.10941475826972025</c:v>
                </c:pt>
                <c:pt idx="724" formatCode="0.0%">
                  <c:v>0.12658227848101267</c:v>
                </c:pt>
                <c:pt idx="725" formatCode="0.0%">
                  <c:v>0.14609571788413089</c:v>
                </c:pt>
                <c:pt idx="726" formatCode="0.0%">
                  <c:v>0.12250000000000005</c:v>
                </c:pt>
                <c:pt idx="727" formatCode="0.0%">
                  <c:v>0.18453865336658359</c:v>
                </c:pt>
                <c:pt idx="728" formatCode="0.0%">
                  <c:v>0.1616915422885572</c:v>
                </c:pt>
                <c:pt idx="729" formatCode="0.0%">
                  <c:v>0.15461346633416451</c:v>
                </c:pt>
                <c:pt idx="730" formatCode="0.0%">
                  <c:v>0.15384615384615397</c:v>
                </c:pt>
                <c:pt idx="731" formatCode="0.0%">
                  <c:v>0.15328467153284664</c:v>
                </c:pt>
                <c:pt idx="732" formatCode="0.0%">
                  <c:v>0.17788461538461542</c:v>
                </c:pt>
                <c:pt idx="733" formatCode="0.0%">
                  <c:v>0.179245283018868</c:v>
                </c:pt>
                <c:pt idx="734" formatCode="0.0%">
                  <c:v>0.16589861751152091</c:v>
                </c:pt>
                <c:pt idx="735" formatCode="0.0%">
                  <c:v>0.16972477064220182</c:v>
                </c:pt>
                <c:pt idx="736" formatCode="0.0%">
                  <c:v>0.16404494382022472</c:v>
                </c:pt>
                <c:pt idx="737" formatCode="0.0%">
                  <c:v>0.14285714285714279</c:v>
                </c:pt>
                <c:pt idx="738" formatCode="0.0%">
                  <c:v>0.20267260579064583</c:v>
                </c:pt>
                <c:pt idx="739" formatCode="0.0%">
                  <c:v>0.17684210526315791</c:v>
                </c:pt>
                <c:pt idx="740" formatCode="0.0%">
                  <c:v>0.19700214132762306</c:v>
                </c:pt>
                <c:pt idx="741" formatCode="0.0%">
                  <c:v>0.2289416846652268</c:v>
                </c:pt>
                <c:pt idx="742" formatCode="0.0%">
                  <c:v>0.2344086021505376</c:v>
                </c:pt>
                <c:pt idx="743" formatCode="0.0%">
                  <c:v>0.20886075949367089</c:v>
                </c:pt>
                <c:pt idx="744" formatCode="0.0%">
                  <c:v>0.17142857142857149</c:v>
                </c:pt>
                <c:pt idx="745" formatCode="0.0%">
                  <c:v>0.14400000000000013</c:v>
                </c:pt>
                <c:pt idx="746" formatCode="0.0%">
                  <c:v>0.12450592885375489</c:v>
                </c:pt>
                <c:pt idx="747" formatCode="0.0%">
                  <c:v>0.12745098039215685</c:v>
                </c:pt>
                <c:pt idx="748" formatCode="0.0%">
                  <c:v>0.11776061776061786</c:v>
                </c:pt>
                <c:pt idx="749" formatCode="0.0%">
                  <c:v>0.11538461538461542</c:v>
                </c:pt>
                <c:pt idx="750" formatCode="0.0%">
                  <c:v>8.7037037037037024E-2</c:v>
                </c:pt>
                <c:pt idx="751" formatCode="0.0%">
                  <c:v>5.5456171735241533E-2</c:v>
                </c:pt>
                <c:pt idx="752" formatCode="0.0%">
                  <c:v>6.2611806797853387E-2</c:v>
                </c:pt>
                <c:pt idx="753" formatCode="0.0%">
                  <c:v>5.0966608084358489E-2</c:v>
                </c:pt>
                <c:pt idx="754" formatCode="0.0%">
                  <c:v>3.6585365853658569E-2</c:v>
                </c:pt>
                <c:pt idx="755" formatCode="0.0%">
                  <c:v>4.1884816753926746E-2</c:v>
                </c:pt>
                <c:pt idx="756" formatCode="0.0%">
                  <c:v>4.355400696864109E-2</c:v>
                </c:pt>
                <c:pt idx="757" formatCode="0.0%">
                  <c:v>4.7202797202797075E-2</c:v>
                </c:pt>
                <c:pt idx="758" formatCode="0.0%">
                  <c:v>5.4481546572934914E-2</c:v>
                </c:pt>
                <c:pt idx="759" formatCode="0.0%">
                  <c:v>5.3913043478260869E-2</c:v>
                </c:pt>
                <c:pt idx="760" formatCode="0.0%">
                  <c:v>5.0086355785837533E-2</c:v>
                </c:pt>
                <c:pt idx="761" formatCode="0.0%">
                  <c:v>5.5172413793103559E-2</c:v>
                </c:pt>
                <c:pt idx="762" formatCode="0.0%">
                  <c:v>4.9403747870528036E-2</c:v>
                </c:pt>
                <c:pt idx="763" formatCode="0.0%">
                  <c:v>4.067796610169494E-2</c:v>
                </c:pt>
                <c:pt idx="764" formatCode="0.0%">
                  <c:v>4.0404040404040442E-2</c:v>
                </c:pt>
                <c:pt idx="765" formatCode="0.0%">
                  <c:v>3.5117056856187379E-2</c:v>
                </c:pt>
                <c:pt idx="766" formatCode="0.0%">
                  <c:v>4.2016806722689148E-2</c:v>
                </c:pt>
                <c:pt idx="767" formatCode="0.0%">
                  <c:v>4.690117252931314E-2</c:v>
                </c:pt>
                <c:pt idx="768" formatCode="0.0%">
                  <c:v>4.8414023372287174E-2</c:v>
                </c:pt>
                <c:pt idx="769" formatCode="0.0%">
                  <c:v>6.0100166944908162E-2</c:v>
                </c:pt>
                <c:pt idx="770" formatCode="0.0%">
                  <c:v>6.8333333333333135E-2</c:v>
                </c:pt>
                <c:pt idx="771" formatCode="0.0%">
                  <c:v>7.0957095709571094E-2</c:v>
                </c:pt>
                <c:pt idx="772" formatCode="0.0%">
                  <c:v>7.2368421052631637E-2</c:v>
                </c:pt>
                <c:pt idx="773" formatCode="0.0%">
                  <c:v>6.2091503267973858E-2</c:v>
                </c:pt>
                <c:pt idx="774" formatCode="0.0%">
                  <c:v>5.6818181818181657E-2</c:v>
                </c:pt>
                <c:pt idx="775" formatCode="0.0%">
                  <c:v>5.8631921824104261E-2</c:v>
                </c:pt>
                <c:pt idx="776" formatCode="0.0%">
                  <c:v>5.663430420711979E-2</c:v>
                </c:pt>
                <c:pt idx="777" formatCode="0.0%">
                  <c:v>5.9773828756058078E-2</c:v>
                </c:pt>
                <c:pt idx="778" formatCode="0.0%">
                  <c:v>6.1290322580645151E-2</c:v>
                </c:pt>
                <c:pt idx="779" formatCode="0.0%">
                  <c:v>5.9200000000000141E-2</c:v>
                </c:pt>
                <c:pt idx="780" formatCode="0.0%">
                  <c:v>6.3694267515923553E-2</c:v>
                </c:pt>
                <c:pt idx="781" formatCode="0.0%">
                  <c:v>6.2992125984252079E-2</c:v>
                </c:pt>
                <c:pt idx="782" formatCode="0.0%">
                  <c:v>6.240249609984394E-2</c:v>
                </c:pt>
                <c:pt idx="783" formatCode="0.0%">
                  <c:v>6.3174114021571581E-2</c:v>
                </c:pt>
                <c:pt idx="784" formatCode="0.0%">
                  <c:v>6.5950920245398725E-2</c:v>
                </c:pt>
                <c:pt idx="785" formatCode="0.0%">
                  <c:v>7.6923076923076872E-2</c:v>
                </c:pt>
                <c:pt idx="786" formatCode="0.0%">
                  <c:v>8.1413210445468787E-2</c:v>
                </c:pt>
                <c:pt idx="787" formatCode="0.0%">
                  <c:v>8.307692307692327E-2</c:v>
                </c:pt>
                <c:pt idx="788" formatCode="0.0%">
                  <c:v>8.7289433384379889E-2</c:v>
                </c:pt>
                <c:pt idx="789" formatCode="0.0%">
                  <c:v>9.4512195121951192E-2</c:v>
                </c:pt>
                <c:pt idx="790" formatCode="0.0%">
                  <c:v>9.5744680851063801E-2</c:v>
                </c:pt>
                <c:pt idx="791" formatCode="0.0%">
                  <c:v>9.8187311178247638E-2</c:v>
                </c:pt>
                <c:pt idx="792" formatCode="0.0%">
                  <c:v>0.10479041916167664</c:v>
                </c:pt>
                <c:pt idx="793" formatCode="0.0%">
                  <c:v>0.10962962962962974</c:v>
                </c:pt>
                <c:pt idx="794" formatCode="0.0%">
                  <c:v>0.11306901615271658</c:v>
                </c:pt>
                <c:pt idx="795" formatCode="0.0%">
                  <c:v>0.11449275362318856</c:v>
                </c:pt>
                <c:pt idx="796" formatCode="0.0%">
                  <c:v>0.1151079136690647</c:v>
                </c:pt>
                <c:pt idx="797" formatCode="0.0%">
                  <c:v>0.11428571428571432</c:v>
                </c:pt>
                <c:pt idx="798" formatCode="0.0%">
                  <c:v>0.125</c:v>
                </c:pt>
                <c:pt idx="799" formatCode="0.0%">
                  <c:v>0.1306818181818179</c:v>
                </c:pt>
                <c:pt idx="800" formatCode="0.0%">
                  <c:v>0.1394366197183099</c:v>
                </c:pt>
                <c:pt idx="801" formatCode="0.0%">
                  <c:v>0.14345403899721454</c:v>
                </c:pt>
                <c:pt idx="802" formatCode="0.0%">
                  <c:v>0.14563106796116498</c:v>
                </c:pt>
                <c:pt idx="803" formatCode="0.0%">
                  <c:v>0.14718019257221471</c:v>
                </c:pt>
                <c:pt idx="804" formatCode="0.0%">
                  <c:v>0.15447154471544722</c:v>
                </c:pt>
                <c:pt idx="805" formatCode="0.0%">
                  <c:v>0.16021361815754331</c:v>
                </c:pt>
                <c:pt idx="806" formatCode="0.0%">
                  <c:v>0.15435356200527717</c:v>
                </c:pt>
                <c:pt idx="807" formatCode="0.0%">
                  <c:v>0.14174252275682697</c:v>
                </c:pt>
                <c:pt idx="808" formatCode="0.0%">
                  <c:v>0.13935483870967746</c:v>
                </c:pt>
                <c:pt idx="809" formatCode="0.0%">
                  <c:v>0.13717948717948714</c:v>
                </c:pt>
                <c:pt idx="810" formatCode="0.0%">
                  <c:v>0.14015151515151514</c:v>
                </c:pt>
                <c:pt idx="811" formatCode="0.0%">
                  <c:v>0.14949748743718594</c:v>
                </c:pt>
                <c:pt idx="812" formatCode="0.0%">
                  <c:v>0.13349814585908515</c:v>
                </c:pt>
                <c:pt idx="813" formatCode="0.0%">
                  <c:v>0.1303288672350793</c:v>
                </c:pt>
                <c:pt idx="814" formatCode="0.0%">
                  <c:v>0.12832929782082325</c:v>
                </c:pt>
                <c:pt idx="815" formatCode="0.0%">
                  <c:v>0.12470023980815337</c:v>
                </c:pt>
                <c:pt idx="816" formatCode="0.0%">
                  <c:v>0.11737089201877926</c:v>
                </c:pt>
                <c:pt idx="817" formatCode="0.0%">
                  <c:v>0.1058688147295741</c:v>
                </c:pt>
                <c:pt idx="818" formatCode="0.0%">
                  <c:v>0.10857142857142854</c:v>
                </c:pt>
                <c:pt idx="819" formatCode="0.0%">
                  <c:v>0.11617312072892938</c:v>
                </c:pt>
                <c:pt idx="820" formatCode="0.0%">
                  <c:v>0.11325028312570784</c:v>
                </c:pt>
                <c:pt idx="821" formatCode="0.0%">
                  <c:v>0.11048478015783547</c:v>
                </c:pt>
                <c:pt idx="822" formatCode="0.0%">
                  <c:v>9.6345514950166189E-2</c:v>
                </c:pt>
                <c:pt idx="823" formatCode="0.0%">
                  <c:v>8.1967213114754189E-2</c:v>
                </c:pt>
                <c:pt idx="824" formatCode="0.0%">
                  <c:v>7.7426390403489531E-2</c:v>
                </c:pt>
                <c:pt idx="825" formatCode="0.0%">
                  <c:v>6.5732758620689724E-2</c:v>
                </c:pt>
                <c:pt idx="826" formatCode="0.0%">
                  <c:v>6.0085836909871126E-2</c:v>
                </c:pt>
                <c:pt idx="827" formatCode="0.0%">
                  <c:v>5.3304904051172608E-2</c:v>
                </c:pt>
                <c:pt idx="828" formatCode="0.0%">
                  <c:v>4.7268907563025264E-2</c:v>
                </c:pt>
                <c:pt idx="829" formatCode="0.0%">
                  <c:v>3.8501560874089513E-2</c:v>
                </c:pt>
                <c:pt idx="830" formatCode="0.0%">
                  <c:v>2.6804123711340111E-2</c:v>
                </c:pt>
                <c:pt idx="831" formatCode="0.0%">
                  <c:v>1.6326530612244872E-2</c:v>
                </c:pt>
                <c:pt idx="832" formatCode="0.0%">
                  <c:v>1.5259409969481164E-2</c:v>
                </c:pt>
                <c:pt idx="833" formatCode="0.0%">
                  <c:v>1.5228426395939021E-2</c:v>
                </c:pt>
                <c:pt idx="834" formatCode="0.0%">
                  <c:v>1.4141414141414232E-2</c:v>
                </c:pt>
                <c:pt idx="835" formatCode="0.0%">
                  <c:v>1.3131313131313105E-2</c:v>
                </c:pt>
                <c:pt idx="836" formatCode="0.0%">
                  <c:v>1.2145748987854255E-2</c:v>
                </c:pt>
                <c:pt idx="837" formatCode="0.0%">
                  <c:v>1.3144590495449915E-2</c:v>
                </c:pt>
                <c:pt idx="838" formatCode="0.0%">
                  <c:v>1.5182186234817818E-2</c:v>
                </c:pt>
                <c:pt idx="839" formatCode="0.0%">
                  <c:v>1.7206477732793601E-2</c:v>
                </c:pt>
                <c:pt idx="840" formatCode="0.0%">
                  <c:v>5.015045135406293E-3</c:v>
                </c:pt>
                <c:pt idx="841" formatCode="0.0%">
                  <c:v>7.0140280561121759E-3</c:v>
                </c:pt>
                <c:pt idx="842" formatCode="0.0%">
                  <c:v>8.0321285140563248E-3</c:v>
                </c:pt>
                <c:pt idx="843" formatCode="0.0%">
                  <c:v>8.0321285140563248E-3</c:v>
                </c:pt>
                <c:pt idx="844" formatCode="0.0%">
                  <c:v>1.002004008016022E-2</c:v>
                </c:pt>
                <c:pt idx="845" formatCode="0.0%">
                  <c:v>1.0000000000000009E-2</c:v>
                </c:pt>
                <c:pt idx="846" formatCode="0.0%">
                  <c:v>8.9641434262948128E-3</c:v>
                </c:pt>
                <c:pt idx="847" formatCode="0.0%">
                  <c:v>1.4955134596211339E-2</c:v>
                </c:pt>
                <c:pt idx="848" formatCode="0.0%">
                  <c:v>2.0000000000000018E-2</c:v>
                </c:pt>
                <c:pt idx="849" formatCode="0.0%">
                  <c:v>1.9960079840319445E-2</c:v>
                </c:pt>
                <c:pt idx="850" formatCode="0.0%">
                  <c:v>1.7946161515453696E-2</c:v>
                </c:pt>
                <c:pt idx="851" formatCode="0.0%">
                  <c:v>1.7910447761193993E-2</c:v>
                </c:pt>
                <c:pt idx="852" formatCode="0.0%">
                  <c:v>2.6946107784431073E-2</c:v>
                </c:pt>
                <c:pt idx="853" formatCode="0.0%">
                  <c:v>2.6865671641790989E-2</c:v>
                </c:pt>
                <c:pt idx="854" formatCode="0.0%">
                  <c:v>3.4860557768924272E-2</c:v>
                </c:pt>
                <c:pt idx="855" formatCode="0.0%">
                  <c:v>3.5856573705179251E-2</c:v>
                </c:pt>
                <c:pt idx="856" formatCode="0.0%">
                  <c:v>3.2738095238095122E-2</c:v>
                </c:pt>
                <c:pt idx="857" formatCode="0.0%">
                  <c:v>2.9702970297029729E-2</c:v>
                </c:pt>
                <c:pt idx="858" formatCode="0.0%">
                  <c:v>2.8627838104639647E-2</c:v>
                </c:pt>
                <c:pt idx="859" formatCode="0.0%">
                  <c:v>1.9646365422396839E-2</c:v>
                </c:pt>
                <c:pt idx="860" formatCode="0.0%">
                  <c:v>1.3725490196078383E-2</c:v>
                </c:pt>
                <c:pt idx="861" formatCode="0.0%">
                  <c:v>1.1741682974559797E-2</c:v>
                </c:pt>
                <c:pt idx="862" formatCode="0.0%">
                  <c:v>1.5670910871694588E-2</c:v>
                </c:pt>
                <c:pt idx="863" formatCode="0.0%">
                  <c:v>1.1730205278592365E-2</c:v>
                </c:pt>
                <c:pt idx="864" formatCode="0.0%">
                  <c:v>4.8590864917394949E-3</c:v>
                </c:pt>
                <c:pt idx="865" formatCode="0.0%">
                  <c:v>9.6899224806201723E-4</c:v>
                </c:pt>
                <c:pt idx="866" formatCode="0.0%">
                  <c:v>-7.6997112608278018E-3</c:v>
                </c:pt>
                <c:pt idx="867" formatCode="0.0%">
                  <c:v>-6.7307692307692069E-3</c:v>
                </c:pt>
                <c:pt idx="868" formatCode="0.0%">
                  <c:v>-5.7636887608069065E-3</c:v>
                </c:pt>
                <c:pt idx="869" formatCode="0.0%">
                  <c:v>-6.7307692307692069E-3</c:v>
                </c:pt>
                <c:pt idx="870" formatCode="0.0%">
                  <c:v>-9.5969289827255722E-3</c:v>
                </c:pt>
                <c:pt idx="871" formatCode="0.0%">
                  <c:v>-1.0597302504816941E-2</c:v>
                </c:pt>
                <c:pt idx="872" formatCode="0.0%">
                  <c:v>-1.2572533849129708E-2</c:v>
                </c:pt>
                <c:pt idx="873" formatCode="0.0%">
                  <c:v>-4.8355899419729731E-3</c:v>
                </c:pt>
                <c:pt idx="874" formatCode="0.0%">
                  <c:v>-2.8929604628736838E-3</c:v>
                </c:pt>
                <c:pt idx="875" formatCode="0.0%">
                  <c:v>9.6618357487909812E-4</c:v>
                </c:pt>
                <c:pt idx="876" formatCode="0.0%">
                  <c:v>-1.9342359767892114E-3</c:v>
                </c:pt>
                <c:pt idx="877" formatCode="0.0%">
                  <c:v>-1.5488867376573068E-2</c:v>
                </c:pt>
                <c:pt idx="878" formatCode="0.0%">
                  <c:v>-2.7158098933074637E-2</c:v>
                </c:pt>
                <c:pt idx="879" formatCode="0.0%">
                  <c:v>-3.5818005808325282E-2</c:v>
                </c:pt>
                <c:pt idx="880" formatCode="0.0%">
                  <c:v>-3.3816425120772986E-2</c:v>
                </c:pt>
                <c:pt idx="881" formatCode="0.0%">
                  <c:v>-3.2913843175217727E-2</c:v>
                </c:pt>
                <c:pt idx="882" formatCode="0.0%">
                  <c:v>-3.6821705426356544E-2</c:v>
                </c:pt>
                <c:pt idx="883" formatCode="0.0%">
                  <c:v>-3.3106134371957197E-2</c:v>
                </c:pt>
                <c:pt idx="884" formatCode="0.0%">
                  <c:v>-2.6444662095984173E-2</c:v>
                </c:pt>
                <c:pt idx="885" formatCode="0.0%">
                  <c:v>-3.1098153547133189E-2</c:v>
                </c:pt>
                <c:pt idx="886" formatCode="0.0%">
                  <c:v>-3.481624758220514E-2</c:v>
                </c:pt>
                <c:pt idx="887" formatCode="0.0%">
                  <c:v>-3.7644787644787514E-2</c:v>
                </c:pt>
                <c:pt idx="888" formatCode="0.0%">
                  <c:v>-2.6162790697674465E-2</c:v>
                </c:pt>
                <c:pt idx="889" formatCode="0.0%">
                  <c:v>-6.8829891838741997E-3</c:v>
                </c:pt>
                <c:pt idx="890" formatCode="0.0%">
                  <c:v>8.9730807577268479E-3</c:v>
                </c:pt>
                <c:pt idx="891" formatCode="0.0%">
                  <c:v>2.3092369477911712E-2</c:v>
                </c:pt>
                <c:pt idx="892" formatCode="0.0%">
                  <c:v>2.6000000000000023E-2</c:v>
                </c:pt>
                <c:pt idx="893" formatCode="0.0%">
                  <c:v>3.1031031031030887E-2</c:v>
                </c:pt>
                <c:pt idx="894" formatCode="0.0%">
                  <c:v>4.1247484909456622E-2</c:v>
                </c:pt>
                <c:pt idx="895" formatCode="0.0%">
                  <c:v>4.5317220543806602E-2</c:v>
                </c:pt>
                <c:pt idx="896" formatCode="0.0%">
                  <c:v>4.3259557344064392E-2</c:v>
                </c:pt>
                <c:pt idx="897" formatCode="0.0%">
                  <c:v>4.4132397191574579E-2</c:v>
                </c:pt>
                <c:pt idx="898" formatCode="0.0%">
                  <c:v>4.4088176352705455E-2</c:v>
                </c:pt>
                <c:pt idx="899" formatCode="0.0%">
                  <c:v>4.5135406218655971E-2</c:v>
                </c:pt>
                <c:pt idx="900" formatCode="0.0%">
                  <c:v>4.0796019900497527E-2</c:v>
                </c:pt>
                <c:pt idx="901" formatCode="0.0%">
                  <c:v>3.7623762376237657E-2</c:v>
                </c:pt>
                <c:pt idx="902" formatCode="0.0%">
                  <c:v>3.6561264822134509E-2</c:v>
                </c:pt>
                <c:pt idx="903" formatCode="0.0%">
                  <c:v>3.8272816486751626E-2</c:v>
                </c:pt>
                <c:pt idx="904" formatCode="0.0%">
                  <c:v>3.8011695906432719E-2</c:v>
                </c:pt>
                <c:pt idx="905" formatCode="0.0%">
                  <c:v>4.0776699029126284E-2</c:v>
                </c:pt>
                <c:pt idx="906" formatCode="0.0%">
                  <c:v>4.251207729468609E-2</c:v>
                </c:pt>
                <c:pt idx="907" formatCode="0.0%">
                  <c:v>4.0462427745664664E-2</c:v>
                </c:pt>
                <c:pt idx="908" formatCode="0.0%">
                  <c:v>4.2430086788813881E-2</c:v>
                </c:pt>
                <c:pt idx="909" formatCode="0.0%">
                  <c:v>3.9385206532180694E-2</c:v>
                </c:pt>
                <c:pt idx="910" formatCode="0.0%">
                  <c:v>3.9347408829174535E-2</c:v>
                </c:pt>
                <c:pt idx="911" formatCode="0.0%">
                  <c:v>4.606525911708248E-2</c:v>
                </c:pt>
                <c:pt idx="912" formatCode="0.0%">
                  <c:v>5.6405353728489649E-2</c:v>
                </c:pt>
                <c:pt idx="913" formatCode="0.0%">
                  <c:v>5.7251908396946494E-2</c:v>
                </c:pt>
                <c:pt idx="914" formatCode="0.0%">
                  <c:v>6.2917063870352674E-2</c:v>
                </c:pt>
                <c:pt idx="915" formatCode="0.0%">
                  <c:v>6.1436672967863926E-2</c:v>
                </c:pt>
                <c:pt idx="916" formatCode="0.0%">
                  <c:v>6.2910798122065792E-2</c:v>
                </c:pt>
                <c:pt idx="917" formatCode="0.0%">
                  <c:v>5.3171641791044832E-2</c:v>
                </c:pt>
                <c:pt idx="918" formatCode="0.0%">
                  <c:v>4.5412418906394691E-2</c:v>
                </c:pt>
                <c:pt idx="919" formatCode="0.0%">
                  <c:v>3.7037037037036979E-2</c:v>
                </c:pt>
                <c:pt idx="920" formatCode="0.0%">
                  <c:v>3.9777983348751267E-2</c:v>
                </c:pt>
                <c:pt idx="921" formatCode="0.0%">
                  <c:v>4.2513863216266046E-2</c:v>
                </c:pt>
                <c:pt idx="922" formatCode="0.0%">
                  <c:v>4.062788550323182E-2</c:v>
                </c:pt>
                <c:pt idx="923" formatCode="0.0%">
                  <c:v>3.669724770642202E-2</c:v>
                </c:pt>
                <c:pt idx="924" formatCode="0.0%">
                  <c:v>3.9819004524886958E-2</c:v>
                </c:pt>
                <c:pt idx="925" formatCode="0.0%">
                  <c:v>3.2490974729241895E-2</c:v>
                </c:pt>
                <c:pt idx="926" formatCode="0.0%">
                  <c:v>2.4215246636771326E-2</c:v>
                </c:pt>
                <c:pt idx="927" formatCode="0.0%">
                  <c:v>1.6028495102404339E-2</c:v>
                </c:pt>
                <c:pt idx="928" formatCode="0.0%">
                  <c:v>1.2367491166077604E-2</c:v>
                </c:pt>
                <c:pt idx="929" formatCode="0.0%">
                  <c:v>1.2400354295836857E-2</c:v>
                </c:pt>
                <c:pt idx="930" formatCode="0.0%">
                  <c:v>1.5070921985815611E-2</c:v>
                </c:pt>
                <c:pt idx="931" formatCode="0.0%">
                  <c:v>4.0178571428571397E-2</c:v>
                </c:pt>
                <c:pt idx="932" formatCode="0.0%">
                  <c:v>5.3380782918149405E-2</c:v>
                </c:pt>
                <c:pt idx="933" formatCode="0.0%">
                  <c:v>7.0921985815602939E-2</c:v>
                </c:pt>
                <c:pt idx="934" formatCode="0.0%">
                  <c:v>6.5661047027506525E-2</c:v>
                </c:pt>
                <c:pt idx="935" formatCode="0.0%">
                  <c:v>5.0442477876106118E-2</c:v>
                </c:pt>
                <c:pt idx="936" formatCode="0.0%">
                  <c:v>3.5683202785030455E-2</c:v>
                </c:pt>
                <c:pt idx="937" formatCode="0.0%">
                  <c:v>2.4475524475524368E-2</c:v>
                </c:pt>
                <c:pt idx="938" formatCode="0.0%">
                  <c:v>1.7513134851138368E-2</c:v>
                </c:pt>
                <c:pt idx="939" formatCode="0.0%">
                  <c:v>1.6652059596844904E-2</c:v>
                </c:pt>
                <c:pt idx="940" formatCode="0.0%">
                  <c:v>1.6579406631762605E-2</c:v>
                </c:pt>
                <c:pt idx="941" formatCode="0.0%">
                  <c:v>1.8372703412073532E-2</c:v>
                </c:pt>
                <c:pt idx="942" formatCode="0.0%">
                  <c:v>1.3973799126637543E-2</c:v>
                </c:pt>
                <c:pt idx="943" formatCode="0.0%">
                  <c:v>-2.5751072961373023E-3</c:v>
                </c:pt>
                <c:pt idx="944" formatCode="0.0%">
                  <c:v>-1.9425675675675769E-2</c:v>
                </c:pt>
                <c:pt idx="945" formatCode="0.0%">
                  <c:v>-3.6423841059602613E-2</c:v>
                </c:pt>
                <c:pt idx="946" formatCode="0.0%">
                  <c:v>-3.0807660283097338E-2</c:v>
                </c:pt>
                <c:pt idx="947" formatCode="0.0%">
                  <c:v>-2.3588879528222417E-2</c:v>
                </c:pt>
                <c:pt idx="948" formatCode="0.0%">
                  <c:v>-2.8571428571428581E-2</c:v>
                </c:pt>
                <c:pt idx="949" formatCode="0.0%">
                  <c:v>-1.0238907849829393E-2</c:v>
                </c:pt>
                <c:pt idx="950" formatCode="0.0%">
                  <c:v>-8.6058519793463795E-4</c:v>
                </c:pt>
                <c:pt idx="951" formatCode="0.0%">
                  <c:v>2.586206896551646E-3</c:v>
                </c:pt>
                <c:pt idx="952" formatCode="0.0%">
                  <c:v>6.0085836909871126E-3</c:v>
                </c:pt>
                <c:pt idx="953" formatCode="0.0%">
                  <c:v>1.3745704467353903E-2</c:v>
                </c:pt>
                <c:pt idx="954" formatCode="0.0%">
                  <c:v>1.5503875968992276E-2</c:v>
                </c:pt>
                <c:pt idx="955" formatCode="0.0%">
                  <c:v>1.2908777969018903E-2</c:v>
                </c:pt>
                <c:pt idx="956" formatCode="0.0%">
                  <c:v>1.6365202411714019E-2</c:v>
                </c:pt>
                <c:pt idx="957" formatCode="0.0%">
                  <c:v>1.4604810996563522E-2</c:v>
                </c:pt>
                <c:pt idx="958" formatCode="0.0%">
                  <c:v>1.2027491408934665E-2</c:v>
                </c:pt>
                <c:pt idx="959" formatCode="0.0%">
                  <c:v>1.4667817083692691E-2</c:v>
                </c:pt>
                <c:pt idx="960" formatCode="0.0%">
                  <c:v>2.076124567474058E-2</c:v>
                </c:pt>
                <c:pt idx="961" formatCode="0.0%">
                  <c:v>2.0689655172413834E-2</c:v>
                </c:pt>
                <c:pt idx="962" formatCode="0.0%">
                  <c:v>2.239448751076667E-2</c:v>
                </c:pt>
                <c:pt idx="963" formatCode="0.0%">
                  <c:v>2.5795356835769612E-2</c:v>
                </c:pt>
                <c:pt idx="964" formatCode="0.0%">
                  <c:v>2.1331058020477744E-2</c:v>
                </c:pt>
                <c:pt idx="965" formatCode="0.0%">
                  <c:v>1.2711864406779627E-2</c:v>
                </c:pt>
                <c:pt idx="966" formatCode="0.0%">
                  <c:v>1.1026293469041493E-2</c:v>
                </c:pt>
                <c:pt idx="967" formatCode="0.0%">
                  <c:v>8.4961767204758676E-3</c:v>
                </c:pt>
                <c:pt idx="968" formatCode="0.0%">
                  <c:v>5.9322033898305815E-3</c:v>
                </c:pt>
                <c:pt idx="969" formatCode="0.0%">
                  <c:v>8.4674005080440651E-3</c:v>
                </c:pt>
                <c:pt idx="970" formatCode="0.0%">
                  <c:v>1.0186757215619791E-2</c:v>
                </c:pt>
                <c:pt idx="971" formatCode="0.0%">
                  <c:v>8.5034013605442826E-3</c:v>
                </c:pt>
                <c:pt idx="972" formatCode="0.0%">
                  <c:v>9.3220338983051043E-3</c:v>
                </c:pt>
                <c:pt idx="973" formatCode="0.0%">
                  <c:v>7.6013513513513153E-3</c:v>
                </c:pt>
                <c:pt idx="974" formatCode="0.0%">
                  <c:v>8.4245998315080062E-3</c:v>
                </c:pt>
                <c:pt idx="975" formatCode="0.0%">
                  <c:v>3.3528918692373733E-3</c:v>
                </c:pt>
                <c:pt idx="976" formatCode="0.0%">
                  <c:v>1.6708437761070449E-3</c:v>
                </c:pt>
                <c:pt idx="977" formatCode="0.0%">
                  <c:v>8.3682008368199945E-3</c:v>
                </c:pt>
                <c:pt idx="978" formatCode="0.0%">
                  <c:v>1.2583892617449743E-2</c:v>
                </c:pt>
                <c:pt idx="979" formatCode="0.0%">
                  <c:v>2.1061499578769904E-2</c:v>
                </c:pt>
                <c:pt idx="980" formatCode="0.0%">
                  <c:v>1.9376579612468303E-2</c:v>
                </c:pt>
                <c:pt idx="981" formatCode="0.0%">
                  <c:v>1.5113350125944613E-2</c:v>
                </c:pt>
                <c:pt idx="982" formatCode="0.0%">
                  <c:v>2.1008403361344463E-2</c:v>
                </c:pt>
                <c:pt idx="983" formatCode="0.0%">
                  <c:v>2.7824620573355885E-2</c:v>
                </c:pt>
                <c:pt idx="984" formatCode="0.0%">
                  <c:v>3.1905961376994307E-2</c:v>
                </c:pt>
                <c:pt idx="985" formatCode="0.0%">
                  <c:v>3.5205364626990754E-2</c:v>
                </c:pt>
                <c:pt idx="986" formatCode="0.0%">
                  <c:v>3.5087719298245723E-2</c:v>
                </c:pt>
                <c:pt idx="987" formatCode="0.0%">
                  <c:v>4.0935672514619714E-2</c:v>
                </c:pt>
                <c:pt idx="988" formatCode="0.0%">
                  <c:v>4.1701417848206912E-2</c:v>
                </c:pt>
                <c:pt idx="989" formatCode="0.0%">
                  <c:v>3.9834024896265641E-2</c:v>
                </c:pt>
                <c:pt idx="990" formatCode="0.0%">
                  <c:v>3.8111019055509399E-2</c:v>
                </c:pt>
                <c:pt idx="991" formatCode="0.0%">
                  <c:v>3.2178217821782207E-2</c:v>
                </c:pt>
                <c:pt idx="992" formatCode="0.0%">
                  <c:v>3.4710743801652955E-2</c:v>
                </c:pt>
                <c:pt idx="993" formatCode="0.0%">
                  <c:v>3.6393713813068551E-2</c:v>
                </c:pt>
                <c:pt idx="994" formatCode="0.0%">
                  <c:v>3.2098765432098775E-2</c:v>
                </c:pt>
                <c:pt idx="995" formatCode="0.0%">
                  <c:v>3.1173092698933536E-2</c:v>
                </c:pt>
                <c:pt idx="996" formatCode="0.0%">
                  <c:v>2.7664768104149751E-2</c:v>
                </c:pt>
                <c:pt idx="997" formatCode="0.0%">
                  <c:v>2.1862348178137703E-2</c:v>
                </c:pt>
                <c:pt idx="998" formatCode="0.0%">
                  <c:v>2.0177562550443895E-2</c:v>
                </c:pt>
                <c:pt idx="999" formatCode="0.0%">
                  <c:v>2.2471910112359605E-2</c:v>
                </c:pt>
                <c:pt idx="1000" formatCode="0.0%">
                  <c:v>2.5620496397117609E-2</c:v>
                </c:pt>
                <c:pt idx="1001" formatCode="0.0%">
                  <c:v>2.154828411811649E-2</c:v>
                </c:pt>
                <c:pt idx="1002" formatCode="0.0%">
                  <c:v>2.154828411811649E-2</c:v>
                </c:pt>
                <c:pt idx="1003" formatCode="0.0%">
                  <c:v>2.5579536370903488E-2</c:v>
                </c:pt>
                <c:pt idx="1004" formatCode="0.0%">
                  <c:v>2.3961661341852958E-2</c:v>
                </c:pt>
                <c:pt idx="1005" formatCode="0.0%">
                  <c:v>2.154828411811649E-2</c:v>
                </c:pt>
                <c:pt idx="1006" formatCode="0.0%">
                  <c:v>2.2328548644338087E-2</c:v>
                </c:pt>
                <c:pt idx="1007" formatCode="0.0%">
                  <c:v>2.704852824184556E-2</c:v>
                </c:pt>
                <c:pt idx="1008" formatCode="0.0%">
                  <c:v>2.6920031670625511E-2</c:v>
                </c:pt>
                <c:pt idx="1009" formatCode="0.0%">
                  <c:v>1.8225039619651273E-2</c:v>
                </c:pt>
                <c:pt idx="1010" formatCode="0.0%">
                  <c:v>7.1202531645568889E-3</c:v>
                </c:pt>
                <c:pt idx="1011" formatCode="0.0%">
                  <c:v>-3.1397174254317317E-3</c:v>
                </c:pt>
                <c:pt idx="1012" formatCode="0.0%">
                  <c:v>-5.4644808743168349E-3</c:v>
                </c:pt>
                <c:pt idx="1013" formatCode="0.0%">
                  <c:v>-6.2499999999999778E-3</c:v>
                </c:pt>
                <c:pt idx="1014" formatCode="0.0%">
                  <c:v>-8.5937499999999556E-3</c:v>
                </c:pt>
                <c:pt idx="1015" formatCode="0.0%">
                  <c:v>-8.5736554949338295E-3</c:v>
                </c:pt>
                <c:pt idx="1016" formatCode="0.0%">
                  <c:v>-5.4602184087362282E-3</c:v>
                </c:pt>
                <c:pt idx="1017" formatCode="0.0%">
                  <c:v>-1.5625000000000222E-3</c:v>
                </c:pt>
                <c:pt idx="1018" formatCode="0.0%">
                  <c:v>-2.3400936037439868E-3</c:v>
                </c:pt>
                <c:pt idx="1019" formatCode="0.0%">
                  <c:v>-1.7815646785437678E-2</c:v>
                </c:pt>
                <c:pt idx="1020" formatCode="0.0%">
                  <c:v>-3.3153430994602773E-2</c:v>
                </c:pt>
                <c:pt idx="1021" formatCode="0.0%">
                  <c:v>-2.7237354085603127E-2</c:v>
                </c:pt>
                <c:pt idx="1022" formatCode="0.0%">
                  <c:v>-2.0424194815396701E-2</c:v>
                </c:pt>
                <c:pt idx="1023" formatCode="0.0%">
                  <c:v>-1.6535433070866135E-2</c:v>
                </c:pt>
                <c:pt idx="1024" formatCode="0.0%">
                  <c:v>-1.8053375196232402E-2</c:v>
                </c:pt>
                <c:pt idx="1025" formatCode="0.0%">
                  <c:v>-1.8867924528301883E-2</c:v>
                </c:pt>
                <c:pt idx="1026" formatCode="0.0%">
                  <c:v>-1.5760441292356209E-2</c:v>
                </c:pt>
                <c:pt idx="1027" formatCode="0.0%">
                  <c:v>-2.3584905660377409E-2</c:v>
                </c:pt>
                <c:pt idx="1028" formatCode="0.0%">
                  <c:v>-2.9019607843137285E-2</c:v>
                </c:pt>
                <c:pt idx="1029" formatCode="0.0%">
                  <c:v>-2.9733959311424085E-2</c:v>
                </c:pt>
                <c:pt idx="1030" formatCode="0.0%">
                  <c:v>-3.3620015637216616E-2</c:v>
                </c:pt>
                <c:pt idx="1031" formatCode="0.0%">
                  <c:v>-3.1545741324921162E-2</c:v>
                </c:pt>
                <c:pt idx="1032" formatCode="0.0%">
                  <c:v>-1.9936204146730474E-2</c:v>
                </c:pt>
                <c:pt idx="1033" formatCode="0.0%">
                  <c:v>-2.1600000000000064E-2</c:v>
                </c:pt>
                <c:pt idx="1034" formatCode="0.0%">
                  <c:v>-1.6840417000801966E-2</c:v>
                </c:pt>
                <c:pt idx="1035" formatCode="0.0%">
                  <c:v>-1.0408326661329181E-2</c:v>
                </c:pt>
                <c:pt idx="1036" formatCode="0.0%">
                  <c:v>-3.1974420463628528E-3</c:v>
                </c:pt>
                <c:pt idx="1037" formatCode="0.0%">
                  <c:v>3.2051282051281937E-3</c:v>
                </c:pt>
                <c:pt idx="1038" formatCode="0.0%">
                  <c:v>6.4051240992792913E-3</c:v>
                </c:pt>
                <c:pt idx="1039" formatCode="0.0%">
                  <c:v>2.1739130434782705E-2</c:v>
                </c:pt>
                <c:pt idx="1040" formatCode="0.0%">
                  <c:v>3.3925686591276261E-2</c:v>
                </c:pt>
                <c:pt idx="1041" formatCode="0.0%">
                  <c:v>2.9838709677419306E-2</c:v>
                </c:pt>
                <c:pt idx="1042" formatCode="0.0%">
                  <c:v>3.8025889967637783E-2</c:v>
                </c:pt>
                <c:pt idx="1043" formatCode="0.0%">
                  <c:v>4.0716612377850181E-2</c:v>
                </c:pt>
                <c:pt idx="1044" formatCode="0.0%">
                  <c:v>4.3938161106590767E-2</c:v>
                </c:pt>
                <c:pt idx="1045" formatCode="0.0%">
                  <c:v>6.1324611610793278E-2</c:v>
                </c:pt>
                <c:pt idx="1046" formatCode="0.0%">
                  <c:v>6.6884176182708144E-2</c:v>
                </c:pt>
                <c:pt idx="1047" formatCode="0.0%">
                  <c:v>5.7443365695792892E-2</c:v>
                </c:pt>
                <c:pt idx="1048" formatCode="0.0%">
                  <c:v>5.5332798716920539E-2</c:v>
                </c:pt>
                <c:pt idx="1049" formatCode="0.0%">
                  <c:v>6.8690095846645427E-2</c:v>
                </c:pt>
                <c:pt idx="1050" formatCode="0.0%">
                  <c:v>6.3643595863166258E-2</c:v>
                </c:pt>
                <c:pt idx="1051" formatCode="0.0%">
                  <c:v>4.7281323877068626E-2</c:v>
                </c:pt>
                <c:pt idx="1052" formatCode="0.0%">
                  <c:v>5.2343749999999911E-2</c:v>
                </c:pt>
                <c:pt idx="1053" formatCode="0.0%">
                  <c:v>6.0297572435395574E-2</c:v>
                </c:pt>
                <c:pt idx="1054" formatCode="0.0%">
                  <c:v>5.2221356196414659E-2</c:v>
                </c:pt>
                <c:pt idx="1055" formatCode="0.0%">
                  <c:v>6.572769953051627E-2</c:v>
                </c:pt>
                <c:pt idx="1056" formatCode="0.0%">
                  <c:v>9.1192517537022511E-2</c:v>
                </c:pt>
                <c:pt idx="1057" formatCode="0.0%">
                  <c:v>5.8551617873651818E-2</c:v>
                </c:pt>
                <c:pt idx="1058" formatCode="0.0%">
                  <c:v>3.8990825688073327E-2</c:v>
                </c:pt>
                <c:pt idx="1059" formatCode="0.0%">
                  <c:v>4.3611323641928212E-2</c:v>
                </c:pt>
                <c:pt idx="1060" formatCode="0.0%">
                  <c:v>3.9513677811550352E-2</c:v>
                </c:pt>
                <c:pt idx="1061" formatCode="0.0%">
                  <c:v>1.2705530642750373E-2</c:v>
                </c:pt>
                <c:pt idx="1062" formatCode="0.0%">
                  <c:v>-2.243829468960179E-3</c:v>
                </c:pt>
                <c:pt idx="1063" formatCode="0.0%">
                  <c:v>3.762227238525151E-3</c:v>
                </c:pt>
                <c:pt idx="1064" formatCode="0.0%">
                  <c:v>-1.0393466963622644E-2</c:v>
                </c:pt>
                <c:pt idx="1065" formatCode="0.0%">
                  <c:v>-3.7666174298375155E-2</c:v>
                </c:pt>
                <c:pt idx="1066" formatCode="0.0%">
                  <c:v>-3.8518518518518396E-2</c:v>
                </c:pt>
                <c:pt idx="1067" formatCode="0.0%">
                  <c:v>-5.9471365638766538E-2</c:v>
                </c:pt>
                <c:pt idx="1068" formatCode="0.0%">
                  <c:v>-8.2142857142857184E-2</c:v>
                </c:pt>
                <c:pt idx="1069" formatCode="0.0%">
                  <c:v>-6.5502183406113579E-2</c:v>
                </c:pt>
                <c:pt idx="1070" formatCode="0.0%">
                  <c:v>-4.4885945548197137E-2</c:v>
                </c:pt>
                <c:pt idx="1071" formatCode="0.0%">
                  <c:v>-4.1055718475073277E-2</c:v>
                </c:pt>
                <c:pt idx="1072" formatCode="0.0%">
                  <c:v>-4.3859649122807043E-2</c:v>
                </c:pt>
                <c:pt idx="1073" formatCode="0.0%">
                  <c:v>-3.3948339483394818E-2</c:v>
                </c:pt>
                <c:pt idx="1074" formatCode="0.0%">
                  <c:v>-1.6491754122938684E-2</c:v>
                </c:pt>
                <c:pt idx="1075" formatCode="0.0%">
                  <c:v>-1.4242878560719707E-2</c:v>
                </c:pt>
                <c:pt idx="1076" formatCode="0.0%">
                  <c:v>-7.5018754688672695E-3</c:v>
                </c:pt>
                <c:pt idx="1077" formatCode="0.0%">
                  <c:v>2.2256331542593877E-2</c:v>
                </c:pt>
                <c:pt idx="1078" formatCode="0.0%">
                  <c:v>2.5423728813559254E-2</c:v>
                </c:pt>
                <c:pt idx="1079" formatCode="0.0%">
                  <c:v>3.7470725995316201E-2</c:v>
                </c:pt>
                <c:pt idx="1080" formatCode="0.0%">
                  <c:v>5.2918287937743225E-2</c:v>
                </c:pt>
                <c:pt idx="1081" formatCode="0.0%">
                  <c:v>7.1651090342679025E-2</c:v>
                </c:pt>
                <c:pt idx="1082" formatCode="0.0%">
                  <c:v>8.7827426810477505E-2</c:v>
                </c:pt>
                <c:pt idx="1083" formatCode="0.0%">
                  <c:v>4.587155963302747E-2</c:v>
                </c:pt>
                <c:pt idx="1084" formatCode="0.0%">
                  <c:v>4.5107033639143479E-2</c:v>
                </c:pt>
                <c:pt idx="1085" formatCode="0.0%">
                  <c:v>5.4239877769289402E-2</c:v>
                </c:pt>
                <c:pt idx="1086" formatCode="0.0%">
                  <c:v>4.9542682926829285E-2</c:v>
                </c:pt>
                <c:pt idx="1087" formatCode="0.0%">
                  <c:v>4.9429657794676896E-2</c:v>
                </c:pt>
                <c:pt idx="1088" formatCode="0.0%">
                  <c:v>4.6863189720332432E-2</c:v>
                </c:pt>
                <c:pt idx="1089" formatCode="0.0%">
                  <c:v>4.5795795795795957E-2</c:v>
                </c:pt>
                <c:pt idx="1090" formatCode="0.0%">
                  <c:v>4.3576258452291627E-2</c:v>
                </c:pt>
                <c:pt idx="1091" formatCode="0.0%">
                  <c:v>4.9661399548532659E-2</c:v>
                </c:pt>
                <c:pt idx="1092" formatCode="0.0%">
                  <c:v>4.5084996304508351E-2</c:v>
                </c:pt>
                <c:pt idx="1093" formatCode="0.0%">
                  <c:v>3.2703488372092915E-2</c:v>
                </c:pt>
                <c:pt idx="1094" formatCode="0.0%">
                  <c:v>1.3456090651558172E-2</c:v>
                </c:pt>
                <c:pt idx="1095" formatCode="0.0%">
                  <c:v>5.8479532163742576E-2</c:v>
                </c:pt>
                <c:pt idx="1096" formatCode="0.0%">
                  <c:v>7.3884418434528421E-2</c:v>
                </c:pt>
                <c:pt idx="1097" formatCode="0.0%">
                  <c:v>6.6666666666666652E-2</c:v>
                </c:pt>
                <c:pt idx="1098" formatCode="0.0%">
                  <c:v>7.0442992011619632E-2</c:v>
                </c:pt>
                <c:pt idx="1099" formatCode="0.0%">
                  <c:v>7.2463768115942129E-2</c:v>
                </c:pt>
                <c:pt idx="1100" formatCode="0.0%">
                  <c:v>6.6425992779783227E-2</c:v>
                </c:pt>
                <c:pt idx="1101" formatCode="0.0%">
                  <c:v>7.6812634601579166E-2</c:v>
                </c:pt>
                <c:pt idx="1102" formatCode="0.0%">
                  <c:v>8.9992800575953824E-2</c:v>
                </c:pt>
                <c:pt idx="1103" formatCode="0.0%">
                  <c:v>7.670250896057329E-2</c:v>
                </c:pt>
                <c:pt idx="1104" formatCode="0.0%">
                  <c:v>6.7185289957567118E-2</c:v>
                </c:pt>
                <c:pt idx="1105" formatCode="0.0%">
                  <c:v>6.6854327938071778E-2</c:v>
                </c:pt>
                <c:pt idx="1106" formatCode="0.0%">
                  <c:v>7.4074074074073959E-2</c:v>
                </c:pt>
                <c:pt idx="1107" formatCode="0.0%">
                  <c:v>7.0441988950276091E-2</c:v>
                </c:pt>
                <c:pt idx="1108" formatCode="0.0%">
                  <c:v>5.1089918256130851E-2</c:v>
                </c:pt>
                <c:pt idx="1109" formatCode="0.0%">
                  <c:v>4.8233695652174058E-2</c:v>
                </c:pt>
                <c:pt idx="1110" formatCode="0.0%">
                  <c:v>6.0379918588873815E-2</c:v>
                </c:pt>
                <c:pt idx="1111" formatCode="0.0%">
                  <c:v>6.4864864864864868E-2</c:v>
                </c:pt>
                <c:pt idx="1112" formatCode="0.0%">
                  <c:v>9.8171970209884885E-2</c:v>
                </c:pt>
                <c:pt idx="1113" formatCode="0.0%">
                  <c:v>0.10799999999999987</c:v>
                </c:pt>
                <c:pt idx="1114" formatCode="0.0%">
                  <c:v>8.1241743725231075E-2</c:v>
                </c:pt>
                <c:pt idx="1115" formatCode="0.0%">
                  <c:v>8.5219707057257121E-2</c:v>
                </c:pt>
                <c:pt idx="1116" formatCode="0.0%">
                  <c:v>8.8800530152418844E-2</c:v>
                </c:pt>
                <c:pt idx="1117" formatCode="0.0%">
                  <c:v>6.7282321899736264E-2</c:v>
                </c:pt>
                <c:pt idx="1118" formatCode="0.0%">
                  <c:v>5.5302537410540031E-2</c:v>
                </c:pt>
                <c:pt idx="1119" formatCode="0.0%">
                  <c:v>6.0000000000000053E-2</c:v>
                </c:pt>
                <c:pt idx="1120" formatCode="0.0%">
                  <c:v>7.4530136098509336E-2</c:v>
                </c:pt>
                <c:pt idx="1121" formatCode="0.0%">
                  <c:v>7.647440051847032E-2</c:v>
                </c:pt>
                <c:pt idx="1122" formatCode="0.0%">
                  <c:v>6.7178502879078783E-2</c:v>
                </c:pt>
                <c:pt idx="1123" formatCode="0.0%">
                  <c:v>6.535532994923865E-2</c:v>
                </c:pt>
                <c:pt idx="1124" formatCode="0.0%">
                  <c:v>1.9728729963008673E-2</c:v>
                </c:pt>
                <c:pt idx="1125" formatCode="0.0%">
                  <c:v>-2.4067388688327362E-2</c:v>
                </c:pt>
                <c:pt idx="1126" formatCode="0.0%">
                  <c:v>5.4978619425778419E-3</c:v>
                </c:pt>
                <c:pt idx="1127" formatCode="0.0%">
                  <c:v>1.5950920245398681E-2</c:v>
                </c:pt>
                <c:pt idx="1128" formatCode="0.0%">
                  <c:v>-1.8259281801583649E-3</c:v>
                </c:pt>
                <c:pt idx="1129" formatCode="0.0%">
                  <c:v>3.0902348578492056E-2</c:v>
                </c:pt>
                <c:pt idx="1130" formatCode="0.0%">
                  <c:v>4.3773119605425626E-2</c:v>
                </c:pt>
                <c:pt idx="1131" formatCode="0.0%">
                  <c:v>4.3213633597078527E-2</c:v>
                </c:pt>
                <c:pt idx="1132" formatCode="0.0%">
                  <c:v>4.5235223160434268E-2</c:v>
                </c:pt>
                <c:pt idx="1133" formatCode="0.0%">
                  <c:v>4.635761589403975E-2</c:v>
                </c:pt>
                <c:pt idx="1134" formatCode="0.0%">
                  <c:v>4.9760191846522694E-2</c:v>
                </c:pt>
                <c:pt idx="1135" formatCode="0.0%">
                  <c:v>2.6801667659321016E-2</c:v>
                </c:pt>
                <c:pt idx="1136" formatCode="0.0%">
                  <c:v>4.897218863361541E-2</c:v>
                </c:pt>
                <c:pt idx="1137" formatCode="0.0%">
                  <c:v>7.7065351418002415E-2</c:v>
                </c:pt>
                <c:pt idx="1138" formatCode="0.0%">
                  <c:v>8.7484811664641615E-2</c:v>
                </c:pt>
                <c:pt idx="1139" formatCode="0.0%">
                  <c:v>7.8502415458937103E-2</c:v>
                </c:pt>
                <c:pt idx="1140" formatCode="0.0%">
                  <c:v>0.10365853658536595</c:v>
                </c:pt>
                <c:pt idx="1141" formatCode="0.0%">
                  <c:v>9.5323741007194096E-2</c:v>
                </c:pt>
                <c:pt idx="1142" formatCode="0.0%">
                  <c:v>0.10986414648552856</c:v>
                </c:pt>
                <c:pt idx="1143" formatCode="0.0%">
                  <c:v>0.11376896149358218</c:v>
                </c:pt>
                <c:pt idx="1144" formatCode="0.0%">
                  <c:v>0.13444893248701661</c:v>
                </c:pt>
                <c:pt idx="1145" formatCode="0.0%">
                  <c:v>0.15362485615650168</c:v>
                </c:pt>
                <c:pt idx="1146" formatCode="0.0%">
                  <c:v>0.17361507709880075</c:v>
                </c:pt>
                <c:pt idx="1147" formatCode="0.0%">
                  <c:v>0.154292343387471</c:v>
                </c:pt>
                <c:pt idx="1148" formatCode="0.0%">
                  <c:v>0.13487031700288177</c:v>
                </c:pt>
                <c:pt idx="1149" formatCode="0.0%">
                  <c:v>6.6971951917573103E-2</c:v>
                </c:pt>
                <c:pt idx="1150" formatCode="0.0%">
                  <c:v>-1.2290502793296021E-2</c:v>
                </c:pt>
                <c:pt idx="1151" formatCode="0.0%">
                  <c:v>-4.3113101903695328E-2</c:v>
                </c:pt>
                <c:pt idx="1152" formatCode="0.0%">
                  <c:v>-5.4143646408839841E-2</c:v>
                </c:pt>
                <c:pt idx="1153" formatCode="0.0%">
                  <c:v>-7.3344280240831838E-2</c:v>
                </c:pt>
                <c:pt idx="1154" formatCode="0.0%">
                  <c:v>-0.10537519957424168</c:v>
                </c:pt>
                <c:pt idx="1155" formatCode="0.0%">
                  <c:v>-0.11419591409114727</c:v>
                </c:pt>
                <c:pt idx="1156" formatCode="0.0%">
                  <c:v>-0.13123092573753803</c:v>
                </c:pt>
                <c:pt idx="1157" formatCode="0.0%">
                  <c:v>-0.13167082294264343</c:v>
                </c:pt>
                <c:pt idx="1158" formatCode="0.0%">
                  <c:v>-0.16058394160583944</c:v>
                </c:pt>
                <c:pt idx="1159" formatCode="0.0%">
                  <c:v>-0.12060301507537685</c:v>
                </c:pt>
                <c:pt idx="1160" formatCode="0.0%">
                  <c:v>-0.11579481970543426</c:v>
                </c:pt>
                <c:pt idx="1161" formatCode="0.0%">
                  <c:v>-6.0085836909871349E-2</c:v>
                </c:pt>
                <c:pt idx="1162" formatCode="0.0%">
                  <c:v>3.3936651583710287E-3</c:v>
                </c:pt>
                <c:pt idx="1163" formatCode="0.0%">
                  <c:v>4.2129900526623798E-2</c:v>
                </c:pt>
                <c:pt idx="1164" formatCode="0.0%">
                  <c:v>6.25E-2</c:v>
                </c:pt>
                <c:pt idx="1165" formatCode="0.0%">
                  <c:v>6.9108092144122724E-2</c:v>
                </c:pt>
                <c:pt idx="1166" formatCode="0.0%">
                  <c:v>9.0422367638310686E-2</c:v>
                </c:pt>
                <c:pt idx="1167" formatCode="0.0%">
                  <c:v>9.0479006505026716E-2</c:v>
                </c:pt>
                <c:pt idx="1168" formatCode="0.0%">
                  <c:v>8.1967213114754189E-2</c:v>
                </c:pt>
                <c:pt idx="1169" formatCode="0.0%">
                  <c:v>5.3991958644457272E-2</c:v>
                </c:pt>
                <c:pt idx="1170" formatCode="0.0%">
                  <c:v>6.7246376811594066E-2</c:v>
                </c:pt>
                <c:pt idx="1171" formatCode="0.0%">
                  <c:v>5.6571428571428495E-2</c:v>
                </c:pt>
                <c:pt idx="1172" formatCode="0.0%">
                  <c:v>6.2033314187248667E-2</c:v>
                </c:pt>
                <c:pt idx="1173" formatCode="0.0%">
                  <c:v>6.5068493150684859E-2</c:v>
                </c:pt>
                <c:pt idx="1174" formatCode="0.0%">
                  <c:v>5.8060879368658336E-2</c:v>
                </c:pt>
                <c:pt idx="1175" formatCode="0.0%">
                  <c:v>6.5131948343627233E-2</c:v>
                </c:pt>
                <c:pt idx="1176" formatCode="0.0%">
                  <c:v>5.9373282023089446E-2</c:v>
                </c:pt>
                <c:pt idx="1177" formatCode="0.0%">
                  <c:v>8.1767955801105074E-2</c:v>
                </c:pt>
                <c:pt idx="1178" formatCode="0.0%">
                  <c:v>8.6743044189852681E-2</c:v>
                </c:pt>
                <c:pt idx="1179" formatCode="0.0%">
                  <c:v>0.10140997830802601</c:v>
                </c:pt>
                <c:pt idx="1180" formatCode="0.0%">
                  <c:v>0.10443722943722933</c:v>
                </c:pt>
                <c:pt idx="1181" formatCode="0.0%">
                  <c:v>0.11117166212534069</c:v>
                </c:pt>
                <c:pt idx="1182" formatCode="0.0%">
                  <c:v>0.11135252580119492</c:v>
                </c:pt>
                <c:pt idx="1183" formatCode="0.0%">
                  <c:v>9.8972417522985356E-2</c:v>
                </c:pt>
                <c:pt idx="1184" formatCode="0.0%">
                  <c:v>0.10167658193618156</c:v>
                </c:pt>
                <c:pt idx="1185" formatCode="0.0%">
                  <c:v>7.7706323687031009E-2</c:v>
                </c:pt>
                <c:pt idx="1186" formatCode="0.0%">
                  <c:v>7.2988811933937248E-2</c:v>
                </c:pt>
                <c:pt idx="1187" formatCode="0.0%">
                  <c:v>5.3241960991038617E-2</c:v>
                </c:pt>
                <c:pt idx="1188" formatCode="0.0%">
                  <c:v>4.1515308770109005E-2</c:v>
                </c:pt>
                <c:pt idx="1189" formatCode="0.0%">
                  <c:v>2.962206332992845E-2</c:v>
                </c:pt>
                <c:pt idx="1190" formatCode="0.0%">
                  <c:v>2.5100401606425793E-2</c:v>
                </c:pt>
                <c:pt idx="1191" formatCode="0.0%">
                  <c:v>2.9542097488921559E-3</c:v>
                </c:pt>
                <c:pt idx="1192" formatCode="0.0%">
                  <c:v>-1.0779029887310054E-2</c:v>
                </c:pt>
                <c:pt idx="1193" formatCode="0.0%">
                  <c:v>-2.0107896027464434E-2</c:v>
                </c:pt>
                <c:pt idx="1194" formatCode="0.0%">
                  <c:v>-2.1994134897360684E-2</c:v>
                </c:pt>
                <c:pt idx="1195" formatCode="0.0%">
                  <c:v>-2.4606299212598381E-3</c:v>
                </c:pt>
                <c:pt idx="1196" formatCode="0.0%">
                  <c:v>3.4364261168384758E-3</c:v>
                </c:pt>
                <c:pt idx="1197" formatCode="0.0%">
                  <c:v>1.1934361014420691E-2</c:v>
                </c:pt>
                <c:pt idx="1198" formatCode="0.0%">
                  <c:v>1.9860973187686426E-3</c:v>
                </c:pt>
                <c:pt idx="1199" formatCode="0.0%">
                  <c:v>8.5085085085083723E-3</c:v>
                </c:pt>
                <c:pt idx="1200" formatCode="0.0%">
                  <c:v>8.9686098654708779E-3</c:v>
                </c:pt>
                <c:pt idx="1201" formatCode="0.0%">
                  <c:v>1.3392857142857206E-2</c:v>
                </c:pt>
                <c:pt idx="1202" formatCode="0.0%">
                  <c:v>-9.7943192948080071E-4</c:v>
                </c:pt>
                <c:pt idx="1203" formatCode="0.0%">
                  <c:v>-9.8183603338242165E-4</c:v>
                </c:pt>
                <c:pt idx="1204" formatCode="0.0%">
                  <c:v>1.08964834076275E-2</c:v>
                </c:pt>
                <c:pt idx="1205" formatCode="0.0%">
                  <c:v>2.2522522522522515E-2</c:v>
                </c:pt>
                <c:pt idx="1206" formatCode="0.0%">
                  <c:v>2.1489255372313831E-2</c:v>
                </c:pt>
                <c:pt idx="1207" formatCode="0.0%">
                  <c:v>7.4000986679823022E-3</c:v>
                </c:pt>
                <c:pt idx="1208" formatCode="0.0%">
                  <c:v>-2.4461839530333096E-3</c:v>
                </c:pt>
                <c:pt idx="1209" formatCode="0.0%">
                  <c:v>-4.9140049140049546E-3</c:v>
                </c:pt>
                <c:pt idx="1210" formatCode="0.0%">
                  <c:v>-2.9732408325074955E-3</c:v>
                </c:pt>
                <c:pt idx="1211" formatCode="0.0%">
                  <c:v>2.4813895781636841E-3</c:v>
                </c:pt>
                <c:pt idx="1212" formatCode="0.0%">
                  <c:v>6.4197530864198438E-3</c:v>
                </c:pt>
                <c:pt idx="1213" formatCode="0.0%">
                  <c:v>6.8526676456190927E-3</c:v>
                </c:pt>
                <c:pt idx="1214" formatCode="0.0%">
                  <c:v>1.4705882352941124E-2</c:v>
                </c:pt>
                <c:pt idx="1215" formatCode="0.0%">
                  <c:v>2.3587223587223649E-2</c:v>
                </c:pt>
                <c:pt idx="1216" formatCode="0.0%">
                  <c:v>1.9108280254777066E-2</c:v>
                </c:pt>
                <c:pt idx="1217" formatCode="0.0%">
                  <c:v>1.9579050416054899E-2</c:v>
                </c:pt>
                <c:pt idx="1218" formatCode="0.0%">
                  <c:v>1.7612524461839474E-2</c:v>
                </c:pt>
                <c:pt idx="1219" formatCode="0.0%">
                  <c:v>1.3712047012732764E-2</c:v>
                </c:pt>
                <c:pt idx="1220" formatCode="0.0%">
                  <c:v>1.2260912211868646E-2</c:v>
                </c:pt>
                <c:pt idx="1221" formatCode="0.0%">
                  <c:v>4.4444444444444731E-3</c:v>
                </c:pt>
                <c:pt idx="1222" formatCode="0.0%">
                  <c:v>-1.4910536779323413E-3</c:v>
                </c:pt>
                <c:pt idx="1223" formatCode="0.0%">
                  <c:v>-2.4752475247524774E-2</c:v>
                </c:pt>
                <c:pt idx="1224" formatCode="0.0%">
                  <c:v>-5.7899901864573167E-2</c:v>
                </c:pt>
                <c:pt idx="1225" formatCode="0.0%">
                  <c:v>-7.0977151191054966E-2</c:v>
                </c:pt>
                <c:pt idx="1226" formatCode="0.0%">
                  <c:v>-7.4879227053140096E-2</c:v>
                </c:pt>
                <c:pt idx="1227" formatCode="0.0%">
                  <c:v>-8.3533365338454124E-2</c:v>
                </c:pt>
                <c:pt idx="1228" formatCode="0.0%">
                  <c:v>-7.0192307692307665E-2</c:v>
                </c:pt>
                <c:pt idx="1229" formatCode="0.0%">
                  <c:v>-6.4810369659145439E-2</c:v>
                </c:pt>
                <c:pt idx="1230" formatCode="0.0%">
                  <c:v>-6.778846153846152E-2</c:v>
                </c:pt>
                <c:pt idx="1231" formatCode="0.0%">
                  <c:v>-7.2946859903381567E-2</c:v>
                </c:pt>
                <c:pt idx="1232" formatCode="0.0%">
                  <c:v>-8.3817829457364379E-2</c:v>
                </c:pt>
                <c:pt idx="1233" formatCode="0.0%">
                  <c:v>-7.8171091445427776E-2</c:v>
                </c:pt>
                <c:pt idx="1234" formatCode="0.0%">
                  <c:v>-7.5659532105525229E-2</c:v>
                </c:pt>
                <c:pt idx="1235" formatCode="0.0%">
                  <c:v>-6.8527918781725927E-2</c:v>
                </c:pt>
                <c:pt idx="1236" formatCode="0.0%">
                  <c:v>-4.8958333333333326E-2</c:v>
                </c:pt>
                <c:pt idx="1237" formatCode="0.0%">
                  <c:v>-5.1282051282051211E-2</c:v>
                </c:pt>
                <c:pt idx="1238" formatCode="0.0%">
                  <c:v>-4.9086161879895562E-2</c:v>
                </c:pt>
                <c:pt idx="1239" formatCode="0.0%">
                  <c:v>-4.0335254059717163E-2</c:v>
                </c:pt>
                <c:pt idx="1240" formatCode="0.0%">
                  <c:v>-4.1882109617373264E-2</c:v>
                </c:pt>
                <c:pt idx="1241" formatCode="0.0%">
                  <c:v>-3.6960985626283471E-2</c:v>
                </c:pt>
                <c:pt idx="1242" formatCode="0.0%">
                  <c:v>-3.1975244971634953E-2</c:v>
                </c:pt>
                <c:pt idx="1243" formatCode="0.0%">
                  <c:v>-2.7618551328817187E-2</c:v>
                </c:pt>
                <c:pt idx="1244" formatCode="0.0%">
                  <c:v>-1.1634056054997344E-2</c:v>
                </c:pt>
                <c:pt idx="1245" formatCode="0.0%">
                  <c:v>-4.2666666666667519E-3</c:v>
                </c:pt>
                <c:pt idx="1246" formatCode="0.0%">
                  <c:v>3.231017770597866E-3</c:v>
                </c:pt>
                <c:pt idx="1247" formatCode="0.0%">
                  <c:v>2.5613079019073615E-2</c:v>
                </c:pt>
                <c:pt idx="1248" formatCode="0.0%">
                  <c:v>4.4359255202628622E-2</c:v>
                </c:pt>
                <c:pt idx="1249" formatCode="0.0%">
                  <c:v>5.6811913954770921E-2</c:v>
                </c:pt>
                <c:pt idx="1250" formatCode="0.0%">
                  <c:v>5.1619989017023693E-2</c:v>
                </c:pt>
                <c:pt idx="1251" formatCode="0.0%">
                  <c:v>5.3493449781659486E-2</c:v>
                </c:pt>
                <c:pt idx="1252" formatCode="0.0%">
                  <c:v>4.0474905558553598E-2</c:v>
                </c:pt>
                <c:pt idx="1253" formatCode="0.0%">
                  <c:v>3.1982942430703654E-2</c:v>
                </c:pt>
                <c:pt idx="1254" formatCode="0.0%">
                  <c:v>3.0900372935535492E-2</c:v>
                </c:pt>
                <c:pt idx="1255" formatCode="0.0%">
                  <c:v>3.8585209003215493E-2</c:v>
                </c:pt>
                <c:pt idx="1256" formatCode="0.0%">
                  <c:v>4.2268592830390528E-2</c:v>
                </c:pt>
                <c:pt idx="1257" formatCode="0.0%">
                  <c:v>4.3920728441349866E-2</c:v>
                </c:pt>
                <c:pt idx="1258" formatCode="0.0%">
                  <c:v>5.152979066022545E-2</c:v>
                </c:pt>
                <c:pt idx="1259" formatCode="0.0%">
                  <c:v>4.3039319872476112E-2</c:v>
                </c:pt>
                <c:pt idx="1260" formatCode="0.0%">
                  <c:v>3.7755637126376529E-2</c:v>
                </c:pt>
                <c:pt idx="1261" formatCode="0.0%">
                  <c:v>4.0187891440501167E-2</c:v>
                </c:pt>
                <c:pt idx="1262" formatCode="0.0%">
                  <c:v>4.073107049608371E-2</c:v>
                </c:pt>
                <c:pt idx="1263" formatCode="0.0%">
                  <c:v>3.7823834196891282E-2</c:v>
                </c:pt>
                <c:pt idx="1264" formatCode="0.0%">
                  <c:v>5.3941908713692754E-2</c:v>
                </c:pt>
                <c:pt idx="1265" formatCode="0.0%">
                  <c:v>5.475206611570238E-2</c:v>
                </c:pt>
                <c:pt idx="1266" formatCode="0.0%">
                  <c:v>5.5813953488372148E-2</c:v>
                </c:pt>
                <c:pt idx="1267" formatCode="0.0%">
                  <c:v>4.9535603715170184E-2</c:v>
                </c:pt>
                <c:pt idx="1268" formatCode="0.0%">
                  <c:v>4.5174537987679564E-2</c:v>
                </c:pt>
                <c:pt idx="1269" formatCode="0.0%">
                  <c:v>4.9769112365315449E-2</c:v>
                </c:pt>
                <c:pt idx="1270" formatCode="0.0%">
                  <c:v>3.2669729453802976E-2</c:v>
                </c:pt>
                <c:pt idx="1271" formatCode="0.0%">
                  <c:v>2.3942944472745697E-2</c:v>
                </c:pt>
                <c:pt idx="1272" formatCode="0.0%">
                  <c:v>6.0636685194541684E-3</c:v>
                </c:pt>
                <c:pt idx="1273" formatCode="0.0%">
                  <c:v>-5.0175614651293277E-4</c:v>
                </c:pt>
                <c:pt idx="1274" formatCode="0.0%">
                  <c:v>7.5263421976918821E-3</c:v>
                </c:pt>
                <c:pt idx="1275" formatCode="0.0%">
                  <c:v>8.9865202196703908E-3</c:v>
                </c:pt>
                <c:pt idx="1276" formatCode="0.0%">
                  <c:v>-7.3818897637795144E-3</c:v>
                </c:pt>
                <c:pt idx="1277" formatCode="0.0%">
                  <c:v>-1.9098922624877446E-2</c:v>
                </c:pt>
                <c:pt idx="1278" formatCode="0.0%">
                  <c:v>-1.7621145374449476E-2</c:v>
                </c:pt>
                <c:pt idx="1279" formatCode="0.0%">
                  <c:v>-2.0648967551622488E-2</c:v>
                </c:pt>
                <c:pt idx="1280" formatCode="0.0%">
                  <c:v>-2.5540275049115824E-2</c:v>
                </c:pt>
                <c:pt idx="1281" formatCode="0.0%">
                  <c:v>-2.9325513196480912E-2</c:v>
                </c:pt>
                <c:pt idx="1282" formatCode="0.0%">
                  <c:v>-1.6312407315867583E-2</c:v>
                </c:pt>
                <c:pt idx="1283" formatCode="0.0%">
                  <c:v>-9.9502487562188602E-3</c:v>
                </c:pt>
                <c:pt idx="1284" formatCode="0.0%">
                  <c:v>1.0045203415369741E-3</c:v>
                </c:pt>
                <c:pt idx="1285" formatCode="0.0%">
                  <c:v>-1.2550200803212896E-2</c:v>
                </c:pt>
                <c:pt idx="1286" formatCode="0.0%">
                  <c:v>-3.834661354581681E-2</c:v>
                </c:pt>
                <c:pt idx="1287" formatCode="0.0%">
                  <c:v>-8.2137555665512063E-2</c:v>
                </c:pt>
                <c:pt idx="1288" formatCode="0.0%">
                  <c:v>-6.4947942488844834E-2</c:v>
                </c:pt>
                <c:pt idx="1289" formatCode="0.0%">
                  <c:v>-4.5431852221667568E-2</c:v>
                </c:pt>
                <c:pt idx="1290" formatCode="0.0%">
                  <c:v>-3.8365719980069657E-2</c:v>
                </c:pt>
                <c:pt idx="1291" formatCode="0.0%">
                  <c:v>-2.4598393574297051E-2</c:v>
                </c:pt>
                <c:pt idx="1292" formatCode="0.0%">
                  <c:v>-1.4616935483870996E-2</c:v>
                </c:pt>
                <c:pt idx="1293" formatCode="0.0%">
                  <c:v>-1.0574018126888185E-2</c:v>
                </c:pt>
                <c:pt idx="1294" formatCode="0.0%">
                  <c:v>-3.5175879396984744E-3</c:v>
                </c:pt>
                <c:pt idx="1295" formatCode="0.0%">
                  <c:v>7.5376884422111434E-3</c:v>
                </c:pt>
                <c:pt idx="1296" formatCode="0.0%">
                  <c:v>2.7596588058203642E-2</c:v>
                </c:pt>
                <c:pt idx="1297" formatCode="0.0%">
                  <c:v>7.066598881545505E-2</c:v>
                </c:pt>
                <c:pt idx="1298" formatCode="0.0%">
                  <c:v>0.11341273951320563</c:v>
                </c:pt>
                <c:pt idx="1299" formatCode="0.0%">
                  <c:v>0.17466307277628035</c:v>
                </c:pt>
                <c:pt idx="1300" formatCode="0.0%">
                  <c:v>0.19247083775185581</c:v>
                </c:pt>
                <c:pt idx="1301" formatCode="0.0%">
                  <c:v>0.19717573221757334</c:v>
                </c:pt>
                <c:pt idx="1302" formatCode="0.0%">
                  <c:v>0.20129533678756473</c:v>
                </c:pt>
                <c:pt idx="1303" formatCode="0.0%">
                  <c:v>0.20131240349974266</c:v>
                </c:pt>
                <c:pt idx="1304" formatCode="0.0%">
                  <c:v>0.20551406649616366</c:v>
                </c:pt>
                <c:pt idx="1305" formatCode="0.0%">
                  <c:v>0.2237404580152671</c:v>
                </c:pt>
                <c:pt idx="1306" formatCode="0.0%">
                  <c:v>0.22686333837619754</c:v>
                </c:pt>
                <c:pt idx="1307" formatCode="0.0%">
                  <c:v>0.20368079800498751</c:v>
                </c:pt>
                <c:pt idx="1308" formatCode="0.0%">
                  <c:v>0.20338378906249988</c:v>
                </c:pt>
                <c:pt idx="1309" formatCode="0.0%">
                  <c:v>0.19971509971509982</c:v>
                </c:pt>
                <c:pt idx="1310" formatCode="0.0%">
                  <c:v>0.20936744186046519</c:v>
                </c:pt>
                <c:pt idx="1311" formatCode="0.0%">
                  <c:v>0.21757687012391003</c:v>
                </c:pt>
                <c:pt idx="1312" formatCode="0.0%">
                  <c:v>0.21498888394842131</c:v>
                </c:pt>
                <c:pt idx="1313" formatCode="0.0%">
                  <c:v>0.22433813892529475</c:v>
                </c:pt>
                <c:pt idx="1314" formatCode="0.0%">
                  <c:v>0.1743541082596507</c:v>
                </c:pt>
                <c:pt idx="1315" formatCode="0.0%">
                  <c:v>0.15479296531928122</c:v>
                </c:pt>
                <c:pt idx="1316" formatCode="0.0%">
                  <c:v>0.13671195444632089</c:v>
                </c:pt>
                <c:pt idx="1317" formatCode="0.0%">
                  <c:v>0.10228515584388576</c:v>
                </c:pt>
                <c:pt idx="1318" formatCode="0.0%">
                  <c:v>8.1673085697139491E-2</c:v>
                </c:pt>
                <c:pt idx="1319" formatCode="0.0%">
                  <c:v>6.8613314107185852E-2</c:v>
                </c:pt>
                <c:pt idx="1320" formatCode="0.0%">
                  <c:v>5.588895245746639E-2</c:v>
                </c:pt>
                <c:pt idx="1321" formatCode="0.0%">
                  <c:v>2.378294941819048E-2</c:v>
                </c:pt>
                <c:pt idx="1322" formatCode="0.0%">
                  <c:v>-1.1353234825817071E-2</c:v>
                </c:pt>
                <c:pt idx="1323" formatCode="0.0%">
                  <c:v>-3.1668614074101931E-2</c:v>
                </c:pt>
                <c:pt idx="1324" formatCode="0.0%">
                  <c:v>-7.1659390084574226E-2</c:v>
                </c:pt>
                <c:pt idx="1325" formatCode="0.0%">
                  <c:v>-9.4169155507027535E-2</c:v>
                </c:pt>
                <c:pt idx="1326" formatCode="0.0%">
                  <c:v>-6.772222099796521E-2</c:v>
                </c:pt>
                <c:pt idx="1327" formatCode="0.0%">
                  <c:v>-4.4022170612808109E-2</c:v>
                </c:pt>
                <c:pt idx="1328" formatCode="0.0%">
                  <c:v>-3.3460496158985831E-2</c:v>
                </c:pt>
                <c:pt idx="1329" formatCode="0.0%">
                  <c:v>-3.723293883294776E-2</c:v>
                </c:pt>
                <c:pt idx="1330" formatCode="0.0%">
                  <c:v>-3.9143933089372474E-2</c:v>
                </c:pt>
                <c:pt idx="1331" formatCode="0.0%">
                  <c:v>-3.1140338972535431E-2</c:v>
                </c:pt>
                <c:pt idx="1332" formatCode="0.0%">
                  <c:v>-3.4281607980724438E-2</c:v>
                </c:pt>
                <c:pt idx="1333" formatCode="0.0%">
                  <c:v>-1.4516621628413162E-2</c:v>
                </c:pt>
                <c:pt idx="1334" formatCode="0.0%">
                  <c:v>-7.5701581719584965E-3</c:v>
                </c:pt>
                <c:pt idx="1335" formatCode="0.0%">
                  <c:v>9.5364877699410933E-4</c:v>
                </c:pt>
                <c:pt idx="1336" formatCode="0.0%">
                  <c:v>5.1287105294279822E-3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4D55-4C6D-B73B-3669E5E1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All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'CPI All Items'!$A$3:$A$932</c:f>
              <c:numCache>
                <c:formatCode>m/d/yyyy</c:formatCode>
                <c:ptCount val="930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  <c:pt idx="911">
                  <c:v>44896</c:v>
                </c:pt>
                <c:pt idx="912">
                  <c:v>44927</c:v>
                </c:pt>
                <c:pt idx="913">
                  <c:v>44958</c:v>
                </c:pt>
                <c:pt idx="914">
                  <c:v>44986</c:v>
                </c:pt>
                <c:pt idx="915">
                  <c:v>45017</c:v>
                </c:pt>
                <c:pt idx="916">
                  <c:v>45047</c:v>
                </c:pt>
                <c:pt idx="917">
                  <c:v>45078</c:v>
                </c:pt>
                <c:pt idx="918">
                  <c:v>45108</c:v>
                </c:pt>
                <c:pt idx="919">
                  <c:v>45139</c:v>
                </c:pt>
                <c:pt idx="920">
                  <c:v>45170</c:v>
                </c:pt>
                <c:pt idx="921">
                  <c:v>45200</c:v>
                </c:pt>
                <c:pt idx="922">
                  <c:v>45231</c:v>
                </c:pt>
                <c:pt idx="923">
                  <c:v>45261</c:v>
                </c:pt>
                <c:pt idx="924">
                  <c:v>45292</c:v>
                </c:pt>
                <c:pt idx="925">
                  <c:v>45323</c:v>
                </c:pt>
                <c:pt idx="926">
                  <c:v>45352</c:v>
                </c:pt>
                <c:pt idx="927">
                  <c:v>45383</c:v>
                </c:pt>
                <c:pt idx="928">
                  <c:v>45413</c:v>
                </c:pt>
              </c:numCache>
            </c:numRef>
          </c:cat>
          <c:val>
            <c:numRef>
              <c:f>'CPI All Items'!$C$4:$C$932</c:f>
              <c:numCache>
                <c:formatCode>0.0%</c:formatCode>
                <c:ptCount val="929"/>
                <c:pt idx="0">
                  <c:v>6.5176908752329066E-3</c:v>
                </c:pt>
                <c:pt idx="1">
                  <c:v>1.7576318223866849E-2</c:v>
                </c:pt>
                <c:pt idx="2">
                  <c:v>0</c:v>
                </c:pt>
                <c:pt idx="3">
                  <c:v>-2.2727272727273151E-3</c:v>
                </c:pt>
                <c:pt idx="4">
                  <c:v>5.9225512528473523E-3</c:v>
                </c:pt>
                <c:pt idx="5">
                  <c:v>6.7934782608696231E-3</c:v>
                </c:pt>
                <c:pt idx="6">
                  <c:v>7.6473234367970822E-3</c:v>
                </c:pt>
                <c:pt idx="7">
                  <c:v>1.9642857142857295E-2</c:v>
                </c:pt>
                <c:pt idx="8">
                  <c:v>3.0647985989491477E-3</c:v>
                </c:pt>
                <c:pt idx="9">
                  <c:v>6.5473592317764062E-3</c:v>
                </c:pt>
                <c:pt idx="10">
                  <c:v>1.5177797051170838E-2</c:v>
                </c:pt>
                <c:pt idx="11">
                  <c:v>1.1533532678342562E-2</c:v>
                </c:pt>
                <c:pt idx="12">
                  <c:v>-4.2229729729725829E-4</c:v>
                </c:pt>
                <c:pt idx="13">
                  <c:v>-7.1820870299958983E-3</c:v>
                </c:pt>
                <c:pt idx="14">
                  <c:v>1.3617021276595809E-2</c:v>
                </c:pt>
                <c:pt idx="15">
                  <c:v>7.9764903442485213E-3</c:v>
                </c:pt>
                <c:pt idx="16">
                  <c:v>5.8309037900874383E-3</c:v>
                </c:pt>
                <c:pt idx="17">
                  <c:v>1.0351966873705987E-2</c:v>
                </c:pt>
                <c:pt idx="18">
                  <c:v>1.2295081967212962E-3</c:v>
                </c:pt>
                <c:pt idx="19">
                  <c:v>-2.8653295128939771E-3</c:v>
                </c:pt>
                <c:pt idx="20">
                  <c:v>-2.0525451559935126E-3</c:v>
                </c:pt>
                <c:pt idx="21">
                  <c:v>-6.1703002879472946E-3</c:v>
                </c:pt>
                <c:pt idx="22">
                  <c:v>-4.5529801324503127E-3</c:v>
                </c:pt>
                <c:pt idx="23">
                  <c:v>-1.6632016632016633E-3</c:v>
                </c:pt>
                <c:pt idx="24">
                  <c:v>-4.1649312786339321E-3</c:v>
                </c:pt>
                <c:pt idx="25">
                  <c:v>0</c:v>
                </c:pt>
                <c:pt idx="26">
                  <c:v>4.1823504809701539E-4</c:v>
                </c:pt>
                <c:pt idx="27">
                  <c:v>-4.180602006689238E-4</c:v>
                </c:pt>
                <c:pt idx="28">
                  <c:v>4.1823504809701539E-4</c:v>
                </c:pt>
                <c:pt idx="29">
                  <c:v>-9.1973244147157684E-3</c:v>
                </c:pt>
                <c:pt idx="30">
                  <c:v>0</c:v>
                </c:pt>
                <c:pt idx="31">
                  <c:v>2.1097046413502962E-3</c:v>
                </c:pt>
                <c:pt idx="32">
                  <c:v>-3.3684210526314651E-3</c:v>
                </c:pt>
                <c:pt idx="33">
                  <c:v>1.2674271229402567E-3</c:v>
                </c:pt>
                <c:pt idx="34">
                  <c:v>-3.7974683544304E-3</c:v>
                </c:pt>
                <c:pt idx="35">
                  <c:v>-4.2354934349850826E-3</c:v>
                </c:pt>
                <c:pt idx="36">
                  <c:v>4.2535091450446316E-3</c:v>
                </c:pt>
                <c:pt idx="37">
                  <c:v>1.2706480304955914E-3</c:v>
                </c:pt>
                <c:pt idx="38">
                  <c:v>4.2301184433157779E-4</c:v>
                </c:pt>
                <c:pt idx="39">
                  <c:v>5.0739957716703366E-3</c:v>
                </c:pt>
                <c:pt idx="40">
                  <c:v>4.6276819520403301E-3</c:v>
                </c:pt>
                <c:pt idx="41">
                  <c:v>7.9564489112229353E-3</c:v>
                </c:pt>
                <c:pt idx="42">
                  <c:v>5.4009140008308698E-3</c:v>
                </c:pt>
                <c:pt idx="43">
                  <c:v>5.7851239669421961E-3</c:v>
                </c:pt>
                <c:pt idx="44">
                  <c:v>6.5735414954806171E-3</c:v>
                </c:pt>
                <c:pt idx="45">
                  <c:v>4.0816326530612734E-3</c:v>
                </c:pt>
                <c:pt idx="46">
                  <c:v>1.5447154471544655E-2</c:v>
                </c:pt>
                <c:pt idx="47">
                  <c:v>1.601281024819845E-2</c:v>
                </c:pt>
                <c:pt idx="48">
                  <c:v>1.7730496453900679E-2</c:v>
                </c:pt>
                <c:pt idx="49">
                  <c:v>1.9357336430507743E-3</c:v>
                </c:pt>
                <c:pt idx="50">
                  <c:v>1.5455950540959051E-3</c:v>
                </c:pt>
                <c:pt idx="51">
                  <c:v>2.700617283950546E-3</c:v>
                </c:pt>
                <c:pt idx="52">
                  <c:v>-2.3085802231627151E-3</c:v>
                </c:pt>
                <c:pt idx="53">
                  <c:v>-7.7130736598529648E-4</c:v>
                </c:pt>
                <c:pt idx="54">
                  <c:v>-1.9297568506368989E-3</c:v>
                </c:pt>
                <c:pt idx="55">
                  <c:v>6.573859242072766E-3</c:v>
                </c:pt>
                <c:pt idx="56">
                  <c:v>4.9942374183633564E-3</c:v>
                </c:pt>
                <c:pt idx="57">
                  <c:v>6.1162079510703737E-3</c:v>
                </c:pt>
                <c:pt idx="58">
                  <c:v>5.6990881458967024E-3</c:v>
                </c:pt>
                <c:pt idx="59">
                  <c:v>-7.5557234605216905E-4</c:v>
                </c:pt>
                <c:pt idx="60">
                  <c:v>-1.5122873345935206E-3</c:v>
                </c:pt>
                <c:pt idx="61">
                  <c:v>-7.572889057174681E-4</c:v>
                </c:pt>
                <c:pt idx="62">
                  <c:v>2.6525198938991412E-3</c:v>
                </c:pt>
                <c:pt idx="63">
                  <c:v>3.7792894935750887E-4</c:v>
                </c:pt>
                <c:pt idx="64">
                  <c:v>2.2667170381565072E-3</c:v>
                </c:pt>
                <c:pt idx="65">
                  <c:v>5.6539766302299288E-3</c:v>
                </c:pt>
                <c:pt idx="66">
                  <c:v>3.7481259370331088E-4</c:v>
                </c:pt>
                <c:pt idx="67">
                  <c:v>-2.2480329711502822E-3</c:v>
                </c:pt>
                <c:pt idx="68">
                  <c:v>2.2530980097634767E-3</c:v>
                </c:pt>
                <c:pt idx="69">
                  <c:v>0</c:v>
                </c:pt>
                <c:pt idx="70">
                  <c:v>7.4934432371676074E-4</c:v>
                </c:pt>
                <c:pt idx="71">
                  <c:v>-2.6207412953950238E-3</c:v>
                </c:pt>
                <c:pt idx="72">
                  <c:v>-1.8768768768768762E-3</c:v>
                </c:pt>
                <c:pt idx="73">
                  <c:v>1.5043249341857301E-3</c:v>
                </c:pt>
                <c:pt idx="74">
                  <c:v>2.2530980097634767E-3</c:v>
                </c:pt>
                <c:pt idx="75">
                  <c:v>3.7467216185826935E-4</c:v>
                </c:pt>
                <c:pt idx="76">
                  <c:v>2.6217228464420206E-3</c:v>
                </c:pt>
                <c:pt idx="77">
                  <c:v>7.4710496824792472E-4</c:v>
                </c:pt>
                <c:pt idx="78">
                  <c:v>2.2396416573349232E-3</c:v>
                </c:pt>
                <c:pt idx="79">
                  <c:v>1.4897579143389184E-3</c:v>
                </c:pt>
                <c:pt idx="80">
                  <c:v>2.2313127556712331E-3</c:v>
                </c:pt>
                <c:pt idx="81">
                  <c:v>-3.7105751391465214E-3</c:v>
                </c:pt>
                <c:pt idx="82">
                  <c:v>7.4487895716934815E-4</c:v>
                </c:pt>
                <c:pt idx="83">
                  <c:v>2.6051358392258361E-3</c:v>
                </c:pt>
                <c:pt idx="84">
                  <c:v>1.8559762435039762E-3</c:v>
                </c:pt>
                <c:pt idx="85">
                  <c:v>-2.2230455724341347E-3</c:v>
                </c:pt>
                <c:pt idx="86">
                  <c:v>-2.5993316004455647E-3</c:v>
                </c:pt>
                <c:pt idx="87">
                  <c:v>2.6061057334325621E-3</c:v>
                </c:pt>
                <c:pt idx="88">
                  <c:v>3.7133308577796953E-4</c:v>
                </c:pt>
                <c:pt idx="89">
                  <c:v>-2.9695619896066283E-3</c:v>
                </c:pt>
                <c:pt idx="90">
                  <c:v>-3.7230081906169943E-4</c:v>
                </c:pt>
                <c:pt idx="91">
                  <c:v>-1.4897579143390294E-3</c:v>
                </c:pt>
                <c:pt idx="92">
                  <c:v>-3.3569563595673424E-3</c:v>
                </c:pt>
                <c:pt idx="93">
                  <c:v>2.2455089820359042E-3</c:v>
                </c:pt>
                <c:pt idx="94">
                  <c:v>-3.7341299477222645E-4</c:v>
                </c:pt>
                <c:pt idx="95">
                  <c:v>0</c:v>
                </c:pt>
                <c:pt idx="96">
                  <c:v>1.8677624206200338E-3</c:v>
                </c:pt>
                <c:pt idx="97">
                  <c:v>-1.1185682326622093E-3</c:v>
                </c:pt>
                <c:pt idx="98">
                  <c:v>0</c:v>
                </c:pt>
                <c:pt idx="99">
                  <c:v>-7.4654721911160404E-4</c:v>
                </c:pt>
                <c:pt idx="100">
                  <c:v>-2.2413149047441072E-3</c:v>
                </c:pt>
                <c:pt idx="101">
                  <c:v>1.8719580681392234E-3</c:v>
                </c:pt>
                <c:pt idx="102">
                  <c:v>-1.494768310911887E-3</c:v>
                </c:pt>
                <c:pt idx="103">
                  <c:v>4.8652694610780145E-3</c:v>
                </c:pt>
                <c:pt idx="104">
                  <c:v>-1.1173184357542443E-3</c:v>
                </c:pt>
                <c:pt idx="105">
                  <c:v>2.2371364653244186E-3</c:v>
                </c:pt>
                <c:pt idx="106">
                  <c:v>-3.7202380952372494E-4</c:v>
                </c:pt>
                <c:pt idx="107">
                  <c:v>-1.4886490509863348E-3</c:v>
                </c:pt>
                <c:pt idx="108">
                  <c:v>1.1181513231457441E-3</c:v>
                </c:pt>
                <c:pt idx="109">
                  <c:v>1.1169024571855424E-3</c:v>
                </c:pt>
                <c:pt idx="110">
                  <c:v>1.4875418371140814E-3</c:v>
                </c:pt>
                <c:pt idx="111">
                  <c:v>3.7133308577794732E-3</c:v>
                </c:pt>
                <c:pt idx="112">
                  <c:v>4.4395116537179202E-3</c:v>
                </c:pt>
                <c:pt idx="113">
                  <c:v>5.1565377532227785E-3</c:v>
                </c:pt>
                <c:pt idx="114">
                  <c:v>7.3286918285075942E-4</c:v>
                </c:pt>
                <c:pt idx="115">
                  <c:v>1.4646649578908821E-3</c:v>
                </c:pt>
                <c:pt idx="116">
                  <c:v>5.8500914076782262E-3</c:v>
                </c:pt>
                <c:pt idx="117">
                  <c:v>0</c:v>
                </c:pt>
                <c:pt idx="118">
                  <c:v>4.362050163576825E-3</c:v>
                </c:pt>
                <c:pt idx="119">
                  <c:v>1.4477017734346731E-3</c:v>
                </c:pt>
                <c:pt idx="120">
                  <c:v>4.6982291290205147E-3</c:v>
                </c:pt>
                <c:pt idx="121">
                  <c:v>2.1582733812948174E-3</c:v>
                </c:pt>
                <c:pt idx="122">
                  <c:v>2.5125628140703071E-3</c:v>
                </c:pt>
                <c:pt idx="123">
                  <c:v>2.5062656641603454E-3</c:v>
                </c:pt>
                <c:pt idx="124">
                  <c:v>3.9285714285715034E-3</c:v>
                </c:pt>
                <c:pt idx="125">
                  <c:v>2.8459622909997595E-3</c:v>
                </c:pt>
                <c:pt idx="126">
                  <c:v>3.1926214969848488E-3</c:v>
                </c:pt>
                <c:pt idx="127">
                  <c:v>1.4144271570013522E-3</c:v>
                </c:pt>
                <c:pt idx="128">
                  <c:v>0</c:v>
                </c:pt>
                <c:pt idx="129">
                  <c:v>3.1779661016948513E-3</c:v>
                </c:pt>
                <c:pt idx="130">
                  <c:v>2.1119324181626542E-3</c:v>
                </c:pt>
                <c:pt idx="131">
                  <c:v>5.9711977520198189E-3</c:v>
                </c:pt>
                <c:pt idx="132">
                  <c:v>2.0949720670391248E-3</c:v>
                </c:pt>
                <c:pt idx="133">
                  <c:v>5.9233449477351652E-3</c:v>
                </c:pt>
                <c:pt idx="134">
                  <c:v>2.4246622791825878E-3</c:v>
                </c:pt>
                <c:pt idx="135">
                  <c:v>0</c:v>
                </c:pt>
                <c:pt idx="136">
                  <c:v>-1.0366275051831852E-3</c:v>
                </c:pt>
                <c:pt idx="137">
                  <c:v>-6.9180214458663958E-4</c:v>
                </c:pt>
                <c:pt idx="138">
                  <c:v>1.7307026652821911E-3</c:v>
                </c:pt>
                <c:pt idx="139">
                  <c:v>-1.0366275051831852E-3</c:v>
                </c:pt>
                <c:pt idx="140">
                  <c:v>0</c:v>
                </c:pt>
                <c:pt idx="141">
                  <c:v>1.3836042891732792E-3</c:v>
                </c:pt>
                <c:pt idx="142">
                  <c:v>6.9084628670124104E-4</c:v>
                </c:pt>
                <c:pt idx="143">
                  <c:v>1.3807386952020551E-3</c:v>
                </c:pt>
                <c:pt idx="144">
                  <c:v>-3.4470872113068207E-4</c:v>
                </c:pt>
                <c:pt idx="145">
                  <c:v>-1.034482758620725E-3</c:v>
                </c:pt>
                <c:pt idx="146">
                  <c:v>3.4518467380051376E-4</c:v>
                </c:pt>
                <c:pt idx="147">
                  <c:v>2.0703933747412417E-3</c:v>
                </c:pt>
                <c:pt idx="148">
                  <c:v>2.4104683195591559E-3</c:v>
                </c:pt>
                <c:pt idx="149">
                  <c:v>1.3740982480248132E-3</c:v>
                </c:pt>
                <c:pt idx="150">
                  <c:v>1.0291595197255976E-3</c:v>
                </c:pt>
                <c:pt idx="151">
                  <c:v>2.3989033584648212E-3</c:v>
                </c:pt>
                <c:pt idx="152">
                  <c:v>3.4188034188034067E-3</c:v>
                </c:pt>
                <c:pt idx="153">
                  <c:v>0</c:v>
                </c:pt>
                <c:pt idx="154">
                  <c:v>2.0442930153321548E-3</c:v>
                </c:pt>
                <c:pt idx="155">
                  <c:v>-1.3600816048963127E-3</c:v>
                </c:pt>
                <c:pt idx="156">
                  <c:v>1.3619339462036528E-3</c:v>
                </c:pt>
                <c:pt idx="157">
                  <c:v>0</c:v>
                </c:pt>
                <c:pt idx="158">
                  <c:v>4.4202652159128775E-3</c:v>
                </c:pt>
                <c:pt idx="159">
                  <c:v>1.0155721056195333E-3</c:v>
                </c:pt>
                <c:pt idx="160">
                  <c:v>1.352722353736846E-3</c:v>
                </c:pt>
                <c:pt idx="161">
                  <c:v>-2.0263424518742745E-3</c:v>
                </c:pt>
                <c:pt idx="162">
                  <c:v>2.0304568527917954E-3</c:v>
                </c:pt>
                <c:pt idx="163">
                  <c:v>0</c:v>
                </c:pt>
                <c:pt idx="164">
                  <c:v>4.7281323877068626E-3</c:v>
                </c:pt>
                <c:pt idx="165">
                  <c:v>1.0084033613446675E-3</c:v>
                </c:pt>
                <c:pt idx="166">
                  <c:v>1.007387508394908E-3</c:v>
                </c:pt>
                <c:pt idx="167">
                  <c:v>1.0063737001007045E-3</c:v>
                </c:pt>
                <c:pt idx="168">
                  <c:v>0</c:v>
                </c:pt>
                <c:pt idx="169">
                  <c:v>0</c:v>
                </c:pt>
                <c:pt idx="170">
                  <c:v>-1.0053619302949901E-3</c:v>
                </c:pt>
                <c:pt idx="171">
                  <c:v>1.0063737001007045E-3</c:v>
                </c:pt>
                <c:pt idx="172">
                  <c:v>0</c:v>
                </c:pt>
                <c:pt idx="173">
                  <c:v>2.6809651474530849E-3</c:v>
                </c:pt>
                <c:pt idx="174">
                  <c:v>6.6844919786102075E-4</c:v>
                </c:pt>
                <c:pt idx="175">
                  <c:v>1.3360053440214514E-3</c:v>
                </c:pt>
                <c:pt idx="176">
                  <c:v>0</c:v>
                </c:pt>
                <c:pt idx="177">
                  <c:v>0</c:v>
                </c:pt>
                <c:pt idx="178">
                  <c:v>1.0006671114075605E-3</c:v>
                </c:pt>
                <c:pt idx="179">
                  <c:v>9.9966677774077084E-4</c:v>
                </c:pt>
                <c:pt idx="180">
                  <c:v>2.3302263648468102E-3</c:v>
                </c:pt>
                <c:pt idx="181">
                  <c:v>1.9926934573231136E-3</c:v>
                </c:pt>
                <c:pt idx="182">
                  <c:v>1.3258203513424327E-3</c:v>
                </c:pt>
                <c:pt idx="183">
                  <c:v>9.930486593843213E-4</c:v>
                </c:pt>
                <c:pt idx="184">
                  <c:v>-9.9206349206337752E-4</c:v>
                </c:pt>
                <c:pt idx="185">
                  <c:v>3.3101621979469975E-4</c:v>
                </c:pt>
                <c:pt idx="186">
                  <c:v>1.9854401058903015E-3</c:v>
                </c:pt>
                <c:pt idx="187">
                  <c:v>4.6235138705417178E-3</c:v>
                </c:pt>
                <c:pt idx="188">
                  <c:v>-1.3149243918475495E-3</c:v>
                </c:pt>
                <c:pt idx="189">
                  <c:v>0</c:v>
                </c:pt>
                <c:pt idx="190">
                  <c:v>0</c:v>
                </c:pt>
                <c:pt idx="191">
                  <c:v>1.9749835418039208E-3</c:v>
                </c:pt>
                <c:pt idx="192">
                  <c:v>1.3140604467805073E-3</c:v>
                </c:pt>
                <c:pt idx="193">
                  <c:v>9.8425196850393526E-4</c:v>
                </c:pt>
                <c:pt idx="194">
                  <c:v>-9.8328416912496497E-4</c:v>
                </c:pt>
                <c:pt idx="195">
                  <c:v>9.8425196850393526E-4</c:v>
                </c:pt>
                <c:pt idx="196">
                  <c:v>3.2776138970829205E-3</c:v>
                </c:pt>
                <c:pt idx="197">
                  <c:v>2.6135249918328718E-3</c:v>
                </c:pt>
                <c:pt idx="198">
                  <c:v>1.9550342130987275E-3</c:v>
                </c:pt>
                <c:pt idx="199">
                  <c:v>-9.7560975609756184E-4</c:v>
                </c:pt>
                <c:pt idx="200">
                  <c:v>9.765625E-4</c:v>
                </c:pt>
                <c:pt idx="201">
                  <c:v>9.7560975609756184E-4</c:v>
                </c:pt>
                <c:pt idx="202">
                  <c:v>3.2488628979856493E-3</c:v>
                </c:pt>
                <c:pt idx="203">
                  <c:v>1.9430051813471572E-3</c:v>
                </c:pt>
                <c:pt idx="204">
                  <c:v>-9.6961861667743676E-4</c:v>
                </c:pt>
                <c:pt idx="205">
                  <c:v>9.7055968942094673E-4</c:v>
                </c:pt>
                <c:pt idx="206">
                  <c:v>3.2320620555914559E-4</c:v>
                </c:pt>
                <c:pt idx="207">
                  <c:v>9.6930533117944861E-4</c:v>
                </c:pt>
                <c:pt idx="208">
                  <c:v>9.6836668818589544E-4</c:v>
                </c:pt>
                <c:pt idx="209">
                  <c:v>3.2247662044504466E-4</c:v>
                </c:pt>
                <c:pt idx="210">
                  <c:v>9.6711798839455021E-4</c:v>
                </c:pt>
                <c:pt idx="211">
                  <c:v>9.6618357487909812E-4</c:v>
                </c:pt>
                <c:pt idx="212">
                  <c:v>1.2870012870014325E-3</c:v>
                </c:pt>
                <c:pt idx="213">
                  <c:v>2.8920308483291191E-3</c:v>
                </c:pt>
                <c:pt idx="214">
                  <c:v>1.281640499839698E-3</c:v>
                </c:pt>
                <c:pt idx="215">
                  <c:v>9.6000000000007191E-4</c:v>
                </c:pt>
                <c:pt idx="216">
                  <c:v>0</c:v>
                </c:pt>
                <c:pt idx="217">
                  <c:v>9.5907928388738739E-4</c:v>
                </c:pt>
                <c:pt idx="218">
                  <c:v>2.235707441711865E-3</c:v>
                </c:pt>
                <c:pt idx="219">
                  <c:v>3.1867431485022024E-3</c:v>
                </c:pt>
                <c:pt idx="220">
                  <c:v>4.1296060991105055E-3</c:v>
                </c:pt>
                <c:pt idx="221">
                  <c:v>-9.4906675102823801E-4</c:v>
                </c:pt>
                <c:pt idx="222">
                  <c:v>-9.4996833438876216E-4</c:v>
                </c:pt>
                <c:pt idx="223">
                  <c:v>2.2187004754359307E-3</c:v>
                </c:pt>
                <c:pt idx="224">
                  <c:v>9.4876660341558505E-4</c:v>
                </c:pt>
                <c:pt idx="225">
                  <c:v>3.1595576619274368E-3</c:v>
                </c:pt>
                <c:pt idx="226">
                  <c:v>3.1496062992126816E-3</c:v>
                </c:pt>
                <c:pt idx="227">
                  <c:v>9.4191522762954172E-4</c:v>
                </c:pt>
                <c:pt idx="228">
                  <c:v>6.273525721455453E-3</c:v>
                </c:pt>
                <c:pt idx="229">
                  <c:v>3.1172069825435855E-3</c:v>
                </c:pt>
                <c:pt idx="230">
                  <c:v>3.1075201988812751E-3</c:v>
                </c:pt>
                <c:pt idx="231">
                  <c:v>2.1685254027261625E-3</c:v>
                </c:pt>
                <c:pt idx="232">
                  <c:v>9.2735703245749868E-4</c:v>
                </c:pt>
                <c:pt idx="233">
                  <c:v>2.1618282890674134E-3</c:v>
                </c:pt>
                <c:pt idx="234">
                  <c:v>6.1633281972264253E-3</c:v>
                </c:pt>
                <c:pt idx="235">
                  <c:v>3.0627871362940429E-3</c:v>
                </c:pt>
                <c:pt idx="236">
                  <c:v>3.0534351145039551E-3</c:v>
                </c:pt>
                <c:pt idx="237">
                  <c:v>9.1324200913245335E-4</c:v>
                </c:pt>
                <c:pt idx="238">
                  <c:v>1.2165450121655041E-3</c:v>
                </c:pt>
                <c:pt idx="239">
                  <c:v>-6.0753341433783525E-4</c:v>
                </c:pt>
                <c:pt idx="240">
                  <c:v>3.0395136778116338E-3</c:v>
                </c:pt>
                <c:pt idx="241">
                  <c:v>0</c:v>
                </c:pt>
                <c:pt idx="242">
                  <c:v>3.0303030303031608E-3</c:v>
                </c:pt>
                <c:pt idx="243">
                  <c:v>0</c:v>
                </c:pt>
                <c:pt idx="244">
                  <c:v>6.0422960725075026E-3</c:v>
                </c:pt>
                <c:pt idx="245">
                  <c:v>3.0030030030030463E-3</c:v>
                </c:pt>
                <c:pt idx="246">
                  <c:v>2.9940119760478723E-3</c:v>
                </c:pt>
                <c:pt idx="247">
                  <c:v>2.9850746268658135E-3</c:v>
                </c:pt>
                <c:pt idx="248">
                  <c:v>2.9761904761904656E-3</c:v>
                </c:pt>
                <c:pt idx="249">
                  <c:v>5.9347181008901906E-3</c:v>
                </c:pt>
                <c:pt idx="250">
                  <c:v>2.9498525073747839E-3</c:v>
                </c:pt>
                <c:pt idx="251">
                  <c:v>2.9411764705882248E-3</c:v>
                </c:pt>
                <c:pt idx="252">
                  <c:v>2.9325513196480912E-3</c:v>
                </c:pt>
                <c:pt idx="253">
                  <c:v>2.9239766081869956E-3</c:v>
                </c:pt>
                <c:pt idx="254">
                  <c:v>2.9154518950438302E-3</c:v>
                </c:pt>
                <c:pt idx="255">
                  <c:v>2.9069767441860517E-3</c:v>
                </c:pt>
                <c:pt idx="256">
                  <c:v>5.7971014492754769E-3</c:v>
                </c:pt>
                <c:pt idx="257">
                  <c:v>5.7636887608067955E-3</c:v>
                </c:pt>
                <c:pt idx="258">
                  <c:v>2.8653295128939771E-3</c:v>
                </c:pt>
                <c:pt idx="259">
                  <c:v>2.8571428571428914E-3</c:v>
                </c:pt>
                <c:pt idx="260">
                  <c:v>5.6980056980056037E-3</c:v>
                </c:pt>
                <c:pt idx="261">
                  <c:v>2.8328611898016387E-3</c:v>
                </c:pt>
                <c:pt idx="262">
                  <c:v>5.6497175141243527E-3</c:v>
                </c:pt>
                <c:pt idx="263">
                  <c:v>2.8089887640450062E-3</c:v>
                </c:pt>
                <c:pt idx="264">
                  <c:v>2.8011204481790397E-3</c:v>
                </c:pt>
                <c:pt idx="265">
                  <c:v>8.379888268156499E-3</c:v>
                </c:pt>
                <c:pt idx="266">
                  <c:v>5.5401662049860967E-3</c:v>
                </c:pt>
                <c:pt idx="267">
                  <c:v>2.7548209366392573E-3</c:v>
                </c:pt>
                <c:pt idx="268">
                  <c:v>5.494505494505475E-3</c:v>
                </c:pt>
                <c:pt idx="269">
                  <c:v>5.4644808743167239E-3</c:v>
                </c:pt>
                <c:pt idx="270">
                  <c:v>2.7173913043478937E-3</c:v>
                </c:pt>
                <c:pt idx="271">
                  <c:v>5.4200542005420349E-3</c:v>
                </c:pt>
                <c:pt idx="272">
                  <c:v>5.3908355795146967E-3</c:v>
                </c:pt>
                <c:pt idx="273">
                  <c:v>5.3619302949061698E-3</c:v>
                </c:pt>
                <c:pt idx="274">
                  <c:v>5.3333333333334121E-3</c:v>
                </c:pt>
                <c:pt idx="275">
                  <c:v>5.3050397877982824E-3</c:v>
                </c:pt>
                <c:pt idx="276">
                  <c:v>5.2770448548813409E-3</c:v>
                </c:pt>
                <c:pt idx="277">
                  <c:v>5.249343832020914E-3</c:v>
                </c:pt>
                <c:pt idx="278">
                  <c:v>5.2219321148825326E-3</c:v>
                </c:pt>
                <c:pt idx="279">
                  <c:v>2.5974025974027093E-3</c:v>
                </c:pt>
                <c:pt idx="280">
                  <c:v>5.1813471502588637E-3</c:v>
                </c:pt>
                <c:pt idx="281">
                  <c:v>2.5773195876288568E-3</c:v>
                </c:pt>
                <c:pt idx="282">
                  <c:v>2.5706940874037354E-3</c:v>
                </c:pt>
                <c:pt idx="283">
                  <c:v>5.12820512820511E-3</c:v>
                </c:pt>
                <c:pt idx="284">
                  <c:v>5.1020408163264808E-3</c:v>
                </c:pt>
                <c:pt idx="285">
                  <c:v>5.0761421319798217E-3</c:v>
                </c:pt>
                <c:pt idx="286">
                  <c:v>5.050505050504972E-3</c:v>
                </c:pt>
                <c:pt idx="287">
                  <c:v>2.5125628140703071E-3</c:v>
                </c:pt>
                <c:pt idx="288">
                  <c:v>0</c:v>
                </c:pt>
                <c:pt idx="289">
                  <c:v>2.5062656641603454E-3</c:v>
                </c:pt>
                <c:pt idx="290">
                  <c:v>2.4999999999999467E-3</c:v>
                </c:pt>
                <c:pt idx="291">
                  <c:v>4.9875311720697368E-3</c:v>
                </c:pt>
                <c:pt idx="292">
                  <c:v>4.9627791563275903E-3</c:v>
                </c:pt>
                <c:pt idx="293">
                  <c:v>2.4691358024691024E-3</c:v>
                </c:pt>
                <c:pt idx="294">
                  <c:v>2.4630541871921707E-3</c:v>
                </c:pt>
                <c:pt idx="295">
                  <c:v>2.4570024570023108E-3</c:v>
                </c:pt>
                <c:pt idx="296">
                  <c:v>2.450980392156854E-3</c:v>
                </c:pt>
                <c:pt idx="297">
                  <c:v>2.4449877750611915E-3</c:v>
                </c:pt>
                <c:pt idx="298">
                  <c:v>2.4390243902439046E-3</c:v>
                </c:pt>
                <c:pt idx="299">
                  <c:v>2.4330900243310083E-3</c:v>
                </c:pt>
                <c:pt idx="300">
                  <c:v>4.8543689320388328E-3</c:v>
                </c:pt>
                <c:pt idx="301">
                  <c:v>0</c:v>
                </c:pt>
                <c:pt idx="302">
                  <c:v>2.4154589371980784E-3</c:v>
                </c:pt>
                <c:pt idx="303">
                  <c:v>2.4096385542169418E-3</c:v>
                </c:pt>
                <c:pt idx="304">
                  <c:v>2.4038461538462563E-3</c:v>
                </c:pt>
                <c:pt idx="305">
                  <c:v>2.3980815347719453E-3</c:v>
                </c:pt>
                <c:pt idx="306">
                  <c:v>2.3923444976077235E-3</c:v>
                </c:pt>
                <c:pt idx="307">
                  <c:v>4.7732696897375693E-3</c:v>
                </c:pt>
                <c:pt idx="308">
                  <c:v>2.3752969121140222E-3</c:v>
                </c:pt>
                <c:pt idx="309">
                  <c:v>4.7393364928909332E-3</c:v>
                </c:pt>
                <c:pt idx="310">
                  <c:v>2.3584905660378741E-3</c:v>
                </c:pt>
                <c:pt idx="311">
                  <c:v>4.7058823529413374E-3</c:v>
                </c:pt>
                <c:pt idx="312">
                  <c:v>7.0257611241217877E-3</c:v>
                </c:pt>
                <c:pt idx="313">
                  <c:v>9.302325581395321E-3</c:v>
                </c:pt>
                <c:pt idx="314">
                  <c:v>6.9124423963133896E-3</c:v>
                </c:pt>
                <c:pt idx="315">
                  <c:v>4.5766590389015871E-3</c:v>
                </c:pt>
                <c:pt idx="316">
                  <c:v>6.8337129840547739E-3</c:v>
                </c:pt>
                <c:pt idx="317">
                  <c:v>0</c:v>
                </c:pt>
                <c:pt idx="318">
                  <c:v>1.8099547511312153E-2</c:v>
                </c:pt>
                <c:pt idx="319">
                  <c:v>4.4444444444444731E-3</c:v>
                </c:pt>
                <c:pt idx="320">
                  <c:v>8.8495575221239076E-3</c:v>
                </c:pt>
                <c:pt idx="321">
                  <c:v>6.5789473684210176E-3</c:v>
                </c:pt>
                <c:pt idx="322">
                  <c:v>8.7145969498909626E-3</c:v>
                </c:pt>
                <c:pt idx="323">
                  <c:v>1.0799136069114423E-2</c:v>
                </c:pt>
                <c:pt idx="324">
                  <c:v>1.0683760683760646E-2</c:v>
                </c:pt>
                <c:pt idx="325">
                  <c:v>1.0570824524312794E-2</c:v>
                </c:pt>
                <c:pt idx="326">
                  <c:v>6.2761506276152179E-3</c:v>
                </c:pt>
                <c:pt idx="327">
                  <c:v>1.039501039501034E-2</c:v>
                </c:pt>
                <c:pt idx="328">
                  <c:v>8.2304526748970819E-3</c:v>
                </c:pt>
                <c:pt idx="329">
                  <c:v>6.1224489795916881E-3</c:v>
                </c:pt>
                <c:pt idx="330">
                  <c:v>1.2170385395537497E-2</c:v>
                </c:pt>
                <c:pt idx="331">
                  <c:v>1.4028056112224574E-2</c:v>
                </c:pt>
                <c:pt idx="332">
                  <c:v>7.905138339920903E-3</c:v>
                </c:pt>
                <c:pt idx="333">
                  <c:v>9.8039215686274161E-3</c:v>
                </c:pt>
                <c:pt idx="334">
                  <c:v>7.7669902912620437E-3</c:v>
                </c:pt>
                <c:pt idx="335">
                  <c:v>7.7071290944124016E-3</c:v>
                </c:pt>
                <c:pt idx="336">
                  <c:v>5.7361376673041864E-3</c:v>
                </c:pt>
                <c:pt idx="337">
                  <c:v>3.8022813688212143E-3</c:v>
                </c:pt>
                <c:pt idx="338">
                  <c:v>3.7878787878788955E-3</c:v>
                </c:pt>
                <c:pt idx="339">
                  <c:v>1.8867924528302993E-3</c:v>
                </c:pt>
                <c:pt idx="340">
                  <c:v>7.532956685499137E-3</c:v>
                </c:pt>
                <c:pt idx="341">
                  <c:v>9.3457943925232545E-3</c:v>
                </c:pt>
                <c:pt idx="342">
                  <c:v>3.7037037037037646E-3</c:v>
                </c:pt>
                <c:pt idx="343">
                  <c:v>7.3800738007379074E-3</c:v>
                </c:pt>
                <c:pt idx="344">
                  <c:v>5.494505494505475E-3</c:v>
                </c:pt>
                <c:pt idx="345">
                  <c:v>7.2859744990891873E-3</c:v>
                </c:pt>
                <c:pt idx="346">
                  <c:v>5.4249547920435237E-3</c:v>
                </c:pt>
                <c:pt idx="347">
                  <c:v>3.597122302158251E-3</c:v>
                </c:pt>
                <c:pt idx="348">
                  <c:v>1.7921146953405742E-3</c:v>
                </c:pt>
                <c:pt idx="349">
                  <c:v>1.7889087656530744E-3</c:v>
                </c:pt>
                <c:pt idx="350">
                  <c:v>1.7857142857142794E-3</c:v>
                </c:pt>
                <c:pt idx="351">
                  <c:v>5.3475935828877219E-3</c:v>
                </c:pt>
                <c:pt idx="352">
                  <c:v>5.3191489361703592E-3</c:v>
                </c:pt>
                <c:pt idx="353">
                  <c:v>5.2910052910053462E-3</c:v>
                </c:pt>
                <c:pt idx="354">
                  <c:v>5.2631578947368585E-3</c:v>
                </c:pt>
                <c:pt idx="355">
                  <c:v>5.2356020942410098E-3</c:v>
                </c:pt>
                <c:pt idx="356">
                  <c:v>5.2083333333332593E-3</c:v>
                </c:pt>
                <c:pt idx="357">
                  <c:v>3.4542314335059832E-3</c:v>
                </c:pt>
                <c:pt idx="358">
                  <c:v>5.1635111876076056E-3</c:v>
                </c:pt>
                <c:pt idx="359">
                  <c:v>5.1369863013699391E-3</c:v>
                </c:pt>
                <c:pt idx="360">
                  <c:v>1.0221465076660996E-2</c:v>
                </c:pt>
                <c:pt idx="361">
                  <c:v>5.0590219224284638E-3</c:v>
                </c:pt>
                <c:pt idx="362">
                  <c:v>6.7114093959730337E-3</c:v>
                </c:pt>
                <c:pt idx="363">
                  <c:v>3.3333333333334103E-3</c:v>
                </c:pt>
                <c:pt idx="364">
                  <c:v>4.983388704318914E-3</c:v>
                </c:pt>
                <c:pt idx="365">
                  <c:v>4.9586776859502635E-3</c:v>
                </c:pt>
                <c:pt idx="366">
                  <c:v>4.9342105263159297E-3</c:v>
                </c:pt>
                <c:pt idx="367">
                  <c:v>3.2733224222585289E-3</c:v>
                </c:pt>
                <c:pt idx="368">
                  <c:v>4.8939641109300158E-3</c:v>
                </c:pt>
                <c:pt idx="369">
                  <c:v>6.4935064935065512E-3</c:v>
                </c:pt>
                <c:pt idx="370">
                  <c:v>4.8387096774193949E-3</c:v>
                </c:pt>
                <c:pt idx="371">
                  <c:v>6.4205457463886173E-3</c:v>
                </c:pt>
                <c:pt idx="372">
                  <c:v>4.7846889952152249E-3</c:v>
                </c:pt>
                <c:pt idx="373">
                  <c:v>6.3492063492063266E-3</c:v>
                </c:pt>
                <c:pt idx="374">
                  <c:v>7.8864353312302349E-3</c:v>
                </c:pt>
                <c:pt idx="375">
                  <c:v>9.3896713615022609E-3</c:v>
                </c:pt>
                <c:pt idx="376">
                  <c:v>7.7519379844961378E-3</c:v>
                </c:pt>
                <c:pt idx="377">
                  <c:v>7.692307692307665E-3</c:v>
                </c:pt>
                <c:pt idx="378">
                  <c:v>6.1068702290076882E-3</c:v>
                </c:pt>
                <c:pt idx="379">
                  <c:v>9.1047040971168336E-3</c:v>
                </c:pt>
                <c:pt idx="380">
                  <c:v>9.0225563909773765E-3</c:v>
                </c:pt>
                <c:pt idx="381">
                  <c:v>5.9612518628913147E-3</c:v>
                </c:pt>
                <c:pt idx="382">
                  <c:v>5.9259259259261121E-3</c:v>
                </c:pt>
                <c:pt idx="383">
                  <c:v>8.8365243004417948E-3</c:v>
                </c:pt>
                <c:pt idx="384">
                  <c:v>1.0218978102189746E-2</c:v>
                </c:pt>
                <c:pt idx="385">
                  <c:v>1.0115606936416333E-2</c:v>
                </c:pt>
                <c:pt idx="386">
                  <c:v>1.0014306151645114E-2</c:v>
                </c:pt>
                <c:pt idx="387">
                  <c:v>1.1331444759206999E-2</c:v>
                </c:pt>
                <c:pt idx="388">
                  <c:v>1.1204481792717047E-2</c:v>
                </c:pt>
                <c:pt idx="389">
                  <c:v>1.1080332409972193E-2</c:v>
                </c:pt>
                <c:pt idx="390">
                  <c:v>9.5890410958905381E-3</c:v>
                </c:pt>
                <c:pt idx="391">
                  <c:v>9.4979647218453866E-3</c:v>
                </c:pt>
                <c:pt idx="392">
                  <c:v>1.0752688172043001E-2</c:v>
                </c:pt>
                <c:pt idx="393">
                  <c:v>1.0638297872340496E-2</c:v>
                </c:pt>
                <c:pt idx="394">
                  <c:v>1.1842105263157876E-2</c:v>
                </c:pt>
                <c:pt idx="395">
                  <c:v>1.4304291287386084E-2</c:v>
                </c:pt>
                <c:pt idx="396">
                  <c:v>1.2820512820512775E-2</c:v>
                </c:pt>
                <c:pt idx="397">
                  <c:v>1.3924050632911245E-2</c:v>
                </c:pt>
                <c:pt idx="398">
                  <c:v>9.98751560549338E-3</c:v>
                </c:pt>
                <c:pt idx="399">
                  <c:v>9.8887515451173691E-3</c:v>
                </c:pt>
                <c:pt idx="400">
                  <c:v>9.7919216646267238E-3</c:v>
                </c:pt>
                <c:pt idx="401">
                  <c:v>1.2121212121212199E-3</c:v>
                </c:pt>
                <c:pt idx="402">
                  <c:v>7.2639225181598821E-3</c:v>
                </c:pt>
                <c:pt idx="403">
                  <c:v>8.4134615384616751E-3</c:v>
                </c:pt>
                <c:pt idx="404">
                  <c:v>9.5351609058402786E-3</c:v>
                </c:pt>
                <c:pt idx="405">
                  <c:v>1.0625737898465104E-2</c:v>
                </c:pt>
                <c:pt idx="406">
                  <c:v>9.3457943925234765E-3</c:v>
                </c:pt>
                <c:pt idx="407">
                  <c:v>9.2592592592593004E-3</c:v>
                </c:pt>
                <c:pt idx="408">
                  <c:v>9.1743119266054496E-3</c:v>
                </c:pt>
                <c:pt idx="409">
                  <c:v>6.8181818181818343E-3</c:v>
                </c:pt>
                <c:pt idx="410">
                  <c:v>5.6433408577878375E-3</c:v>
                </c:pt>
                <c:pt idx="411">
                  <c:v>6.7340067340069254E-3</c:v>
                </c:pt>
                <c:pt idx="412">
                  <c:v>8.9186176142697082E-3</c:v>
                </c:pt>
                <c:pt idx="413">
                  <c:v>1.1049723756906049E-2</c:v>
                </c:pt>
                <c:pt idx="414">
                  <c:v>7.6502732240437687E-3</c:v>
                </c:pt>
                <c:pt idx="415">
                  <c:v>9.761388286333883E-3</c:v>
                </c:pt>
                <c:pt idx="416">
                  <c:v>3.2223415682064438E-3</c:v>
                </c:pt>
                <c:pt idx="417">
                  <c:v>4.2826552462524869E-3</c:v>
                </c:pt>
                <c:pt idx="418">
                  <c:v>3.1982942430703876E-3</c:v>
                </c:pt>
                <c:pt idx="419">
                  <c:v>3.1880977683316214E-3</c:v>
                </c:pt>
                <c:pt idx="420">
                  <c:v>3.1779661016948513E-3</c:v>
                </c:pt>
                <c:pt idx="421">
                  <c:v>0</c:v>
                </c:pt>
                <c:pt idx="422">
                  <c:v>3.1678986272438703E-3</c:v>
                </c:pt>
                <c:pt idx="423">
                  <c:v>9.4736842105263008E-3</c:v>
                </c:pt>
                <c:pt idx="424">
                  <c:v>1.1470281543274119E-2</c:v>
                </c:pt>
                <c:pt idx="425">
                  <c:v>5.1546391752577136E-3</c:v>
                </c:pt>
                <c:pt idx="426">
                  <c:v>2.0512820512821328E-3</c:v>
                </c:pt>
                <c:pt idx="427">
                  <c:v>0</c:v>
                </c:pt>
                <c:pt idx="428">
                  <c:v>4.0941658137154668E-3</c:v>
                </c:pt>
                <c:pt idx="429">
                  <c:v>-1.0193679918449883E-3</c:v>
                </c:pt>
                <c:pt idx="430">
                  <c:v>-3.0612244897958441E-3</c:v>
                </c:pt>
                <c:pt idx="431">
                  <c:v>2.0470829068577334E-3</c:v>
                </c:pt>
                <c:pt idx="432">
                  <c:v>1.0214504596526286E-3</c:v>
                </c:pt>
                <c:pt idx="433">
                  <c:v>1.0204081632652073E-3</c:v>
                </c:pt>
                <c:pt idx="434">
                  <c:v>7.135575942915473E-3</c:v>
                </c:pt>
                <c:pt idx="435">
                  <c:v>4.0485829959515662E-3</c:v>
                </c:pt>
                <c:pt idx="436">
                  <c:v>2.0161290322580072E-3</c:v>
                </c:pt>
                <c:pt idx="437">
                  <c:v>4.0241448692150961E-3</c:v>
                </c:pt>
                <c:pt idx="438">
                  <c:v>3.0060120240480437E-3</c:v>
                </c:pt>
                <c:pt idx="439">
                  <c:v>2.9970029970030065E-3</c:v>
                </c:pt>
                <c:pt idx="440">
                  <c:v>3.9840637450199168E-3</c:v>
                </c:pt>
                <c:pt idx="441">
                  <c:v>2.9761904761904656E-3</c:v>
                </c:pt>
                <c:pt idx="442">
                  <c:v>2.9673590504453173E-3</c:v>
                </c:pt>
                <c:pt idx="443">
                  <c:v>6.9033530571991353E-3</c:v>
                </c:pt>
                <c:pt idx="444">
                  <c:v>4.8971596474045587E-3</c:v>
                </c:pt>
                <c:pt idx="445">
                  <c:v>2.9239766081872176E-3</c:v>
                </c:pt>
                <c:pt idx="446">
                  <c:v>3.8872691933915515E-3</c:v>
                </c:pt>
                <c:pt idx="447">
                  <c:v>1.9361084220717029E-3</c:v>
                </c:pt>
                <c:pt idx="448">
                  <c:v>1.9323671497584183E-3</c:v>
                </c:pt>
                <c:pt idx="449">
                  <c:v>3.8572806171648377E-3</c:v>
                </c:pt>
                <c:pt idx="450">
                  <c:v>2.8818443804035088E-3</c:v>
                </c:pt>
                <c:pt idx="451">
                  <c:v>2.8735632183907178E-3</c:v>
                </c:pt>
                <c:pt idx="452">
                  <c:v>3.8204393505252288E-3</c:v>
                </c:pt>
                <c:pt idx="453">
                  <c:v>1.9029495718363432E-3</c:v>
                </c:pt>
                <c:pt idx="454">
                  <c:v>1.8993352326686086E-3</c:v>
                </c:pt>
                <c:pt idx="455">
                  <c:v>1.8957345971564177E-3</c:v>
                </c:pt>
                <c:pt idx="456">
                  <c:v>5.6764427625353164E-3</c:v>
                </c:pt>
                <c:pt idx="457">
                  <c:v>4.7036688617121403E-3</c:v>
                </c:pt>
                <c:pt idx="458">
                  <c:v>1.8726591760300781E-3</c:v>
                </c:pt>
                <c:pt idx="459">
                  <c:v>1.8691588785046953E-3</c:v>
                </c:pt>
                <c:pt idx="460">
                  <c:v>2.7985074626866169E-3</c:v>
                </c:pt>
                <c:pt idx="461">
                  <c:v>1.8604651162790198E-3</c:v>
                </c:pt>
                <c:pt idx="462">
                  <c:v>1.8570102135562205E-3</c:v>
                </c:pt>
                <c:pt idx="463">
                  <c:v>1.853568118628246E-3</c:v>
                </c:pt>
                <c:pt idx="464">
                  <c:v>3.7002775208141436E-3</c:v>
                </c:pt>
                <c:pt idx="465">
                  <c:v>4.6082949308756671E-3</c:v>
                </c:pt>
                <c:pt idx="466">
                  <c:v>4.5871559633028358E-3</c:v>
                </c:pt>
                <c:pt idx="467">
                  <c:v>3.6529680365298134E-3</c:v>
                </c:pt>
                <c:pt idx="468">
                  <c:v>-1.8198362147406888E-3</c:v>
                </c:pt>
                <c:pt idx="469">
                  <c:v>-5.4694621695533518E-3</c:v>
                </c:pt>
                <c:pt idx="470">
                  <c:v>-3.6663611365719273E-3</c:v>
                </c:pt>
                <c:pt idx="471">
                  <c:v>2.7598896044158661E-3</c:v>
                </c:pt>
                <c:pt idx="472">
                  <c:v>3.6697247706423131E-3</c:v>
                </c:pt>
                <c:pt idx="473">
                  <c:v>9.1407678244959101E-4</c:v>
                </c:pt>
                <c:pt idx="474">
                  <c:v>9.1324200913245335E-4</c:v>
                </c:pt>
                <c:pt idx="475">
                  <c:v>3.6496350364965124E-3</c:v>
                </c:pt>
                <c:pt idx="476">
                  <c:v>1.8181818181819409E-3</c:v>
                </c:pt>
                <c:pt idx="477">
                  <c:v>1.8148820326679971E-3</c:v>
                </c:pt>
                <c:pt idx="478">
                  <c:v>3.6231884057971175E-3</c:v>
                </c:pt>
                <c:pt idx="479">
                  <c:v>5.4151624548737232E-3</c:v>
                </c:pt>
                <c:pt idx="480">
                  <c:v>3.5906642728904536E-3</c:v>
                </c:pt>
                <c:pt idx="481">
                  <c:v>3.5778175313059268E-3</c:v>
                </c:pt>
                <c:pt idx="482">
                  <c:v>4.4563279857396942E-3</c:v>
                </c:pt>
                <c:pt idx="483">
                  <c:v>2.6619343389528982E-3</c:v>
                </c:pt>
                <c:pt idx="484">
                  <c:v>4.4247787610618428E-3</c:v>
                </c:pt>
                <c:pt idx="485">
                  <c:v>2.6431718061674658E-3</c:v>
                </c:pt>
                <c:pt idx="486">
                  <c:v>4.3936731107205862E-3</c:v>
                </c:pt>
                <c:pt idx="487">
                  <c:v>3.4995625546807574E-3</c:v>
                </c:pt>
                <c:pt idx="488">
                  <c:v>2.6155187445509043E-3</c:v>
                </c:pt>
                <c:pt idx="489">
                  <c:v>3.4782608695653749E-3</c:v>
                </c:pt>
                <c:pt idx="490">
                  <c:v>1.7331022530329143E-3</c:v>
                </c:pt>
                <c:pt idx="491">
                  <c:v>3.4602076124568004E-3</c:v>
                </c:pt>
                <c:pt idx="492">
                  <c:v>1.7241379310344307E-3</c:v>
                </c:pt>
                <c:pt idx="493">
                  <c:v>2.5817555938036918E-3</c:v>
                </c:pt>
                <c:pt idx="494">
                  <c:v>6.0085836909871126E-3</c:v>
                </c:pt>
                <c:pt idx="495">
                  <c:v>2.5597269624573205E-3</c:v>
                </c:pt>
                <c:pt idx="496">
                  <c:v>4.2553191489360653E-3</c:v>
                </c:pt>
                <c:pt idx="497">
                  <c:v>4.237288135593209E-3</c:v>
                </c:pt>
                <c:pt idx="498">
                  <c:v>4.2194092827003704E-3</c:v>
                </c:pt>
                <c:pt idx="499">
                  <c:v>4.2016806722688926E-3</c:v>
                </c:pt>
                <c:pt idx="500">
                  <c:v>3.3472803347280866E-3</c:v>
                </c:pt>
                <c:pt idx="501">
                  <c:v>3.3361134278564464E-3</c:v>
                </c:pt>
                <c:pt idx="502">
                  <c:v>3.3250207813799726E-3</c:v>
                </c:pt>
                <c:pt idx="503">
                  <c:v>4.1425020712511085E-3</c:v>
                </c:pt>
                <c:pt idx="504">
                  <c:v>3.3003300330032292E-3</c:v>
                </c:pt>
                <c:pt idx="505">
                  <c:v>4.9342105263159297E-3</c:v>
                </c:pt>
                <c:pt idx="506">
                  <c:v>7.3649754500817455E-3</c:v>
                </c:pt>
                <c:pt idx="507">
                  <c:v>4.8740861088547582E-3</c:v>
                </c:pt>
                <c:pt idx="508">
                  <c:v>3.2336297493935628E-3</c:v>
                </c:pt>
                <c:pt idx="509">
                  <c:v>3.2232070910556132E-3</c:v>
                </c:pt>
                <c:pt idx="510">
                  <c:v>0</c:v>
                </c:pt>
                <c:pt idx="511">
                  <c:v>2.4096385542169418E-3</c:v>
                </c:pt>
                <c:pt idx="512">
                  <c:v>4.8076923076922906E-3</c:v>
                </c:pt>
                <c:pt idx="513">
                  <c:v>3.9872408293459838E-3</c:v>
                </c:pt>
                <c:pt idx="514">
                  <c:v>3.1771247021445959E-3</c:v>
                </c:pt>
                <c:pt idx="515">
                  <c:v>9.5011876484560887E-3</c:v>
                </c:pt>
                <c:pt idx="516">
                  <c:v>3.9215686274509665E-3</c:v>
                </c:pt>
                <c:pt idx="517">
                  <c:v>4.6874999999999556E-3</c:v>
                </c:pt>
                <c:pt idx="518">
                  <c:v>2.332814930015692E-3</c:v>
                </c:pt>
                <c:pt idx="519">
                  <c:v>1.5515903801395226E-3</c:v>
                </c:pt>
                <c:pt idx="520">
                  <c:v>6.1967467079784289E-3</c:v>
                </c:pt>
                <c:pt idx="521">
                  <c:v>4.6189376443417363E-3</c:v>
                </c:pt>
                <c:pt idx="522">
                  <c:v>8.4291187739462536E-3</c:v>
                </c:pt>
                <c:pt idx="523">
                  <c:v>6.8389057750759541E-3</c:v>
                </c:pt>
                <c:pt idx="524">
                  <c:v>6.792452830188811E-3</c:v>
                </c:pt>
                <c:pt idx="525">
                  <c:v>2.2488755622187551E-3</c:v>
                </c:pt>
                <c:pt idx="526">
                  <c:v>3.7397157816005944E-3</c:v>
                </c:pt>
                <c:pt idx="527">
                  <c:v>3.7257824143070994E-3</c:v>
                </c:pt>
                <c:pt idx="528">
                  <c:v>7.423904974017681E-4</c:v>
                </c:pt>
                <c:pt idx="529">
                  <c:v>0</c:v>
                </c:pt>
                <c:pt idx="530">
                  <c:v>2.225519287833766E-3</c:v>
                </c:pt>
                <c:pt idx="531">
                  <c:v>3.7009622501851247E-3</c:v>
                </c:pt>
                <c:pt idx="532">
                  <c:v>2.9498525073747839E-3</c:v>
                </c:pt>
                <c:pt idx="533">
                  <c:v>1.4705882352941124E-3</c:v>
                </c:pt>
                <c:pt idx="534">
                  <c:v>2.936857562408246E-3</c:v>
                </c:pt>
                <c:pt idx="535">
                  <c:v>2.9282576866764831E-3</c:v>
                </c:pt>
                <c:pt idx="536">
                  <c:v>1.4598540145984717E-3</c:v>
                </c:pt>
                <c:pt idx="537">
                  <c:v>4.3731778425657453E-3</c:v>
                </c:pt>
                <c:pt idx="538">
                  <c:v>2.9027576197386828E-3</c:v>
                </c:pt>
                <c:pt idx="539">
                  <c:v>7.2358900144742222E-4</c:v>
                </c:pt>
                <c:pt idx="540">
                  <c:v>2.1691973969630851E-3</c:v>
                </c:pt>
                <c:pt idx="541">
                  <c:v>3.6075036075036149E-3</c:v>
                </c:pt>
                <c:pt idx="542">
                  <c:v>2.1567217828901697E-3</c:v>
                </c:pt>
                <c:pt idx="543">
                  <c:v>2.1520803443326741E-3</c:v>
                </c:pt>
                <c:pt idx="544">
                  <c:v>2.8632784538296097E-3</c:v>
                </c:pt>
                <c:pt idx="545">
                  <c:v>2.855103497501732E-3</c:v>
                </c:pt>
                <c:pt idx="546">
                  <c:v>2.135231316725994E-3</c:v>
                </c:pt>
                <c:pt idx="547">
                  <c:v>2.1306818181816567E-3</c:v>
                </c:pt>
                <c:pt idx="548">
                  <c:v>4.2523033309709302E-3</c:v>
                </c:pt>
                <c:pt idx="549">
                  <c:v>2.8228652081863093E-3</c:v>
                </c:pt>
                <c:pt idx="550">
                  <c:v>1.4074595355384467E-3</c:v>
                </c:pt>
                <c:pt idx="551">
                  <c:v>3.5137034434293835E-3</c:v>
                </c:pt>
                <c:pt idx="552">
                  <c:v>2.1008403361342243E-3</c:v>
                </c:pt>
                <c:pt idx="553">
                  <c:v>1.3976240391335715E-3</c:v>
                </c:pt>
                <c:pt idx="554">
                  <c:v>3.4891835310537633E-3</c:v>
                </c:pt>
                <c:pt idx="555">
                  <c:v>2.7816411682890507E-3</c:v>
                </c:pt>
                <c:pt idx="556">
                  <c:v>6.9348127600576959E-4</c:v>
                </c:pt>
                <c:pt idx="557">
                  <c:v>1.386001386001201E-3</c:v>
                </c:pt>
                <c:pt idx="558">
                  <c:v>2.0761245674740803E-3</c:v>
                </c:pt>
                <c:pt idx="559">
                  <c:v>1.3812154696131174E-3</c:v>
                </c:pt>
                <c:pt idx="560">
                  <c:v>4.1379310344826781E-3</c:v>
                </c:pt>
                <c:pt idx="561">
                  <c:v>2.7472527472527375E-3</c:v>
                </c:pt>
                <c:pt idx="562">
                  <c:v>2.05479452054802E-3</c:v>
                </c:pt>
                <c:pt idx="563">
                  <c:v>0</c:v>
                </c:pt>
                <c:pt idx="564">
                  <c:v>2.7341079972658111E-3</c:v>
                </c:pt>
                <c:pt idx="565">
                  <c:v>2.7266530334015826E-3</c:v>
                </c:pt>
                <c:pt idx="566">
                  <c:v>6.7980965329694776E-4</c:v>
                </c:pt>
                <c:pt idx="567">
                  <c:v>2.0380434782609758E-3</c:v>
                </c:pt>
                <c:pt idx="568">
                  <c:v>2.7118644067796183E-3</c:v>
                </c:pt>
                <c:pt idx="569">
                  <c:v>3.3806626098715764E-3</c:v>
                </c:pt>
                <c:pt idx="570">
                  <c:v>4.0431266846361336E-3</c:v>
                </c:pt>
                <c:pt idx="571">
                  <c:v>2.0134228187920211E-3</c:v>
                </c:pt>
                <c:pt idx="572">
                  <c:v>6.6979236436703893E-4</c:v>
                </c:pt>
                <c:pt idx="573">
                  <c:v>2.6773761713521083E-3</c:v>
                </c:pt>
                <c:pt idx="574">
                  <c:v>2.0026702269690944E-3</c:v>
                </c:pt>
                <c:pt idx="575">
                  <c:v>2.6648900732844094E-3</c:v>
                </c:pt>
                <c:pt idx="576">
                  <c:v>2.6578073089700283E-3</c:v>
                </c:pt>
                <c:pt idx="577">
                  <c:v>1.9880715705764551E-3</c:v>
                </c:pt>
                <c:pt idx="578">
                  <c:v>3.9682539682541762E-3</c:v>
                </c:pt>
                <c:pt idx="579">
                  <c:v>1.9762845849802257E-3</c:v>
                </c:pt>
                <c:pt idx="580">
                  <c:v>1.9723865877712132E-3</c:v>
                </c:pt>
                <c:pt idx="581">
                  <c:v>1.312335958005173E-3</c:v>
                </c:pt>
                <c:pt idx="582">
                  <c:v>1.9659239842726439E-3</c:v>
                </c:pt>
                <c:pt idx="583">
                  <c:v>1.3080444735120711E-3</c:v>
                </c:pt>
                <c:pt idx="584">
                  <c:v>2.6126714565644082E-3</c:v>
                </c:pt>
                <c:pt idx="585">
                  <c:v>1.3029315960910726E-3</c:v>
                </c:pt>
                <c:pt idx="586">
                  <c:v>1.3012361743658385E-3</c:v>
                </c:pt>
                <c:pt idx="587">
                  <c:v>5.1981806367771277E-3</c:v>
                </c:pt>
                <c:pt idx="588">
                  <c:v>1.9392372333548735E-3</c:v>
                </c:pt>
                <c:pt idx="589">
                  <c:v>3.225806451612856E-3</c:v>
                </c:pt>
                <c:pt idx="590">
                  <c:v>3.8585209003214604E-3</c:v>
                </c:pt>
                <c:pt idx="591">
                  <c:v>1.9218449711724261E-3</c:v>
                </c:pt>
                <c:pt idx="592">
                  <c:v>1.9181585677747748E-3</c:v>
                </c:pt>
                <c:pt idx="593">
                  <c:v>1.9144862795150708E-3</c:v>
                </c:pt>
                <c:pt idx="594">
                  <c:v>1.2738853503184711E-3</c:v>
                </c:pt>
                <c:pt idx="595">
                  <c:v>3.1806615776082126E-3</c:v>
                </c:pt>
                <c:pt idx="596">
                  <c:v>3.1705770450221049E-3</c:v>
                </c:pt>
                <c:pt idx="597">
                  <c:v>3.160556257901348E-3</c:v>
                </c:pt>
                <c:pt idx="598">
                  <c:v>2.520478890989386E-3</c:v>
                </c:pt>
                <c:pt idx="599">
                  <c:v>1.8856065367693908E-3</c:v>
                </c:pt>
                <c:pt idx="600">
                  <c:v>1.8820577164364583E-3</c:v>
                </c:pt>
                <c:pt idx="601">
                  <c:v>6.2617407639331546E-4</c:v>
                </c:pt>
                <c:pt idx="602">
                  <c:v>6.2578222778464365E-4</c:v>
                </c:pt>
                <c:pt idx="603">
                  <c:v>0</c:v>
                </c:pt>
                <c:pt idx="604">
                  <c:v>1.8761726078797558E-3</c:v>
                </c:pt>
                <c:pt idx="605">
                  <c:v>1.2484394506866447E-3</c:v>
                </c:pt>
                <c:pt idx="606">
                  <c:v>2.4937655860348684E-3</c:v>
                </c:pt>
                <c:pt idx="607">
                  <c:v>2.4875621890545485E-3</c:v>
                </c:pt>
                <c:pt idx="608">
                  <c:v>1.8610421836229296E-3</c:v>
                </c:pt>
                <c:pt idx="609">
                  <c:v>1.2383900928791824E-3</c:v>
                </c:pt>
                <c:pt idx="610">
                  <c:v>6.1842918985788309E-4</c:v>
                </c:pt>
                <c:pt idx="611">
                  <c:v>1.2360939431395046E-3</c:v>
                </c:pt>
                <c:pt idx="612">
                  <c:v>0</c:v>
                </c:pt>
                <c:pt idx="613">
                  <c:v>0</c:v>
                </c:pt>
                <c:pt idx="614">
                  <c:v>1.2345679012344402E-3</c:v>
                </c:pt>
                <c:pt idx="615">
                  <c:v>2.4660912453762229E-3</c:v>
                </c:pt>
                <c:pt idx="616">
                  <c:v>1.2300123001232066E-3</c:v>
                </c:pt>
                <c:pt idx="617">
                  <c:v>2.4570024570023108E-3</c:v>
                </c:pt>
                <c:pt idx="618">
                  <c:v>1.225490196078427E-3</c:v>
                </c:pt>
                <c:pt idx="619">
                  <c:v>6.1199510403908697E-4</c:v>
                </c:pt>
                <c:pt idx="620">
                  <c:v>2.4464831804280607E-3</c:v>
                </c:pt>
                <c:pt idx="621">
                  <c:v>1.2202562538132788E-3</c:v>
                </c:pt>
                <c:pt idx="622">
                  <c:v>1.8281535648996261E-3</c:v>
                </c:pt>
                <c:pt idx="623">
                  <c:v>1.8248175182480342E-3</c:v>
                </c:pt>
                <c:pt idx="624">
                  <c:v>0</c:v>
                </c:pt>
                <c:pt idx="625">
                  <c:v>6.0716454159082112E-4</c:v>
                </c:pt>
                <c:pt idx="626">
                  <c:v>6.6747572815533118E-3</c:v>
                </c:pt>
                <c:pt idx="627">
                  <c:v>6.027727546713546E-4</c:v>
                </c:pt>
                <c:pt idx="628">
                  <c:v>0</c:v>
                </c:pt>
                <c:pt idx="629">
                  <c:v>4.2168674698794817E-3</c:v>
                </c:pt>
                <c:pt idx="630">
                  <c:v>2.3995200959807672E-3</c:v>
                </c:pt>
                <c:pt idx="631">
                  <c:v>4.1891083183722699E-3</c:v>
                </c:pt>
                <c:pt idx="632">
                  <c:v>1.7878426698449967E-3</c:v>
                </c:pt>
                <c:pt idx="633">
                  <c:v>1.7846519928614857E-3</c:v>
                </c:pt>
                <c:pt idx="634">
                  <c:v>2.3752969121140222E-3</c:v>
                </c:pt>
                <c:pt idx="635">
                  <c:v>2.962085308056972E-3</c:v>
                </c:pt>
                <c:pt idx="636">
                  <c:v>4.1346721795627595E-3</c:v>
                </c:pt>
                <c:pt idx="637">
                  <c:v>5.8823529411764497E-3</c:v>
                </c:pt>
                <c:pt idx="638">
                  <c:v>-5.847953216373547E-4</c:v>
                </c:pt>
                <c:pt idx="639">
                  <c:v>1.7554125219425565E-3</c:v>
                </c:pt>
                <c:pt idx="640">
                  <c:v>5.8411214953271173E-3</c:v>
                </c:pt>
                <c:pt idx="641">
                  <c:v>2.9036004645761615E-3</c:v>
                </c:pt>
                <c:pt idx="642">
                  <c:v>0</c:v>
                </c:pt>
                <c:pt idx="643">
                  <c:v>5.2113491603937856E-3</c:v>
                </c:pt>
                <c:pt idx="644">
                  <c:v>1.7281105990785139E-3</c:v>
                </c:pt>
                <c:pt idx="645">
                  <c:v>1.7251293847038163E-3</c:v>
                </c:pt>
                <c:pt idx="646">
                  <c:v>2.2962112514350874E-3</c:v>
                </c:pt>
                <c:pt idx="647">
                  <c:v>5.7273768613974596E-3</c:v>
                </c:pt>
                <c:pt idx="648">
                  <c:v>2.277904328018332E-3</c:v>
                </c:pt>
                <c:pt idx="649">
                  <c:v>5.6818181818174551E-4</c:v>
                </c:pt>
                <c:pt idx="650">
                  <c:v>1.7035775127769437E-3</c:v>
                </c:pt>
                <c:pt idx="651">
                  <c:v>5.1020408163264808E-3</c:v>
                </c:pt>
                <c:pt idx="652">
                  <c:v>2.2560631697685629E-3</c:v>
                </c:pt>
                <c:pt idx="653">
                  <c:v>-1.6882386043892694E-3</c:v>
                </c:pt>
                <c:pt idx="654">
                  <c:v>0</c:v>
                </c:pt>
                <c:pt idx="655">
                  <c:v>3.9458850056368622E-3</c:v>
                </c:pt>
                <c:pt idx="656">
                  <c:v>-2.8074115665356336E-3</c:v>
                </c:pt>
                <c:pt idx="657">
                  <c:v>-5.6306306306308507E-4</c:v>
                </c:pt>
                <c:pt idx="658">
                  <c:v>-5.6338028169011789E-4</c:v>
                </c:pt>
                <c:pt idx="659">
                  <c:v>1.6910935738443378E-3</c:v>
                </c:pt>
                <c:pt idx="660">
                  <c:v>1.6882386043894915E-3</c:v>
                </c:pt>
                <c:pt idx="661">
                  <c:v>2.8089887640450062E-3</c:v>
                </c:pt>
                <c:pt idx="662">
                  <c:v>4.4817927170868188E-3</c:v>
                </c:pt>
                <c:pt idx="663">
                  <c:v>1.115448968209698E-3</c:v>
                </c:pt>
                <c:pt idx="664">
                  <c:v>5.5710306406675514E-4</c:v>
                </c:pt>
                <c:pt idx="665">
                  <c:v>2.2271714922048602E-3</c:v>
                </c:pt>
                <c:pt idx="666">
                  <c:v>2.7777777777777679E-3</c:v>
                </c:pt>
                <c:pt idx="667">
                  <c:v>1.6620498614958734E-3</c:v>
                </c:pt>
                <c:pt idx="668">
                  <c:v>2.2123893805308104E-3</c:v>
                </c:pt>
                <c:pt idx="669">
                  <c:v>1.6556291390728006E-3</c:v>
                </c:pt>
                <c:pt idx="670">
                  <c:v>1.6528925619836432E-3</c:v>
                </c:pt>
                <c:pt idx="671">
                  <c:v>4.4004400440043057E-3</c:v>
                </c:pt>
                <c:pt idx="672">
                  <c:v>5.4764512595837367E-3</c:v>
                </c:pt>
                <c:pt idx="673">
                  <c:v>1.6339869281045694E-3</c:v>
                </c:pt>
                <c:pt idx="674">
                  <c:v>-3.8064165307233333E-3</c:v>
                </c:pt>
                <c:pt idx="675">
                  <c:v>-1.6375545851528006E-3</c:v>
                </c:pt>
                <c:pt idx="676">
                  <c:v>1.0934937124111865E-3</c:v>
                </c:pt>
                <c:pt idx="677">
                  <c:v>3.2768978700163931E-3</c:v>
                </c:pt>
                <c:pt idx="678">
                  <c:v>4.354926510615087E-3</c:v>
                </c:pt>
                <c:pt idx="679">
                  <c:v>3.2520325203251321E-3</c:v>
                </c:pt>
                <c:pt idx="680">
                  <c:v>-1.0804970286331095E-3</c:v>
                </c:pt>
                <c:pt idx="681">
                  <c:v>5.4083288263928608E-4</c:v>
                </c:pt>
                <c:pt idx="682">
                  <c:v>2.7027027027026751E-3</c:v>
                </c:pt>
                <c:pt idx="683">
                  <c:v>4.3126684636118906E-3</c:v>
                </c:pt>
                <c:pt idx="684">
                  <c:v>2.1470746108425143E-3</c:v>
                </c:pt>
                <c:pt idx="685">
                  <c:v>2.1424745581146709E-3</c:v>
                </c:pt>
                <c:pt idx="686">
                  <c:v>1.6034206306787535E-3</c:v>
                </c:pt>
                <c:pt idx="687">
                  <c:v>4.2689434364993062E-3</c:v>
                </c:pt>
                <c:pt idx="688">
                  <c:v>3.7194473963868546E-3</c:v>
                </c:pt>
                <c:pt idx="689">
                  <c:v>1.0587612493382359E-3</c:v>
                </c:pt>
                <c:pt idx="690">
                  <c:v>5.2882072977267214E-4</c:v>
                </c:pt>
                <c:pt idx="691">
                  <c:v>3.1712473572940159E-3</c:v>
                </c:pt>
                <c:pt idx="692">
                  <c:v>5.2687038988408208E-3</c:v>
                </c:pt>
                <c:pt idx="693">
                  <c:v>4.7169811320753041E-3</c:v>
                </c:pt>
                <c:pt idx="694">
                  <c:v>0</c:v>
                </c:pt>
                <c:pt idx="695">
                  <c:v>-5.2164840897228615E-4</c:v>
                </c:pt>
                <c:pt idx="696">
                  <c:v>4.1753653444676075E-3</c:v>
                </c:pt>
                <c:pt idx="697">
                  <c:v>3.6382536382535413E-3</c:v>
                </c:pt>
                <c:pt idx="698">
                  <c:v>3.1071983428274663E-3</c:v>
                </c:pt>
                <c:pt idx="699">
                  <c:v>-5.162622612286949E-4</c:v>
                </c:pt>
                <c:pt idx="700">
                  <c:v>5.1652892561970809E-4</c:v>
                </c:pt>
                <c:pt idx="701">
                  <c:v>6.1951471347445608E-3</c:v>
                </c:pt>
                <c:pt idx="702">
                  <c:v>6.1570035915854415E-3</c:v>
                </c:pt>
                <c:pt idx="703">
                  <c:v>1.3768485466598701E-2</c:v>
                </c:pt>
                <c:pt idx="704">
                  <c:v>1.5090543259557165E-3</c:v>
                </c:pt>
                <c:pt idx="705">
                  <c:v>-5.0226017076845375E-3</c:v>
                </c:pt>
                <c:pt idx="706">
                  <c:v>0</c:v>
                </c:pt>
                <c:pt idx="707">
                  <c:v>6.0575466935892663E-3</c:v>
                </c:pt>
                <c:pt idx="708">
                  <c:v>5.0175614651282174E-4</c:v>
                </c:pt>
                <c:pt idx="709">
                  <c:v>1.5045135406217547E-3</c:v>
                </c:pt>
                <c:pt idx="710">
                  <c:v>5.0075112669003552E-3</c:v>
                </c:pt>
                <c:pt idx="711">
                  <c:v>2.989536621823774E-3</c:v>
                </c:pt>
                <c:pt idx="712">
                  <c:v>2.4838549428713996E-3</c:v>
                </c:pt>
                <c:pt idx="713">
                  <c:v>5.4509415262635752E-3</c:v>
                </c:pt>
                <c:pt idx="714">
                  <c:v>4.4356826022671214E-3</c:v>
                </c:pt>
                <c:pt idx="715">
                  <c:v>-4.9067713444553851E-3</c:v>
                </c:pt>
                <c:pt idx="716">
                  <c:v>-4.4378698224852853E-3</c:v>
                </c:pt>
                <c:pt idx="717">
                  <c:v>4.9529470034670453E-4</c:v>
                </c:pt>
                <c:pt idx="718">
                  <c:v>5.4455445544554504E-3</c:v>
                </c:pt>
                <c:pt idx="719">
                  <c:v>1.659281142294633E-3</c:v>
                </c:pt>
                <c:pt idx="720">
                  <c:v>3.8783505458692691E-3</c:v>
                </c:pt>
                <c:pt idx="721">
                  <c:v>5.2001214340975377E-3</c:v>
                </c:pt>
                <c:pt idx="722">
                  <c:v>3.0006624839249429E-3</c:v>
                </c:pt>
                <c:pt idx="723">
                  <c:v>4.1329940166290324E-3</c:v>
                </c:pt>
                <c:pt idx="724">
                  <c:v>2.3167517109623503E-3</c:v>
                </c:pt>
                <c:pt idx="725">
                  <c:v>1.7805958481715844E-3</c:v>
                </c:pt>
                <c:pt idx="726">
                  <c:v>3.0828070885302594E-4</c:v>
                </c:pt>
                <c:pt idx="727">
                  <c:v>4.2375533907650365E-3</c:v>
                </c:pt>
                <c:pt idx="728">
                  <c:v>3.0832378312801723E-3</c:v>
                </c:pt>
                <c:pt idx="729">
                  <c:v>7.858884267890387E-3</c:v>
                </c:pt>
                <c:pt idx="730">
                  <c:v>2.8980145517325528E-3</c:v>
                </c:pt>
                <c:pt idx="731">
                  <c:v>3.4477050769703421E-3</c:v>
                </c:pt>
                <c:pt idx="732">
                  <c:v>2.4178268779397882E-3</c:v>
                </c:pt>
                <c:pt idx="733">
                  <c:v>3.578027806118822E-3</c:v>
                </c:pt>
                <c:pt idx="734">
                  <c:v>2.3143810202015391E-3</c:v>
                </c:pt>
                <c:pt idx="735">
                  <c:v>5.9174916566171465E-3</c:v>
                </c:pt>
                <c:pt idx="736">
                  <c:v>1.04782350098509E-2</c:v>
                </c:pt>
                <c:pt idx="737">
                  <c:v>7.1414447515210089E-3</c:v>
                </c:pt>
                <c:pt idx="738">
                  <c:v>-1.4884757278006422E-3</c:v>
                </c:pt>
                <c:pt idx="739">
                  <c:v>8.550916822900323E-4</c:v>
                </c:pt>
                <c:pt idx="740">
                  <c:v>-8.5984365648286154E-3</c:v>
                </c:pt>
                <c:pt idx="741">
                  <c:v>-1.7705477084725474E-2</c:v>
                </c:pt>
                <c:pt idx="742">
                  <c:v>-8.2335223994032258E-3</c:v>
                </c:pt>
                <c:pt idx="743">
                  <c:v>2.5307713412614508E-3</c:v>
                </c:pt>
                <c:pt idx="744">
                  <c:v>3.6426606521873239E-3</c:v>
                </c:pt>
                <c:pt idx="745">
                  <c:v>-9.8728285653848502E-4</c:v>
                </c:pt>
                <c:pt idx="746">
                  <c:v>1.0070825195886979E-3</c:v>
                </c:pt>
                <c:pt idx="747">
                  <c:v>1.4714939189219844E-3</c:v>
                </c:pt>
                <c:pt idx="748">
                  <c:v>8.2996122466223454E-3</c:v>
                </c:pt>
                <c:pt idx="749">
                  <c:v>-2.9796545463012247E-4</c:v>
                </c:pt>
                <c:pt idx="750">
                  <c:v>3.3484533777929926E-3</c:v>
                </c:pt>
                <c:pt idx="751">
                  <c:v>1.9308872334005134E-3</c:v>
                </c:pt>
                <c:pt idx="752">
                  <c:v>3.001931798703783E-3</c:v>
                </c:pt>
                <c:pt idx="753">
                  <c:v>3.3485905897676638E-3</c:v>
                </c:pt>
                <c:pt idx="754">
                  <c:v>5.2017639964274665E-4</c:v>
                </c:pt>
                <c:pt idx="755">
                  <c:v>6.4873221162464745E-4</c:v>
                </c:pt>
                <c:pt idx="756">
                  <c:v>-9.5177664974621656E-4</c:v>
                </c:pt>
                <c:pt idx="757">
                  <c:v>3.3136813619227823E-4</c:v>
                </c:pt>
                <c:pt idx="758">
                  <c:v>2.3004053314190642E-4</c:v>
                </c:pt>
                <c:pt idx="759">
                  <c:v>-5.1977203626440982E-4</c:v>
                </c:pt>
                <c:pt idx="760">
                  <c:v>-4.1879515854381655E-4</c:v>
                </c:pt>
                <c:pt idx="761">
                  <c:v>1.8692535416828804E-3</c:v>
                </c:pt>
                <c:pt idx="762">
                  <c:v>1.4613634796996067E-3</c:v>
                </c:pt>
                <c:pt idx="763">
                  <c:v>1.6152494229613179E-3</c:v>
                </c:pt>
                <c:pt idx="764">
                  <c:v>3.4818462948116302E-3</c:v>
                </c:pt>
                <c:pt idx="765">
                  <c:v>2.5338416234848005E-3</c:v>
                </c:pt>
                <c:pt idx="766">
                  <c:v>4.0165763468282822E-3</c:v>
                </c:pt>
                <c:pt idx="767">
                  <c:v>3.2430422003701942E-3</c:v>
                </c:pt>
                <c:pt idx="768">
                  <c:v>3.2144746300641902E-3</c:v>
                </c:pt>
                <c:pt idx="769">
                  <c:v>5.1735482068338001E-3</c:v>
                </c:pt>
                <c:pt idx="770">
                  <c:v>4.6940989750992035E-3</c:v>
                </c:pt>
                <c:pt idx="771">
                  <c:v>3.1817147345076791E-3</c:v>
                </c:pt>
                <c:pt idx="772">
                  <c:v>0</c:v>
                </c:pt>
                <c:pt idx="773">
                  <c:v>2.6200368317570444E-3</c:v>
                </c:pt>
                <c:pt idx="774">
                  <c:v>3.1544621664187922E-3</c:v>
                </c:pt>
                <c:pt idx="775">
                  <c:v>2.1715478580843772E-3</c:v>
                </c:pt>
                <c:pt idx="776">
                  <c:v>6.7520752701932807E-4</c:v>
                </c:pt>
                <c:pt idx="777">
                  <c:v>1.8478500551268873E-3</c:v>
                </c:pt>
                <c:pt idx="778">
                  <c:v>2.3770849015480877E-4</c:v>
                </c:pt>
                <c:pt idx="779">
                  <c:v>2.7241960540966836E-3</c:v>
                </c:pt>
                <c:pt idx="780">
                  <c:v>2.1374461249461518E-3</c:v>
                </c:pt>
                <c:pt idx="781">
                  <c:v>2.0934703870292282E-3</c:v>
                </c:pt>
                <c:pt idx="782">
                  <c:v>1.6607883500068255E-3</c:v>
                </c:pt>
                <c:pt idx="783">
                  <c:v>-2.0681801323810811E-3</c:v>
                </c:pt>
                <c:pt idx="784">
                  <c:v>-8.2636317131068449E-4</c:v>
                </c:pt>
                <c:pt idx="785">
                  <c:v>2.8880992806001871E-4</c:v>
                </c:pt>
                <c:pt idx="786">
                  <c:v>5.8095279758518803E-3</c:v>
                </c:pt>
                <c:pt idx="787">
                  <c:v>4.7712662775423187E-3</c:v>
                </c:pt>
                <c:pt idx="788">
                  <c:v>2.6967945804385884E-3</c:v>
                </c:pt>
                <c:pt idx="789">
                  <c:v>-1.6793444944266378E-3</c:v>
                </c:pt>
                <c:pt idx="790">
                  <c:v>-1.2108160467716456E-4</c:v>
                </c:pt>
                <c:pt idx="791">
                  <c:v>1.9807889421807889E-3</c:v>
                </c:pt>
                <c:pt idx="792">
                  <c:v>5.4299267521009664E-3</c:v>
                </c:pt>
                <c:pt idx="793">
                  <c:v>-2.8119191025899326E-3</c:v>
                </c:pt>
                <c:pt idx="794">
                  <c:v>-2.0879792665812191E-3</c:v>
                </c:pt>
                <c:pt idx="795">
                  <c:v>4.1415548950163306E-4</c:v>
                </c:pt>
                <c:pt idx="796">
                  <c:v>2.3804082055085551E-3</c:v>
                </c:pt>
                <c:pt idx="797">
                  <c:v>1.9574523005443378E-3</c:v>
                </c:pt>
                <c:pt idx="798">
                  <c:v>2.3872906826962748E-3</c:v>
                </c:pt>
                <c:pt idx="799">
                  <c:v>3.7694469193350066E-4</c:v>
                </c:pt>
                <c:pt idx="800">
                  <c:v>5.3523104853914205E-4</c:v>
                </c:pt>
                <c:pt idx="801">
                  <c:v>1.8444894273523804E-3</c:v>
                </c:pt>
                <c:pt idx="802">
                  <c:v>2.6441691584793148E-3</c:v>
                </c:pt>
                <c:pt idx="803">
                  <c:v>2.4241752904536895E-3</c:v>
                </c:pt>
                <c:pt idx="804">
                  <c:v>1.1007786202441583E-3</c:v>
                </c:pt>
                <c:pt idx="805">
                  <c:v>2.0420553010651599E-3</c:v>
                </c:pt>
                <c:pt idx="806">
                  <c:v>1.8641856050976013E-3</c:v>
                </c:pt>
                <c:pt idx="807">
                  <c:v>1.9030059035471947E-3</c:v>
                </c:pt>
                <c:pt idx="808">
                  <c:v>1.321132206079767E-3</c:v>
                </c:pt>
                <c:pt idx="809">
                  <c:v>1.1254852864928111E-3</c:v>
                </c:pt>
                <c:pt idx="810">
                  <c:v>-1.6000134737970129E-4</c:v>
                </c:pt>
                <c:pt idx="811">
                  <c:v>7.1591004800808378E-5</c:v>
                </c:pt>
                <c:pt idx="812">
                  <c:v>-1.9791390324119806E-4</c:v>
                </c:pt>
                <c:pt idx="813">
                  <c:v>-1.8826601524659647E-3</c:v>
                </c:pt>
                <c:pt idx="814">
                  <c:v>-3.0846094445592387E-3</c:v>
                </c:pt>
                <c:pt idx="815">
                  <c:v>-6.3703164417655556E-3</c:v>
                </c:pt>
                <c:pt idx="816">
                  <c:v>2.5346436802173855E-3</c:v>
                </c:pt>
                <c:pt idx="817">
                  <c:v>2.6939517808124425E-3</c:v>
                </c:pt>
                <c:pt idx="818">
                  <c:v>1.0424788961589382E-3</c:v>
                </c:pt>
                <c:pt idx="819">
                  <c:v>3.2977453412468272E-3</c:v>
                </c:pt>
                <c:pt idx="820">
                  <c:v>2.7679208104607333E-3</c:v>
                </c:pt>
                <c:pt idx="821">
                  <c:v>1.5863197801873063E-3</c:v>
                </c:pt>
                <c:pt idx="822">
                  <c:v>-4.2010805179071298E-6</c:v>
                </c:pt>
                <c:pt idx="823">
                  <c:v>-2.2475875193775918E-3</c:v>
                </c:pt>
                <c:pt idx="824">
                  <c:v>9.8948201669069036E-4</c:v>
                </c:pt>
                <c:pt idx="825">
                  <c:v>1.1946174910508756E-3</c:v>
                </c:pt>
                <c:pt idx="826">
                  <c:v>-1.0755534268560574E-3</c:v>
                </c:pt>
                <c:pt idx="827">
                  <c:v>-4.5844356307389589E-4</c:v>
                </c:pt>
                <c:pt idx="828">
                  <c:v>-1.3296753235823022E-3</c:v>
                </c:pt>
                <c:pt idx="829">
                  <c:v>3.1347962382444194E-3</c:v>
                </c:pt>
                <c:pt idx="830">
                  <c:v>3.8306451612901693E-3</c:v>
                </c:pt>
                <c:pt idx="831">
                  <c:v>2.3640958693178504E-3</c:v>
                </c:pt>
                <c:pt idx="832">
                  <c:v>2.7759572878272021E-3</c:v>
                </c:pt>
                <c:pt idx="833">
                  <c:v>-5.0370074347894089E-4</c:v>
                </c:pt>
                <c:pt idx="834">
                  <c:v>1.8492217858316895E-3</c:v>
                </c:pt>
                <c:pt idx="835">
                  <c:v>2.6232097944252075E-3</c:v>
                </c:pt>
                <c:pt idx="836">
                  <c:v>2.3426874979268764E-3</c:v>
                </c:pt>
                <c:pt idx="837">
                  <c:v>1.1789477167711837E-3</c:v>
                </c:pt>
                <c:pt idx="838">
                  <c:v>2.5245221587761879E-3</c:v>
                </c:pt>
                <c:pt idx="839">
                  <c:v>4.0430766948156283E-3</c:v>
                </c:pt>
                <c:pt idx="840">
                  <c:v>1.5926573570097524E-3</c:v>
                </c:pt>
                <c:pt idx="841">
                  <c:v>-4.6720162618951733E-4</c:v>
                </c:pt>
                <c:pt idx="842">
                  <c:v>1.2341528217407749E-3</c:v>
                </c:pt>
                <c:pt idx="843">
                  <c:v>-7.7397796005629349E-4</c:v>
                </c:pt>
                <c:pt idx="844">
                  <c:v>6.5162866182522095E-4</c:v>
                </c:pt>
                <c:pt idx="845">
                  <c:v>3.2764997153544861E-4</c:v>
                </c:pt>
                <c:pt idx="846">
                  <c:v>3.8486261632881824E-3</c:v>
                </c:pt>
                <c:pt idx="847">
                  <c:v>5.106389920997767E-3</c:v>
                </c:pt>
                <c:pt idx="848">
                  <c:v>7.7505224501384085E-4</c:v>
                </c:pt>
                <c:pt idx="849">
                  <c:v>2.6680074282516841E-3</c:v>
                </c:pt>
                <c:pt idx="850">
                  <c:v>2.1068892447551058E-3</c:v>
                </c:pt>
                <c:pt idx="851">
                  <c:v>4.2533443635115464E-3</c:v>
                </c:pt>
                <c:pt idx="852">
                  <c:v>2.6922876006090224E-3</c:v>
                </c:pt>
                <c:pt idx="853">
                  <c:v>1.9236241078202099E-4</c:v>
                </c:pt>
                <c:pt idx="854">
                  <c:v>2.6044066560619861E-3</c:v>
                </c:pt>
                <c:pt idx="855">
                  <c:v>2.2579497815982119E-3</c:v>
                </c:pt>
                <c:pt idx="856">
                  <c:v>9.0114517209483047E-4</c:v>
                </c:pt>
                <c:pt idx="857">
                  <c:v>7.8082049892835848E-4</c:v>
                </c:pt>
                <c:pt idx="858">
                  <c:v>1.7873207703393845E-3</c:v>
                </c:pt>
                <c:pt idx="859">
                  <c:v>2.0622817021174189E-3</c:v>
                </c:pt>
                <c:pt idx="860">
                  <c:v>2.3395801444987541E-3</c:v>
                </c:pt>
                <c:pt idx="861">
                  <c:v>-7.0419191999115949E-4</c:v>
                </c:pt>
                <c:pt idx="862">
                  <c:v>6.8489354458134422E-4</c:v>
                </c:pt>
                <c:pt idx="863">
                  <c:v>-8.1497980353439914E-4</c:v>
                </c:pt>
                <c:pt idx="864">
                  <c:v>3.001255142321968E-3</c:v>
                </c:pt>
                <c:pt idx="865">
                  <c:v>3.7817929172307974E-3</c:v>
                </c:pt>
                <c:pt idx="866">
                  <c:v>3.7596794047436433E-3</c:v>
                </c:pt>
                <c:pt idx="867">
                  <c:v>2.4683328566443841E-4</c:v>
                </c:pt>
                <c:pt idx="868">
                  <c:v>-3.2511281022806759E-4</c:v>
                </c:pt>
                <c:pt idx="869">
                  <c:v>2.3078761661827762E-3</c:v>
                </c:pt>
                <c:pt idx="870">
                  <c:v>9.1477001743545117E-4</c:v>
                </c:pt>
                <c:pt idx="871">
                  <c:v>1.5388460997671771E-3</c:v>
                </c:pt>
                <c:pt idx="872">
                  <c:v>2.8272822992627678E-3</c:v>
                </c:pt>
                <c:pt idx="873">
                  <c:v>2.8154226050438602E-3</c:v>
                </c:pt>
                <c:pt idx="874">
                  <c:v>2.9122185210892493E-3</c:v>
                </c:pt>
                <c:pt idx="875">
                  <c:v>1.0671615821831182E-3</c:v>
                </c:pt>
                <c:pt idx="876">
                  <c:v>1.3132179246519993E-3</c:v>
                </c:pt>
                <c:pt idx="877">
                  <c:v>-4.2276447852619414E-3</c:v>
                </c:pt>
                <c:pt idx="878">
                  <c:v>-7.8404028665504111E-3</c:v>
                </c:pt>
                <c:pt idx="879">
                  <c:v>-1.0854032780739375E-3</c:v>
                </c:pt>
                <c:pt idx="880">
                  <c:v>4.5183077452237708E-3</c:v>
                </c:pt>
                <c:pt idx="881">
                  <c:v>5.4629499929961245E-3</c:v>
                </c:pt>
                <c:pt idx="882">
                  <c:v>3.7073155629856469E-3</c:v>
                </c:pt>
                <c:pt idx="883">
                  <c:v>2.2554999498778372E-3</c:v>
                </c:pt>
                <c:pt idx="884">
                  <c:v>1.146369892787602E-3</c:v>
                </c:pt>
                <c:pt idx="885">
                  <c:v>2.4822381642195523E-3</c:v>
                </c:pt>
                <c:pt idx="886">
                  <c:v>4.2545851779451915E-3</c:v>
                </c:pt>
                <c:pt idx="887">
                  <c:v>1.9579779011849041E-3</c:v>
                </c:pt>
                <c:pt idx="888">
                  <c:v>4.0568646721370616E-3</c:v>
                </c:pt>
                <c:pt idx="889">
                  <c:v>5.0344673214888225E-3</c:v>
                </c:pt>
                <c:pt idx="890">
                  <c:v>6.9533048960024324E-3</c:v>
                </c:pt>
                <c:pt idx="891">
                  <c:v>6.3729606525910754E-3</c:v>
                </c:pt>
                <c:pt idx="892">
                  <c:v>8.2398343092993098E-3</c:v>
                </c:pt>
                <c:pt idx="893">
                  <c:v>4.9138415156801951E-3</c:v>
                </c:pt>
                <c:pt idx="894">
                  <c:v>2.9228585924687689E-3</c:v>
                </c:pt>
                <c:pt idx="895">
                  <c:v>4.0250889881923158E-3</c:v>
                </c:pt>
                <c:pt idx="896">
                  <c:v>9.2994556149068597E-3</c:v>
                </c:pt>
                <c:pt idx="897">
                  <c:v>8.5553875427768489E-3</c:v>
                </c:pt>
                <c:pt idx="898">
                  <c:v>7.2059081990969442E-3</c:v>
                </c:pt>
                <c:pt idx="899">
                  <c:v>5.6337426284152059E-3</c:v>
                </c:pt>
                <c:pt idx="900">
                  <c:v>7.5958780410072535E-3</c:v>
                </c:pt>
                <c:pt idx="901">
                  <c:v>1.0606779482313256E-2</c:v>
                </c:pt>
                <c:pt idx="902">
                  <c:v>4.2113975510602586E-3</c:v>
                </c:pt>
                <c:pt idx="903">
                  <c:v>8.9865772741752892E-3</c:v>
                </c:pt>
                <c:pt idx="904">
                  <c:v>1.2482881942895263E-2</c:v>
                </c:pt>
                <c:pt idx="905">
                  <c:v>-6.4407652985098984E-5</c:v>
                </c:pt>
                <c:pt idx="906">
                  <c:v>7.8650199846097557E-4</c:v>
                </c:pt>
                <c:pt idx="907">
                  <c:v>3.8345714392176156E-3</c:v>
                </c:pt>
                <c:pt idx="908">
                  <c:v>5.1359751097552753E-3</c:v>
                </c:pt>
                <c:pt idx="909">
                  <c:v>2.6354397827190734E-3</c:v>
                </c:pt>
                <c:pt idx="910">
                  <c:v>5.4914146419871024E-4</c:v>
                </c:pt>
                <c:pt idx="911">
                  <c:v>5.1671284955088215E-3</c:v>
                </c:pt>
                <c:pt idx="912">
                  <c:v>3.8387779834596625E-3</c:v>
                </c:pt>
                <c:pt idx="913">
                  <c:v>7.7941288651417473E-4</c:v>
                </c:pt>
                <c:pt idx="914">
                  <c:v>4.2685190094913228E-3</c:v>
                </c:pt>
                <c:pt idx="915">
                  <c:v>1.0988938461946596E-3</c:v>
                </c:pt>
                <c:pt idx="916">
                  <c:v>2.1030771512864366E-3</c:v>
                </c:pt>
                <c:pt idx="917">
                  <c:v>2.0559007641371974E-3</c:v>
                </c:pt>
                <c:pt idx="918">
                  <c:v>5.1177173470593473E-3</c:v>
                </c:pt>
                <c:pt idx="919">
                  <c:v>3.5958417568349166E-3</c:v>
                </c:pt>
                <c:pt idx="920">
                  <c:v>7.9078909687324561E-4</c:v>
                </c:pt>
                <c:pt idx="921">
                  <c:v>1.6030904201527196E-3</c:v>
                </c:pt>
                <c:pt idx="922">
                  <c:v>2.330987195803047E-3</c:v>
                </c:pt>
                <c:pt idx="923">
                  <c:v>3.0543301526839706E-3</c:v>
                </c:pt>
                <c:pt idx="924">
                  <c:v>4.4206209535495589E-3</c:v>
                </c:pt>
                <c:pt idx="925">
                  <c:v>3.7806940274036638E-3</c:v>
                </c:pt>
                <c:pt idx="926">
                  <c:v>3.1291035454632521E-3</c:v>
                </c:pt>
                <c:pt idx="927">
                  <c:v>5.7469979917623704E-5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B1F-4408-85B5-770B391E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CPI All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'CPI All Items'!$A$15:$A$941</c:f>
              <c:numCache>
                <c:formatCode>m/d/yyyy</c:formatCode>
                <c:ptCount val="92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'CPI All Items'!$D$3:$D$941</c:f>
              <c:numCache>
                <c:formatCode>General</c:formatCode>
                <c:ptCount val="939"/>
                <c:pt idx="12" formatCode="0.0%">
                  <c:v>0.10242085661080069</c:v>
                </c:pt>
                <c:pt idx="13" formatCode="0.0%">
                  <c:v>9.4819611470860377E-2</c:v>
                </c:pt>
                <c:pt idx="14" formatCode="0.0%">
                  <c:v>6.8181818181818121E-2</c:v>
                </c:pt>
                <c:pt idx="15" formatCode="0.0%">
                  <c:v>8.272727272727276E-2</c:v>
                </c:pt>
                <c:pt idx="16" formatCode="0.0%">
                  <c:v>9.3849658314350881E-2</c:v>
                </c:pt>
                <c:pt idx="17" formatCode="0.0%">
                  <c:v>9.375E-2</c:v>
                </c:pt>
                <c:pt idx="18" formatCode="0.0%">
                  <c:v>9.7615834457939643E-2</c:v>
                </c:pt>
                <c:pt idx="19" formatCode="0.0%">
                  <c:v>9.0624999999999956E-2</c:v>
                </c:pt>
                <c:pt idx="20" formatCode="0.0%">
                  <c:v>6.654991243432562E-2</c:v>
                </c:pt>
                <c:pt idx="21" formatCode="0.0%">
                  <c:v>6.1108686163247494E-2</c:v>
                </c:pt>
                <c:pt idx="22" formatCode="0.0%">
                  <c:v>4.7701647875108444E-2</c:v>
                </c:pt>
                <c:pt idx="23" formatCode="0.0%">
                  <c:v>2.7338744126441661E-2</c:v>
                </c:pt>
                <c:pt idx="24" formatCode="0.0%">
                  <c:v>1.3935810810810967E-2</c:v>
                </c:pt>
                <c:pt idx="25" formatCode="0.0%">
                  <c:v>1.0139416983523386E-2</c:v>
                </c:pt>
                <c:pt idx="26" formatCode="0.0%">
                  <c:v>1.744680851063829E-2</c:v>
                </c:pt>
                <c:pt idx="27" formatCode="0.0%">
                  <c:v>4.198152812762368E-3</c:v>
                </c:pt>
                <c:pt idx="28" formatCode="0.0%">
                  <c:v>-4.1649312786339321E-3</c:v>
                </c:pt>
                <c:pt idx="29" formatCode="0.0%">
                  <c:v>-9.523809523809379E-3</c:v>
                </c:pt>
                <c:pt idx="30" formatCode="0.0%">
                  <c:v>-2.8688524590163911E-2</c:v>
                </c:pt>
                <c:pt idx="31" formatCode="0.0%">
                  <c:v>-2.9881293491608729E-2</c:v>
                </c:pt>
                <c:pt idx="32" formatCode="0.0%">
                  <c:v>-2.504105090311981E-2</c:v>
                </c:pt>
                <c:pt idx="33" formatCode="0.0%">
                  <c:v>-2.6326614561908546E-2</c:v>
                </c:pt>
                <c:pt idx="34" formatCode="0.0%">
                  <c:v>-1.9039735099337762E-2</c:v>
                </c:pt>
                <c:pt idx="35" formatCode="0.0%">
                  <c:v>-1.8295218295218296E-2</c:v>
                </c:pt>
                <c:pt idx="36" formatCode="0.0%">
                  <c:v>-2.0824656393169549E-2</c:v>
                </c:pt>
                <c:pt idx="37" formatCode="0.0%">
                  <c:v>-1.2547051442910906E-2</c:v>
                </c:pt>
                <c:pt idx="38" formatCode="0.0%">
                  <c:v>-1.129234629861986E-2</c:v>
                </c:pt>
                <c:pt idx="39" formatCode="0.0%">
                  <c:v>-1.1287625418060276E-2</c:v>
                </c:pt>
                <c:pt idx="40" formatCode="0.0%">
                  <c:v>-5.8552906733584376E-3</c:v>
                </c:pt>
                <c:pt idx="41" formatCode="0.0%">
                  <c:v>-1.6722408026756952E-3</c:v>
                </c:pt>
                <c:pt idx="42" formatCode="0.0%">
                  <c:v>1.561181434599157E-2</c:v>
                </c:pt>
                <c:pt idx="43" formatCode="0.0%">
                  <c:v>2.1097046413502074E-2</c:v>
                </c:pt>
                <c:pt idx="44" formatCode="0.0%">
                  <c:v>2.4842105263157999E-2</c:v>
                </c:pt>
                <c:pt idx="45" formatCode="0.0%">
                  <c:v>3.5065483734685099E-2</c:v>
                </c:pt>
                <c:pt idx="46" formatCode="0.0%">
                  <c:v>3.7974683544303778E-2</c:v>
                </c:pt>
                <c:pt idx="47" formatCode="0.0%">
                  <c:v>5.8026260059296897E-2</c:v>
                </c:pt>
                <c:pt idx="48" formatCode="0.0%">
                  <c:v>7.9540621012335055E-2</c:v>
                </c:pt>
                <c:pt idx="49" formatCode="0.0%">
                  <c:v>9.4027954256670876E-2</c:v>
                </c:pt>
                <c:pt idx="50" formatCode="0.0%">
                  <c:v>9.4754653130287636E-2</c:v>
                </c:pt>
                <c:pt idx="51" formatCode="0.0%">
                  <c:v>9.5983086680761165E-2</c:v>
                </c:pt>
                <c:pt idx="52" formatCode="0.0%">
                  <c:v>9.3395035759360479E-2</c:v>
                </c:pt>
                <c:pt idx="53" formatCode="0.0%">
                  <c:v>8.5845896147403788E-2</c:v>
                </c:pt>
                <c:pt idx="54" formatCode="0.0%">
                  <c:v>7.6443705857914379E-2</c:v>
                </c:pt>
                <c:pt idx="55" formatCode="0.0%">
                  <c:v>6.8595041322313977E-2</c:v>
                </c:pt>
                <c:pt idx="56" formatCode="0.0%">
                  <c:v>6.9433032046014809E-2</c:v>
                </c:pt>
                <c:pt idx="57" formatCode="0.0%">
                  <c:v>6.7755102040816251E-2</c:v>
                </c:pt>
                <c:pt idx="58" formatCode="0.0%">
                  <c:v>6.9918699186991784E-2</c:v>
                </c:pt>
                <c:pt idx="59" formatCode="0.0%">
                  <c:v>5.9647718174539621E-2</c:v>
                </c:pt>
                <c:pt idx="60" formatCode="0.0%">
                  <c:v>4.2159180457052914E-2</c:v>
                </c:pt>
                <c:pt idx="61" formatCode="0.0%">
                  <c:v>2.2454510259388272E-2</c:v>
                </c:pt>
                <c:pt idx="62" formatCode="0.0%">
                  <c:v>1.9706336939721902E-2</c:v>
                </c:pt>
                <c:pt idx="63" formatCode="0.0%">
                  <c:v>2.0833333333333259E-2</c:v>
                </c:pt>
                <c:pt idx="64" formatCode="0.0%">
                  <c:v>1.8468641785302164E-2</c:v>
                </c:pt>
                <c:pt idx="65" formatCode="0.0%">
                  <c:v>2.3139220979560449E-2</c:v>
                </c:pt>
                <c:pt idx="66" formatCode="0.0%">
                  <c:v>2.9718255499807E-2</c:v>
                </c:pt>
                <c:pt idx="67" formatCode="0.0%">
                  <c:v>3.2095901005413818E-2</c:v>
                </c:pt>
                <c:pt idx="68" formatCode="0.0%">
                  <c:v>2.3050326546292688E-2</c:v>
                </c:pt>
                <c:pt idx="69" formatCode="0.0%">
                  <c:v>2.0259938837920544E-2</c:v>
                </c:pt>
                <c:pt idx="70" formatCode="0.0%">
                  <c:v>1.4057750759878473E-2</c:v>
                </c:pt>
                <c:pt idx="71" formatCode="0.0%">
                  <c:v>9.0668681526255845E-3</c:v>
                </c:pt>
                <c:pt idx="72" formatCode="0.0%">
                  <c:v>7.1833648393195837E-3</c:v>
                </c:pt>
                <c:pt idx="73" formatCode="0.0%">
                  <c:v>6.815600151457879E-3</c:v>
                </c:pt>
                <c:pt idx="74" formatCode="0.0%">
                  <c:v>9.0943539219401348E-3</c:v>
                </c:pt>
                <c:pt idx="75" formatCode="0.0%">
                  <c:v>8.6923658352229261E-3</c:v>
                </c:pt>
                <c:pt idx="76" formatCode="0.0%">
                  <c:v>8.6890819795995E-3</c:v>
                </c:pt>
                <c:pt idx="77" formatCode="0.0%">
                  <c:v>9.0463626083678861E-3</c:v>
                </c:pt>
                <c:pt idx="78" formatCode="0.0%">
                  <c:v>4.1229385307346433E-3</c:v>
                </c:pt>
                <c:pt idx="79" formatCode="0.0%">
                  <c:v>5.9947545897340859E-3</c:v>
                </c:pt>
                <c:pt idx="80" formatCode="0.0%">
                  <c:v>9.7634247089748438E-3</c:v>
                </c:pt>
                <c:pt idx="81" formatCode="0.0%">
                  <c:v>9.7414762083176676E-3</c:v>
                </c:pt>
                <c:pt idx="82" formatCode="0.0%">
                  <c:v>5.9947545897340859E-3</c:v>
                </c:pt>
                <c:pt idx="83" formatCode="0.0%">
                  <c:v>5.9902658180457369E-3</c:v>
                </c:pt>
                <c:pt idx="84" formatCode="0.0%">
                  <c:v>1.1261261261261257E-2</c:v>
                </c:pt>
                <c:pt idx="85" formatCode="0.0%">
                  <c:v>1.5043249341857745E-2</c:v>
                </c:pt>
                <c:pt idx="86" formatCode="0.0%">
                  <c:v>1.1265490048817162E-2</c:v>
                </c:pt>
                <c:pt idx="87" formatCode="0.0%">
                  <c:v>6.3694267515923553E-3</c:v>
                </c:pt>
                <c:pt idx="88" formatCode="0.0%">
                  <c:v>8.6142322097377821E-3</c:v>
                </c:pt>
                <c:pt idx="89" formatCode="0.0%">
                  <c:v>6.3503922301084703E-3</c:v>
                </c:pt>
                <c:pt idx="90" formatCode="0.0%">
                  <c:v>2.6129152668905586E-3</c:v>
                </c:pt>
                <c:pt idx="91" formatCode="0.0%">
                  <c:v>0</c:v>
                </c:pt>
                <c:pt idx="92" formatCode="0.0%">
                  <c:v>-2.9750836742283848E-3</c:v>
                </c:pt>
                <c:pt idx="93" formatCode="0.0%">
                  <c:v>-8.5343228200370769E-3</c:v>
                </c:pt>
                <c:pt idx="94" formatCode="0.0%">
                  <c:v>-2.6070763500931626E-3</c:v>
                </c:pt>
                <c:pt idx="95" formatCode="0.0%">
                  <c:v>-3.7216226274656705E-3</c:v>
                </c:pt>
                <c:pt idx="96" formatCode="0.0%">
                  <c:v>-6.3103192279139186E-3</c:v>
                </c:pt>
                <c:pt idx="97" formatCode="0.0%">
                  <c:v>-6.298629121896937E-3</c:v>
                </c:pt>
                <c:pt idx="98" formatCode="0.0%">
                  <c:v>-5.1986632008912403E-3</c:v>
                </c:pt>
                <c:pt idx="99" formatCode="0.0%">
                  <c:v>-2.6061057334326732E-3</c:v>
                </c:pt>
                <c:pt idx="100" formatCode="0.0%">
                  <c:v>-5.9413293724470684E-3</c:v>
                </c:pt>
                <c:pt idx="101" formatCode="0.0%">
                  <c:v>-8.5374907201187789E-3</c:v>
                </c:pt>
                <c:pt idx="102" formatCode="0.0%">
                  <c:v>-3.7230081906179935E-3</c:v>
                </c:pt>
                <c:pt idx="103" formatCode="0.0%">
                  <c:v>-4.8417132216015402E-3</c:v>
                </c:pt>
                <c:pt idx="104" formatCode="0.0%">
                  <c:v>1.4919806042521522E-3</c:v>
                </c:pt>
                <c:pt idx="105" formatCode="0.0%">
                  <c:v>3.7425149700598404E-3</c:v>
                </c:pt>
                <c:pt idx="106" formatCode="0.0%">
                  <c:v>3.7341299477220424E-3</c:v>
                </c:pt>
                <c:pt idx="107" formatCode="0.0%">
                  <c:v>3.7355248412402897E-3</c:v>
                </c:pt>
                <c:pt idx="108" formatCode="0.0%">
                  <c:v>2.2413149047439962E-3</c:v>
                </c:pt>
                <c:pt idx="109" formatCode="0.0%">
                  <c:v>1.491424310216205E-3</c:v>
                </c:pt>
                <c:pt idx="110" formatCode="0.0%">
                  <c:v>3.7327360955581312E-3</c:v>
                </c:pt>
                <c:pt idx="111" formatCode="0.0%">
                  <c:v>5.2258305337813393E-3</c:v>
                </c:pt>
                <c:pt idx="112" formatCode="0.0%">
                  <c:v>9.7123645872245756E-3</c:v>
                </c:pt>
                <c:pt idx="113" formatCode="0.0%">
                  <c:v>1.647323099962561E-2</c:v>
                </c:pt>
                <c:pt idx="114" formatCode="0.0%">
                  <c:v>1.9805680119581393E-2</c:v>
                </c:pt>
                <c:pt idx="115" formatCode="0.0%">
                  <c:v>2.208083832335328E-2</c:v>
                </c:pt>
                <c:pt idx="116" formatCode="0.0%">
                  <c:v>1.862197392923659E-2</c:v>
                </c:pt>
                <c:pt idx="117" formatCode="0.0%">
                  <c:v>2.5727069351230369E-2</c:v>
                </c:pt>
                <c:pt idx="118" formatCode="0.0%">
                  <c:v>2.34375E-2</c:v>
                </c:pt>
                <c:pt idx="119" formatCode="0.0%">
                  <c:v>2.8284331968738252E-2</c:v>
                </c:pt>
                <c:pt idx="120" formatCode="0.0%">
                  <c:v>3.1308237048080612E-2</c:v>
                </c:pt>
                <c:pt idx="121" formatCode="0.0%">
                  <c:v>3.4996276991809516E-2</c:v>
                </c:pt>
                <c:pt idx="122" formatCode="0.0%">
                  <c:v>3.6072889550018639E-2</c:v>
                </c:pt>
                <c:pt idx="123" formatCode="0.0%">
                  <c:v>3.7133308577794288E-2</c:v>
                </c:pt>
                <c:pt idx="124" formatCode="0.0%">
                  <c:v>3.588605253422128E-2</c:v>
                </c:pt>
                <c:pt idx="125" formatCode="0.0%">
                  <c:v>3.5359116022099402E-2</c:v>
                </c:pt>
                <c:pt idx="126" formatCode="0.0%">
                  <c:v>3.2979113228288837E-2</c:v>
                </c:pt>
                <c:pt idx="127" formatCode="0.0%">
                  <c:v>3.5518125228853892E-2</c:v>
                </c:pt>
                <c:pt idx="128" formatCode="0.0%">
                  <c:v>3.5466179159049371E-2</c:v>
                </c:pt>
                <c:pt idx="129" formatCode="0.0%">
                  <c:v>2.9443838604143791E-2</c:v>
                </c:pt>
                <c:pt idx="130" formatCode="0.0%">
                  <c:v>3.2715376226826631E-2</c:v>
                </c:pt>
                <c:pt idx="131" formatCode="0.0%">
                  <c:v>3.0401737242128135E-2</c:v>
                </c:pt>
                <c:pt idx="132" formatCode="0.0%">
                  <c:v>3.5056017347307566E-2</c:v>
                </c:pt>
                <c:pt idx="133" formatCode="0.0%">
                  <c:v>3.2374100719424481E-2</c:v>
                </c:pt>
                <c:pt idx="134" formatCode="0.0%">
                  <c:v>3.6252692031586653E-2</c:v>
                </c:pt>
                <c:pt idx="135" formatCode="0.0%">
                  <c:v>3.6161833154314316E-2</c:v>
                </c:pt>
                <c:pt idx="136" formatCode="0.0%">
                  <c:v>3.3571428571428585E-2</c:v>
                </c:pt>
                <c:pt idx="137" formatCode="0.0%">
                  <c:v>2.8459622909996485E-2</c:v>
                </c:pt>
                <c:pt idx="138" formatCode="0.0%">
                  <c:v>2.483150053210359E-2</c:v>
                </c:pt>
                <c:pt idx="139" formatCode="0.0%">
                  <c:v>2.3338048090523422E-2</c:v>
                </c:pt>
                <c:pt idx="140" formatCode="0.0%">
                  <c:v>2.0833333333333259E-2</c:v>
                </c:pt>
                <c:pt idx="141" formatCode="0.0%">
                  <c:v>2.0833333333333259E-2</c:v>
                </c:pt>
                <c:pt idx="142" formatCode="0.0%">
                  <c:v>1.9007391763463444E-2</c:v>
                </c:pt>
                <c:pt idx="143" formatCode="0.0%">
                  <c:v>1.7562346329469625E-2</c:v>
                </c:pt>
                <c:pt idx="144" formatCode="0.0%">
                  <c:v>1.2918994413407825E-2</c:v>
                </c:pt>
                <c:pt idx="145" formatCode="0.0%">
                  <c:v>1.0452961672473782E-2</c:v>
                </c:pt>
                <c:pt idx="146" formatCode="0.0%">
                  <c:v>3.463803255975062E-3</c:v>
                </c:pt>
                <c:pt idx="147" formatCode="0.0%">
                  <c:v>1.3821700069107656E-3</c:v>
                </c:pt>
                <c:pt idx="148" formatCode="0.0%">
                  <c:v>3.4554250172771361E-3</c:v>
                </c:pt>
                <c:pt idx="149" formatCode="0.0%">
                  <c:v>6.9180214458663958E-3</c:v>
                </c:pt>
                <c:pt idx="150" formatCode="0.0%">
                  <c:v>8.9996538594667719E-3</c:v>
                </c:pt>
                <c:pt idx="151" formatCode="0.0%">
                  <c:v>8.2930200414650379E-3</c:v>
                </c:pt>
                <c:pt idx="152" formatCode="0.0%">
                  <c:v>1.1760636457972984E-2</c:v>
                </c:pt>
                <c:pt idx="153" formatCode="0.0%">
                  <c:v>1.5219647180906293E-2</c:v>
                </c:pt>
                <c:pt idx="154" formatCode="0.0%">
                  <c:v>1.3816925734024155E-2</c:v>
                </c:pt>
                <c:pt idx="155" formatCode="0.0%">
                  <c:v>1.5188125647221273E-2</c:v>
                </c:pt>
                <c:pt idx="156" formatCode="0.0%">
                  <c:v>1.2409513960703222E-2</c:v>
                </c:pt>
                <c:pt idx="157" formatCode="0.0%">
                  <c:v>1.4137931034482687E-2</c:v>
                </c:pt>
                <c:pt idx="158" formatCode="0.0%">
                  <c:v>1.5188125647221273E-2</c:v>
                </c:pt>
                <c:pt idx="159" formatCode="0.0%">
                  <c:v>1.9323671497584405E-2</c:v>
                </c:pt>
                <c:pt idx="160" formatCode="0.0%">
                  <c:v>1.8250688705234275E-2</c:v>
                </c:pt>
                <c:pt idx="161" formatCode="0.0%">
                  <c:v>1.7176228100309165E-2</c:v>
                </c:pt>
                <c:pt idx="162" formatCode="0.0%">
                  <c:v>1.3722126929674117E-2</c:v>
                </c:pt>
                <c:pt idx="163" formatCode="0.0%">
                  <c:v>1.473612063056895E-2</c:v>
                </c:pt>
                <c:pt idx="164" formatCode="0.0%">
                  <c:v>1.2307692307692353E-2</c:v>
                </c:pt>
                <c:pt idx="165" formatCode="0.0%">
                  <c:v>1.3628620102214661E-2</c:v>
                </c:pt>
                <c:pt idx="166" formatCode="0.0%">
                  <c:v>1.4650766609880739E-2</c:v>
                </c:pt>
                <c:pt idx="167" formatCode="0.0%">
                  <c:v>1.3600816048962905E-2</c:v>
                </c:pt>
                <c:pt idx="168" formatCode="0.0%">
                  <c:v>1.6002723867892366E-2</c:v>
                </c:pt>
                <c:pt idx="169" formatCode="0.0%">
                  <c:v>1.4620877252635056E-2</c:v>
                </c:pt>
                <c:pt idx="170" formatCode="0.0%">
                  <c:v>1.4620877252635056E-2</c:v>
                </c:pt>
                <c:pt idx="171" formatCode="0.0%">
                  <c:v>9.1401489505755773E-3</c:v>
                </c:pt>
                <c:pt idx="172" formatCode="0.0%">
                  <c:v>9.1308758877239882E-3</c:v>
                </c:pt>
                <c:pt idx="173" formatCode="0.0%">
                  <c:v>7.7676460655184965E-3</c:v>
                </c:pt>
                <c:pt idx="174" formatCode="0.0%">
                  <c:v>1.2521150592216701E-2</c:v>
                </c:pt>
                <c:pt idx="175" formatCode="0.0%">
                  <c:v>1.1144883485309176E-2</c:v>
                </c:pt>
                <c:pt idx="176" formatCode="0.0%">
                  <c:v>1.2495778453225359E-2</c:v>
                </c:pt>
                <c:pt idx="177" formatCode="0.0%">
                  <c:v>7.7310924369748957E-3</c:v>
                </c:pt>
                <c:pt idx="178" formatCode="0.0%">
                  <c:v>6.7159167226327199E-3</c:v>
                </c:pt>
                <c:pt idx="179" formatCode="0.0%">
                  <c:v>6.7091580006710672E-3</c:v>
                </c:pt>
                <c:pt idx="180" formatCode="0.0%">
                  <c:v>6.7024128686326012E-3</c:v>
                </c:pt>
                <c:pt idx="181" formatCode="0.0%">
                  <c:v>9.0482573726542448E-3</c:v>
                </c:pt>
                <c:pt idx="182" formatCode="0.0%">
                  <c:v>1.1058981233244003E-2</c:v>
                </c:pt>
                <c:pt idx="183" formatCode="0.0%">
                  <c:v>1.3418316001341912E-2</c:v>
                </c:pt>
                <c:pt idx="184" formatCode="0.0%">
                  <c:v>1.3404825737265424E-2</c:v>
                </c:pt>
                <c:pt idx="185" formatCode="0.0%">
                  <c:v>1.2399463806970434E-2</c:v>
                </c:pt>
                <c:pt idx="186" formatCode="0.0%">
                  <c:v>1.0026737967914423E-2</c:v>
                </c:pt>
                <c:pt idx="187" formatCode="0.0%">
                  <c:v>1.1356045424181671E-2</c:v>
                </c:pt>
                <c:pt idx="188" formatCode="0.0%">
                  <c:v>1.4676450967311627E-2</c:v>
                </c:pt>
                <c:pt idx="189" formatCode="0.0%">
                  <c:v>1.3342228152101399E-2</c:v>
                </c:pt>
                <c:pt idx="190" formatCode="0.0%">
                  <c:v>1.3342228152101399E-2</c:v>
                </c:pt>
                <c:pt idx="191" formatCode="0.0%">
                  <c:v>1.2329223592135952E-2</c:v>
                </c:pt>
                <c:pt idx="192" formatCode="0.0%">
                  <c:v>1.3315579227696439E-2</c:v>
                </c:pt>
                <c:pt idx="193" formatCode="0.0%">
                  <c:v>1.2288276320159497E-2</c:v>
                </c:pt>
                <c:pt idx="194" formatCode="0.0%">
                  <c:v>1.1269472986410234E-2</c:v>
                </c:pt>
                <c:pt idx="195" formatCode="0.0%">
                  <c:v>8.9374379344586696E-3</c:v>
                </c:pt>
                <c:pt idx="196" formatCode="0.0%">
                  <c:v>8.9285714285716189E-3</c:v>
                </c:pt>
                <c:pt idx="197" formatCode="0.0%">
                  <c:v>1.3240648791790655E-2</c:v>
                </c:pt>
                <c:pt idx="198" formatCode="0.0%">
                  <c:v>1.5552614162806178E-2</c:v>
                </c:pt>
                <c:pt idx="199" formatCode="0.0%">
                  <c:v>1.5521796565389767E-2</c:v>
                </c:pt>
                <c:pt idx="200" formatCode="0.0%">
                  <c:v>9.8619329388558441E-3</c:v>
                </c:pt>
                <c:pt idx="201" formatCode="0.0%">
                  <c:v>1.2179065174456882E-2</c:v>
                </c:pt>
                <c:pt idx="202" formatCode="0.0%">
                  <c:v>1.3166556945358954E-2</c:v>
                </c:pt>
                <c:pt idx="203" formatCode="0.0%">
                  <c:v>1.6458196181698526E-2</c:v>
                </c:pt>
                <c:pt idx="204" formatCode="0.0%">
                  <c:v>1.6425755584756896E-2</c:v>
                </c:pt>
                <c:pt idx="205" formatCode="0.0%">
                  <c:v>1.4107611548556331E-2</c:v>
                </c:pt>
                <c:pt idx="206" formatCode="0.0%">
                  <c:v>1.4093739757456536E-2</c:v>
                </c:pt>
                <c:pt idx="207" formatCode="0.0%">
                  <c:v>1.5419947506561726E-2</c:v>
                </c:pt>
                <c:pt idx="208" formatCode="0.0%">
                  <c:v>1.5404785316289749E-2</c:v>
                </c:pt>
                <c:pt idx="209" formatCode="0.0%">
                  <c:v>1.3067624959163693E-2</c:v>
                </c:pt>
                <c:pt idx="210" formatCode="0.0%">
                  <c:v>1.0752688172043001E-2</c:v>
                </c:pt>
                <c:pt idx="211" formatCode="0.0%">
                  <c:v>9.7560975609756184E-3</c:v>
                </c:pt>
                <c:pt idx="212" formatCode="0.0%">
                  <c:v>1.171875E-2</c:v>
                </c:pt>
                <c:pt idx="213" formatCode="0.0%">
                  <c:v>1.2032520325203189E-2</c:v>
                </c:pt>
                <c:pt idx="214" formatCode="0.0%">
                  <c:v>1.3970110461338558E-2</c:v>
                </c:pt>
                <c:pt idx="215" formatCode="0.0%">
                  <c:v>1.1981865284974136E-2</c:v>
                </c:pt>
                <c:pt idx="216" formatCode="0.0%">
                  <c:v>1.098901098901095E-2</c:v>
                </c:pt>
                <c:pt idx="217" formatCode="0.0%">
                  <c:v>1.1970236169524417E-2</c:v>
                </c:pt>
                <c:pt idx="218" formatCode="0.0%">
                  <c:v>1.1958629605688387E-2</c:v>
                </c:pt>
                <c:pt idx="219" formatCode="0.0%">
                  <c:v>1.3893376413570246E-2</c:v>
                </c:pt>
                <c:pt idx="220" formatCode="0.0%">
                  <c:v>1.6139444803098701E-2</c:v>
                </c:pt>
                <c:pt idx="221" formatCode="0.0%">
                  <c:v>1.9348597226700903E-2</c:v>
                </c:pt>
                <c:pt idx="222" formatCode="0.0%">
                  <c:v>1.8052869116698789E-2</c:v>
                </c:pt>
                <c:pt idx="223" formatCode="0.0%">
                  <c:v>1.6103059581320522E-2</c:v>
                </c:pt>
                <c:pt idx="224" formatCode="0.0%">
                  <c:v>1.7374517374517451E-2</c:v>
                </c:pt>
                <c:pt idx="225" formatCode="0.0%">
                  <c:v>1.7030848329048665E-2</c:v>
                </c:pt>
                <c:pt idx="226" formatCode="0.0%">
                  <c:v>1.7302146747837144E-2</c:v>
                </c:pt>
                <c:pt idx="227" formatCode="0.0%">
                  <c:v>1.9200000000000106E-2</c:v>
                </c:pt>
                <c:pt idx="228" formatCode="0.0%">
                  <c:v>1.9181585677749302E-2</c:v>
                </c:pt>
                <c:pt idx="229" formatCode="0.0%">
                  <c:v>2.5575447570332477E-2</c:v>
                </c:pt>
                <c:pt idx="230" formatCode="0.0%">
                  <c:v>2.7786649632705274E-2</c:v>
                </c:pt>
                <c:pt idx="231" formatCode="0.0%">
                  <c:v>2.8680688336520044E-2</c:v>
                </c:pt>
                <c:pt idx="232" formatCode="0.0%">
                  <c:v>2.7636594663278391E-2</c:v>
                </c:pt>
                <c:pt idx="233" formatCode="0.0%">
                  <c:v>2.4359379943056148E-2</c:v>
                </c:pt>
                <c:pt idx="234" formatCode="0.0%">
                  <c:v>2.7549081697276989E-2</c:v>
                </c:pt>
                <c:pt idx="235" formatCode="0.0%">
                  <c:v>3.4865293185419866E-2</c:v>
                </c:pt>
                <c:pt idx="236" formatCode="0.0%">
                  <c:v>3.5736875395319334E-2</c:v>
                </c:pt>
                <c:pt idx="237" formatCode="0.0%">
                  <c:v>3.7914691943128132E-2</c:v>
                </c:pt>
                <c:pt idx="238" formatCode="0.0%">
                  <c:v>3.5590551181102548E-2</c:v>
                </c:pt>
                <c:pt idx="239" formatCode="0.0%">
                  <c:v>3.3594976452119285E-2</c:v>
                </c:pt>
                <c:pt idx="240" formatCode="0.0%">
                  <c:v>3.1994981179422899E-2</c:v>
                </c:pt>
                <c:pt idx="241" formatCode="0.0%">
                  <c:v>2.8678304239401653E-2</c:v>
                </c:pt>
                <c:pt idx="242" formatCode="0.0%">
                  <c:v>2.5481665630826544E-2</c:v>
                </c:pt>
                <c:pt idx="243" formatCode="0.0%">
                  <c:v>2.5402726146220633E-2</c:v>
                </c:pt>
                <c:pt idx="244" formatCode="0.0%">
                  <c:v>2.3183925811437467E-2</c:v>
                </c:pt>
                <c:pt idx="245" formatCode="0.0%">
                  <c:v>2.8412600370598895E-2</c:v>
                </c:pt>
                <c:pt idx="246" formatCode="0.0%">
                  <c:v>2.9275808936825687E-2</c:v>
                </c:pt>
                <c:pt idx="247" formatCode="0.0%">
                  <c:v>2.6033690658499253E-2</c:v>
                </c:pt>
                <c:pt idx="248" formatCode="0.0%">
                  <c:v>2.5954198473282508E-2</c:v>
                </c:pt>
                <c:pt idx="249" formatCode="0.0%">
                  <c:v>2.5875190258751957E-2</c:v>
                </c:pt>
                <c:pt idx="250" formatCode="0.0%">
                  <c:v>3.1021897810218801E-2</c:v>
                </c:pt>
                <c:pt idx="251" formatCode="0.0%">
                  <c:v>3.2806804374240439E-2</c:v>
                </c:pt>
                <c:pt idx="252" formatCode="0.0%">
                  <c:v>3.6474164133738718E-2</c:v>
                </c:pt>
                <c:pt idx="253" formatCode="0.0%">
                  <c:v>3.6363636363636376E-2</c:v>
                </c:pt>
                <c:pt idx="254" formatCode="0.0%">
                  <c:v>3.9393939393939315E-2</c:v>
                </c:pt>
                <c:pt idx="255" formatCode="0.0%">
                  <c:v>3.92749244712991E-2</c:v>
                </c:pt>
                <c:pt idx="256" formatCode="0.0%">
                  <c:v>4.229607250755274E-2</c:v>
                </c:pt>
                <c:pt idx="257" formatCode="0.0%">
                  <c:v>4.2042042042042205E-2</c:v>
                </c:pt>
                <c:pt idx="258" formatCode="0.0%">
                  <c:v>4.4910179640718528E-2</c:v>
                </c:pt>
                <c:pt idx="259" formatCode="0.0%">
                  <c:v>4.4776119402984982E-2</c:v>
                </c:pt>
                <c:pt idx="260" formatCode="0.0%">
                  <c:v>4.4642857142857206E-2</c:v>
                </c:pt>
                <c:pt idx="261" formatCode="0.0%">
                  <c:v>4.7477744807121525E-2</c:v>
                </c:pt>
                <c:pt idx="262" formatCode="0.0%">
                  <c:v>4.4247787610619538E-2</c:v>
                </c:pt>
                <c:pt idx="263" formatCode="0.0%">
                  <c:v>4.705882352941182E-2</c:v>
                </c:pt>
                <c:pt idx="264" formatCode="0.0%">
                  <c:v>4.692082111436946E-2</c:v>
                </c:pt>
                <c:pt idx="265" formatCode="0.0%">
                  <c:v>4.6783625730993927E-2</c:v>
                </c:pt>
                <c:pt idx="266" formatCode="0.0%">
                  <c:v>5.2478134110787389E-2</c:v>
                </c:pt>
                <c:pt idx="267" formatCode="0.0%">
                  <c:v>5.523255813953476E-2</c:v>
                </c:pt>
                <c:pt idx="268" formatCode="0.0%">
                  <c:v>5.507246376811592E-2</c:v>
                </c:pt>
                <c:pt idx="269" formatCode="0.0%">
                  <c:v>5.4755043227665556E-2</c:v>
                </c:pt>
                <c:pt idx="270" formatCode="0.0%">
                  <c:v>5.4441260744985565E-2</c:v>
                </c:pt>
                <c:pt idx="271" formatCode="0.0%">
                  <c:v>5.428571428571427E-2</c:v>
                </c:pt>
                <c:pt idx="272" formatCode="0.0%">
                  <c:v>5.6980056980056926E-2</c:v>
                </c:pt>
                <c:pt idx="273" formatCode="0.0%">
                  <c:v>5.6657223796034106E-2</c:v>
                </c:pt>
                <c:pt idx="274" formatCode="0.0%">
                  <c:v>5.9322033898305149E-2</c:v>
                </c:pt>
                <c:pt idx="275" formatCode="0.0%">
                  <c:v>5.8988764044943798E-2</c:v>
                </c:pt>
                <c:pt idx="276" formatCode="0.0%">
                  <c:v>6.1624649859943759E-2</c:v>
                </c:pt>
                <c:pt idx="277" formatCode="0.0%">
                  <c:v>6.4245810055866048E-2</c:v>
                </c:pt>
                <c:pt idx="278" formatCode="0.0%">
                  <c:v>6.0941828254847508E-2</c:v>
                </c:pt>
                <c:pt idx="279" formatCode="0.0%">
                  <c:v>6.0606060606060774E-2</c:v>
                </c:pt>
                <c:pt idx="280" formatCode="0.0%">
                  <c:v>6.0439560439560447E-2</c:v>
                </c:pt>
                <c:pt idx="281" formatCode="0.0%">
                  <c:v>6.0109289617486183E-2</c:v>
                </c:pt>
                <c:pt idx="282" formatCode="0.0%">
                  <c:v>5.7065217391304435E-2</c:v>
                </c:pt>
                <c:pt idx="283" formatCode="0.0%">
                  <c:v>5.6910569105691033E-2</c:v>
                </c:pt>
                <c:pt idx="284" formatCode="0.0%">
                  <c:v>5.6603773584905648E-2</c:v>
                </c:pt>
                <c:pt idx="285" formatCode="0.0%">
                  <c:v>5.6300268096514783E-2</c:v>
                </c:pt>
                <c:pt idx="286" formatCode="0.0%">
                  <c:v>5.600000000000005E-2</c:v>
                </c:pt>
                <c:pt idx="287" formatCode="0.0%">
                  <c:v>5.5702917771883076E-2</c:v>
                </c:pt>
                <c:pt idx="288" formatCode="0.0%">
                  <c:v>5.2770448548812743E-2</c:v>
                </c:pt>
                <c:pt idx="289" formatCode="0.0%">
                  <c:v>4.7244094488188892E-2</c:v>
                </c:pt>
                <c:pt idx="290" formatCode="0.0%">
                  <c:v>4.4386422976501416E-2</c:v>
                </c:pt>
                <c:pt idx="291" formatCode="0.0%">
                  <c:v>4.1558441558441572E-2</c:v>
                </c:pt>
                <c:pt idx="292" formatCode="0.0%">
                  <c:v>4.4041450777202007E-2</c:v>
                </c:pt>
                <c:pt idx="293" formatCode="0.0%">
                  <c:v>4.3814432989690788E-2</c:v>
                </c:pt>
                <c:pt idx="294" formatCode="0.0%">
                  <c:v>4.3701799485861281E-2</c:v>
                </c:pt>
                <c:pt idx="295" formatCode="0.0%">
                  <c:v>4.3589743589743657E-2</c:v>
                </c:pt>
                <c:pt idx="296" formatCode="0.0%">
                  <c:v>4.0816326530612068E-2</c:v>
                </c:pt>
                <c:pt idx="297" formatCode="0.0%">
                  <c:v>3.8071065989847774E-2</c:v>
                </c:pt>
                <c:pt idx="298" formatCode="0.0%">
                  <c:v>3.5353535353535248E-2</c:v>
                </c:pt>
                <c:pt idx="299" formatCode="0.0%">
                  <c:v>3.2663316582914659E-2</c:v>
                </c:pt>
                <c:pt idx="300" formatCode="0.0%">
                  <c:v>3.2581453634085378E-2</c:v>
                </c:pt>
                <c:pt idx="301" formatCode="0.0%">
                  <c:v>3.7593984962406068E-2</c:v>
                </c:pt>
                <c:pt idx="302" formatCode="0.0%">
                  <c:v>3.499999999999992E-2</c:v>
                </c:pt>
                <c:pt idx="303" formatCode="0.0%">
                  <c:v>3.4912718204488824E-2</c:v>
                </c:pt>
                <c:pt idx="304" formatCode="0.0%">
                  <c:v>3.2258064516129226E-2</c:v>
                </c:pt>
                <c:pt idx="305" formatCode="0.0%">
                  <c:v>2.9629629629629672E-2</c:v>
                </c:pt>
                <c:pt idx="306" formatCode="0.0%">
                  <c:v>2.9556650246305383E-2</c:v>
                </c:pt>
                <c:pt idx="307" formatCode="0.0%">
                  <c:v>2.9484029484029284E-2</c:v>
                </c:pt>
                <c:pt idx="308" formatCode="0.0%">
                  <c:v>3.1862745098039325E-2</c:v>
                </c:pt>
                <c:pt idx="309" formatCode="0.0%">
                  <c:v>3.1784841075794823E-2</c:v>
                </c:pt>
                <c:pt idx="310" formatCode="0.0%">
                  <c:v>3.4146341463414664E-2</c:v>
                </c:pt>
                <c:pt idx="311" formatCode="0.0%">
                  <c:v>3.4063260340632562E-2</c:v>
                </c:pt>
                <c:pt idx="312" formatCode="0.0%">
                  <c:v>3.6407766990291357E-2</c:v>
                </c:pt>
                <c:pt idx="313" formatCode="0.0%">
                  <c:v>3.8647342995169032E-2</c:v>
                </c:pt>
                <c:pt idx="314" formatCode="0.0%">
                  <c:v>4.8309178743961345E-2</c:v>
                </c:pt>
                <c:pt idx="315" formatCode="0.0%">
                  <c:v>5.3012048192771166E-2</c:v>
                </c:pt>
                <c:pt idx="316" formatCode="0.0%">
                  <c:v>5.5288461538461453E-2</c:v>
                </c:pt>
                <c:pt idx="317" formatCode="0.0%">
                  <c:v>5.9952038369304628E-2</c:v>
                </c:pt>
                <c:pt idx="318" formatCode="0.0%">
                  <c:v>5.741626794258381E-2</c:v>
                </c:pt>
                <c:pt idx="319" formatCode="0.0%">
                  <c:v>7.398568019093088E-2</c:v>
                </c:pt>
                <c:pt idx="320" formatCode="0.0%">
                  <c:v>7.3634204275534465E-2</c:v>
                </c:pt>
                <c:pt idx="321" formatCode="0.0%">
                  <c:v>8.0568720379146974E-2</c:v>
                </c:pt>
                <c:pt idx="322" formatCode="0.0%">
                  <c:v>8.2547169811320709E-2</c:v>
                </c:pt>
                <c:pt idx="323" formatCode="0.0%">
                  <c:v>8.9411764705882302E-2</c:v>
                </c:pt>
                <c:pt idx="324" formatCode="0.0%">
                  <c:v>9.6018735362997543E-2</c:v>
                </c:pt>
                <c:pt idx="325" formatCode="0.0%">
                  <c:v>9.9999999999999867E-2</c:v>
                </c:pt>
                <c:pt idx="326" formatCode="0.0%">
                  <c:v>0.10138248847926268</c:v>
                </c:pt>
                <c:pt idx="327" formatCode="0.0%">
                  <c:v>0.10068649885583514</c:v>
                </c:pt>
                <c:pt idx="328" formatCode="0.0%">
                  <c:v>0.1070615034168565</c:v>
                </c:pt>
                <c:pt idx="329" formatCode="0.0%">
                  <c:v>0.10859728506787314</c:v>
                </c:pt>
                <c:pt idx="330" formatCode="0.0%">
                  <c:v>0.1153846153846152</c:v>
                </c:pt>
                <c:pt idx="331" formatCode="0.0%">
                  <c:v>0.10888888888888881</c:v>
                </c:pt>
                <c:pt idx="332" formatCode="0.0%">
                  <c:v>0.11946902654867242</c:v>
                </c:pt>
                <c:pt idx="333" formatCode="0.0%">
                  <c:v>0.11842105263157898</c:v>
                </c:pt>
                <c:pt idx="334" formatCode="0.0%">
                  <c:v>0.12200435729847503</c:v>
                </c:pt>
                <c:pt idx="335" formatCode="0.0%">
                  <c:v>0.12095032397408212</c:v>
                </c:pt>
                <c:pt idx="336" formatCode="0.0%">
                  <c:v>0.11752136752136755</c:v>
                </c:pt>
                <c:pt idx="337" formatCode="0.0%">
                  <c:v>0.11205073995771686</c:v>
                </c:pt>
                <c:pt idx="338" formatCode="0.0%">
                  <c:v>0.10460251046025104</c:v>
                </c:pt>
                <c:pt idx="339" formatCode="0.0%">
                  <c:v>0.10187110187110182</c:v>
                </c:pt>
                <c:pt idx="340" formatCode="0.0%">
                  <c:v>9.259259259259256E-2</c:v>
                </c:pt>
                <c:pt idx="341" formatCode="0.0%">
                  <c:v>9.1836734693877542E-2</c:v>
                </c:pt>
                <c:pt idx="342" formatCode="0.0%">
                  <c:v>9.5334685598377433E-2</c:v>
                </c:pt>
                <c:pt idx="343" formatCode="0.0%">
                  <c:v>8.6172344689378955E-2</c:v>
                </c:pt>
                <c:pt idx="344" formatCode="0.0%">
                  <c:v>7.9051383399209474E-2</c:v>
                </c:pt>
                <c:pt idx="345" formatCode="0.0%">
                  <c:v>7.6470588235294068E-2</c:v>
                </c:pt>
                <c:pt idx="346" formatCode="0.0%">
                  <c:v>7.3786407766990303E-2</c:v>
                </c:pt>
                <c:pt idx="347" formatCode="0.0%">
                  <c:v>7.1290944123314048E-2</c:v>
                </c:pt>
                <c:pt idx="348" formatCode="0.0%">
                  <c:v>6.6921606118546917E-2</c:v>
                </c:pt>
                <c:pt idx="349" formatCode="0.0%">
                  <c:v>6.2737642585551257E-2</c:v>
                </c:pt>
                <c:pt idx="350" formatCode="0.0%">
                  <c:v>6.0606060606060552E-2</c:v>
                </c:pt>
                <c:pt idx="351" formatCode="0.0%">
                  <c:v>5.8490566037735947E-2</c:v>
                </c:pt>
                <c:pt idx="352" formatCode="0.0%">
                  <c:v>6.2146892655367214E-2</c:v>
                </c:pt>
                <c:pt idx="353" formatCode="0.0%">
                  <c:v>5.9813084112149584E-2</c:v>
                </c:pt>
                <c:pt idx="354" formatCode="0.0%">
                  <c:v>5.555555555555558E-2</c:v>
                </c:pt>
                <c:pt idx="355" formatCode="0.0%">
                  <c:v>5.719557195571956E-2</c:v>
                </c:pt>
                <c:pt idx="356" formatCode="0.0%">
                  <c:v>5.4945054945054972E-2</c:v>
                </c:pt>
                <c:pt idx="357" formatCode="0.0%">
                  <c:v>5.464480874316946E-2</c:v>
                </c:pt>
                <c:pt idx="358" formatCode="0.0%">
                  <c:v>5.0632911392405111E-2</c:v>
                </c:pt>
                <c:pt idx="359" formatCode="0.0%">
                  <c:v>5.0359712230215736E-2</c:v>
                </c:pt>
                <c:pt idx="360" formatCode="0.0%">
                  <c:v>5.1971326164874654E-2</c:v>
                </c:pt>
                <c:pt idx="361" formatCode="0.0%">
                  <c:v>6.0822898032200312E-2</c:v>
                </c:pt>
                <c:pt idx="362" formatCode="0.0%">
                  <c:v>6.4285714285714279E-2</c:v>
                </c:pt>
                <c:pt idx="363" formatCode="0.0%">
                  <c:v>6.9518716577540163E-2</c:v>
                </c:pt>
                <c:pt idx="364" formatCode="0.0%">
                  <c:v>6.7375886524822848E-2</c:v>
                </c:pt>
                <c:pt idx="365" formatCode="0.0%">
                  <c:v>6.7019400352733571E-2</c:v>
                </c:pt>
                <c:pt idx="366" formatCode="0.0%">
                  <c:v>6.6666666666666652E-2</c:v>
                </c:pt>
                <c:pt idx="367" formatCode="0.0%">
                  <c:v>6.6317626527050644E-2</c:v>
                </c:pt>
                <c:pt idx="368" formatCode="0.0%">
                  <c:v>6.4236111111110938E-2</c:v>
                </c:pt>
                <c:pt idx="369" formatCode="0.0%">
                  <c:v>6.390328151986191E-2</c:v>
                </c:pt>
                <c:pt idx="370" formatCode="0.0%">
                  <c:v>6.7125645438898429E-2</c:v>
                </c:pt>
                <c:pt idx="371" formatCode="0.0%">
                  <c:v>6.6780821917808098E-2</c:v>
                </c:pt>
                <c:pt idx="372" formatCode="0.0%">
                  <c:v>6.8143100511073307E-2</c:v>
                </c:pt>
                <c:pt idx="373" formatCode="0.0%">
                  <c:v>6.2394603709949426E-2</c:v>
                </c:pt>
                <c:pt idx="374" formatCode="0.0%">
                  <c:v>6.3758389261744819E-2</c:v>
                </c:pt>
                <c:pt idx="375" formatCode="0.0%">
                  <c:v>6.4999999999999947E-2</c:v>
                </c:pt>
                <c:pt idx="376" formatCode="0.0%">
                  <c:v>7.1428571428571397E-2</c:v>
                </c:pt>
                <c:pt idx="377" formatCode="0.0%">
                  <c:v>7.4380165289256173E-2</c:v>
                </c:pt>
                <c:pt idx="378" formatCode="0.0%">
                  <c:v>7.7302631578947345E-2</c:v>
                </c:pt>
                <c:pt idx="379" formatCode="0.0%">
                  <c:v>7.8559738134206247E-2</c:v>
                </c:pt>
                <c:pt idx="380" formatCode="0.0%">
                  <c:v>8.4828711256117462E-2</c:v>
                </c:pt>
                <c:pt idx="381" formatCode="0.0%">
                  <c:v>8.9285714285714191E-2</c:v>
                </c:pt>
                <c:pt idx="382" formatCode="0.0%">
                  <c:v>8.870967741935476E-2</c:v>
                </c:pt>
                <c:pt idx="383" formatCode="0.0%">
                  <c:v>8.9887640449438422E-2</c:v>
                </c:pt>
                <c:pt idx="384" formatCode="0.0%">
                  <c:v>9.2503987240829311E-2</c:v>
                </c:pt>
                <c:pt idx="385" formatCode="0.0%">
                  <c:v>9.8412698412698507E-2</c:v>
                </c:pt>
                <c:pt idx="386" formatCode="0.0%">
                  <c:v>0.10252365930599372</c:v>
                </c:pt>
                <c:pt idx="387" formatCode="0.0%">
                  <c:v>0.10485133020344284</c:v>
                </c:pt>
                <c:pt idx="388" formatCode="0.0%">
                  <c:v>0.10697674418604652</c:v>
                </c:pt>
                <c:pt idx="389" formatCode="0.0%">
                  <c:v>0.11076923076923073</c:v>
                </c:pt>
                <c:pt idx="390" formatCode="0.0%">
                  <c:v>0.11450381679389321</c:v>
                </c:pt>
                <c:pt idx="391" formatCode="0.0%">
                  <c:v>0.11836115326251884</c:v>
                </c:pt>
                <c:pt idx="392" formatCode="0.0%">
                  <c:v>0.11879699248120312</c:v>
                </c:pt>
                <c:pt idx="393" formatCode="0.0%">
                  <c:v>0.12071535022354718</c:v>
                </c:pt>
                <c:pt idx="394" formatCode="0.0%">
                  <c:v>0.125925925925926</c:v>
                </c:pt>
                <c:pt idx="395" formatCode="0.0%">
                  <c:v>0.13254786450662737</c:v>
                </c:pt>
                <c:pt idx="396" formatCode="0.0%">
                  <c:v>0.13868613138686126</c:v>
                </c:pt>
                <c:pt idx="397" formatCode="0.0%">
                  <c:v>0.14161849710982644</c:v>
                </c:pt>
                <c:pt idx="398" formatCode="0.0%">
                  <c:v>0.14592274678111572</c:v>
                </c:pt>
                <c:pt idx="399" formatCode="0.0%">
                  <c:v>0.14589235127478761</c:v>
                </c:pt>
                <c:pt idx="400" formatCode="0.0%">
                  <c:v>0.14425770308123242</c:v>
                </c:pt>
                <c:pt idx="401" formatCode="0.0%">
                  <c:v>0.14265927977839321</c:v>
                </c:pt>
                <c:pt idx="402" formatCode="0.0%">
                  <c:v>0.1315068493150684</c:v>
                </c:pt>
                <c:pt idx="403" formatCode="0.0%">
                  <c:v>0.12890094979647215</c:v>
                </c:pt>
                <c:pt idx="404" formatCode="0.0%">
                  <c:v>0.12768817204301075</c:v>
                </c:pt>
                <c:pt idx="405" formatCode="0.0%">
                  <c:v>0.12632978723404253</c:v>
                </c:pt>
                <c:pt idx="406" formatCode="0.0%">
                  <c:v>0.12631578947368416</c:v>
                </c:pt>
                <c:pt idx="407" formatCode="0.0%">
                  <c:v>0.12353706111833551</c:v>
                </c:pt>
                <c:pt idx="408" formatCode="0.0%">
                  <c:v>0.11794871794871797</c:v>
                </c:pt>
                <c:pt idx="409" formatCode="0.0%">
                  <c:v>0.11392405063291133</c:v>
                </c:pt>
                <c:pt idx="410" formatCode="0.0%">
                  <c:v>0.10611735330836458</c:v>
                </c:pt>
                <c:pt idx="411" formatCode="0.0%">
                  <c:v>0.10135970333745359</c:v>
                </c:pt>
                <c:pt idx="412" formatCode="0.0%">
                  <c:v>9.7919216646266793E-2</c:v>
                </c:pt>
                <c:pt idx="413" formatCode="0.0%">
                  <c:v>9.6969696969696928E-2</c:v>
                </c:pt>
                <c:pt idx="414" formatCode="0.0%">
                  <c:v>0.10774818401937059</c:v>
                </c:pt>
                <c:pt idx="415" formatCode="0.0%">
                  <c:v>0.10817307692307687</c:v>
                </c:pt>
                <c:pt idx="416" formatCode="0.0%">
                  <c:v>0.1096543504171632</c:v>
                </c:pt>
                <c:pt idx="417" formatCode="0.0%">
                  <c:v>0.10271546635182993</c:v>
                </c:pt>
                <c:pt idx="418" formatCode="0.0%">
                  <c:v>9.5794392523364635E-2</c:v>
                </c:pt>
                <c:pt idx="419" formatCode="0.0%">
                  <c:v>8.9120370370370239E-2</c:v>
                </c:pt>
                <c:pt idx="420" formatCode="0.0%">
                  <c:v>8.256880733944949E-2</c:v>
                </c:pt>
                <c:pt idx="421" formatCode="0.0%">
                  <c:v>7.6136363636363669E-2</c:v>
                </c:pt>
                <c:pt idx="422" formatCode="0.0%">
                  <c:v>6.8848758465011484E-2</c:v>
                </c:pt>
                <c:pt idx="423" formatCode="0.0%">
                  <c:v>6.6217732884399583E-2</c:v>
                </c:pt>
                <c:pt idx="424" formatCode="0.0%">
                  <c:v>6.911928651059096E-2</c:v>
                </c:pt>
                <c:pt idx="425" formatCode="0.0%">
                  <c:v>7.182320441988943E-2</c:v>
                </c:pt>
                <c:pt idx="426" formatCode="0.0%">
                  <c:v>6.5573770491803351E-2</c:v>
                </c:pt>
                <c:pt idx="427" formatCode="0.0%">
                  <c:v>5.9652928416485951E-2</c:v>
                </c:pt>
                <c:pt idx="428" formatCode="0.0%">
                  <c:v>4.9409237379162363E-2</c:v>
                </c:pt>
                <c:pt idx="429" formatCode="0.0%">
                  <c:v>5.0321199143468887E-2</c:v>
                </c:pt>
                <c:pt idx="430" formatCode="0.0%">
                  <c:v>4.4776119402985204E-2</c:v>
                </c:pt>
                <c:pt idx="431" formatCode="0.0%">
                  <c:v>3.8257173219978791E-2</c:v>
                </c:pt>
                <c:pt idx="432" formatCode="0.0%">
                  <c:v>3.7076271186440746E-2</c:v>
                </c:pt>
                <c:pt idx="433" formatCode="0.0%">
                  <c:v>3.4846884899683239E-2</c:v>
                </c:pt>
                <c:pt idx="434" formatCode="0.0%">
                  <c:v>3.5902851108764455E-2</c:v>
                </c:pt>
                <c:pt idx="435" formatCode="0.0%">
                  <c:v>4.0000000000000036E-2</c:v>
                </c:pt>
                <c:pt idx="436" formatCode="0.0%">
                  <c:v>3.4410844629822801E-2</c:v>
                </c:pt>
                <c:pt idx="437" formatCode="0.0%">
                  <c:v>2.4742268041237248E-2</c:v>
                </c:pt>
                <c:pt idx="438" formatCode="0.0%">
                  <c:v>2.3589743589743639E-2</c:v>
                </c:pt>
                <c:pt idx="439" formatCode="0.0%">
                  <c:v>2.4564994882292579E-2</c:v>
                </c:pt>
                <c:pt idx="440" formatCode="0.0%">
                  <c:v>2.763561924257929E-2</c:v>
                </c:pt>
                <c:pt idx="441" formatCode="0.0%">
                  <c:v>2.7522935779816571E-2</c:v>
                </c:pt>
                <c:pt idx="442" formatCode="0.0%">
                  <c:v>3.1632653061224536E-2</c:v>
                </c:pt>
                <c:pt idx="443" formatCode="0.0%">
                  <c:v>3.7871033776867957E-2</c:v>
                </c:pt>
                <c:pt idx="444" formatCode="0.0%">
                  <c:v>4.290091930541351E-2</c:v>
                </c:pt>
                <c:pt idx="445" formatCode="0.0%">
                  <c:v>4.6938775510203978E-2</c:v>
                </c:pt>
                <c:pt idx="446" formatCode="0.0%">
                  <c:v>4.8929663608562768E-2</c:v>
                </c:pt>
                <c:pt idx="447" formatCode="0.0%">
                  <c:v>4.5546558704453455E-2</c:v>
                </c:pt>
                <c:pt idx="448" formatCode="0.0%">
                  <c:v>4.3346774193548265E-2</c:v>
                </c:pt>
                <c:pt idx="449" formatCode="0.0%">
                  <c:v>4.3259557344064392E-2</c:v>
                </c:pt>
                <c:pt idx="450" formatCode="0.0%">
                  <c:v>4.3086172344689366E-2</c:v>
                </c:pt>
                <c:pt idx="451" formatCode="0.0%">
                  <c:v>4.2957042957043168E-2</c:v>
                </c:pt>
                <c:pt idx="452" formatCode="0.0%">
                  <c:v>4.2828685258964105E-2</c:v>
                </c:pt>
                <c:pt idx="453" formatCode="0.0%">
                  <c:v>4.2658730158730229E-2</c:v>
                </c:pt>
                <c:pt idx="454" formatCode="0.0%">
                  <c:v>4.1543026706231556E-2</c:v>
                </c:pt>
                <c:pt idx="455" formatCode="0.0%">
                  <c:v>4.0433925049309538E-2</c:v>
                </c:pt>
                <c:pt idx="456" formatCode="0.0%">
                  <c:v>3.52595494613126E-2</c:v>
                </c:pt>
                <c:pt idx="457" formatCode="0.0%">
                  <c:v>3.6062378167641462E-2</c:v>
                </c:pt>
                <c:pt idx="458" formatCode="0.0%">
                  <c:v>3.790087463556846E-2</c:v>
                </c:pt>
                <c:pt idx="459" formatCode="0.0%">
                  <c:v>3.5818005808325282E-2</c:v>
                </c:pt>
                <c:pt idx="460" formatCode="0.0%">
                  <c:v>3.5748792270531515E-2</c:v>
                </c:pt>
                <c:pt idx="461" formatCode="0.0%">
                  <c:v>3.6644165863066513E-2</c:v>
                </c:pt>
                <c:pt idx="462" formatCode="0.0%">
                  <c:v>3.4582132564841661E-2</c:v>
                </c:pt>
                <c:pt idx="463" formatCode="0.0%">
                  <c:v>3.3524904214559337E-2</c:v>
                </c:pt>
                <c:pt idx="464" formatCode="0.0%">
                  <c:v>3.2473734479465E-2</c:v>
                </c:pt>
                <c:pt idx="465" formatCode="0.0%">
                  <c:v>3.2350142721217834E-2</c:v>
                </c:pt>
                <c:pt idx="466" formatCode="0.0%">
                  <c:v>3.5137701804368593E-2</c:v>
                </c:pt>
                <c:pt idx="467" formatCode="0.0%">
                  <c:v>3.7914691943127909E-2</c:v>
                </c:pt>
                <c:pt idx="468" formatCode="0.0%">
                  <c:v>3.9735099337748325E-2</c:v>
                </c:pt>
                <c:pt idx="469" formatCode="0.0%">
                  <c:v>3.1984948259642598E-2</c:v>
                </c:pt>
                <c:pt idx="470" formatCode="0.0%">
                  <c:v>2.1535580524344455E-2</c:v>
                </c:pt>
                <c:pt idx="471" formatCode="0.0%">
                  <c:v>1.5887850467289688E-2</c:v>
                </c:pt>
                <c:pt idx="472" formatCode="0.0%">
                  <c:v>1.6791044776119479E-2</c:v>
                </c:pt>
                <c:pt idx="473" formatCode="0.0%">
                  <c:v>1.7674418604651132E-2</c:v>
                </c:pt>
                <c:pt idx="474" formatCode="0.0%">
                  <c:v>1.6713091922005541E-2</c:v>
                </c:pt>
                <c:pt idx="475" formatCode="0.0%">
                  <c:v>1.5755329008340979E-2</c:v>
                </c:pt>
                <c:pt idx="476" formatCode="0.0%">
                  <c:v>1.7576318223866849E-2</c:v>
                </c:pt>
                <c:pt idx="477" formatCode="0.0%">
                  <c:v>1.5668202764977046E-2</c:v>
                </c:pt>
                <c:pt idx="478" formatCode="0.0%">
                  <c:v>1.2844036697247763E-2</c:v>
                </c:pt>
                <c:pt idx="479" formatCode="0.0%">
                  <c:v>1.1872146118721449E-2</c:v>
                </c:pt>
                <c:pt idx="480" formatCode="0.0%">
                  <c:v>1.364877161055511E-2</c:v>
                </c:pt>
                <c:pt idx="481" formatCode="0.0%">
                  <c:v>1.9143117593436676E-2</c:v>
                </c:pt>
                <c:pt idx="482" formatCode="0.0%">
                  <c:v>2.8414298808432603E-2</c:v>
                </c:pt>
                <c:pt idx="483" formatCode="0.0%">
                  <c:v>3.6798528058877622E-2</c:v>
                </c:pt>
                <c:pt idx="484" formatCode="0.0%">
                  <c:v>3.669724770642202E-2</c:v>
                </c:pt>
                <c:pt idx="485" formatCode="0.0%">
                  <c:v>3.7477148080438782E-2</c:v>
                </c:pt>
                <c:pt idx="486" formatCode="0.0%">
                  <c:v>3.926940639269394E-2</c:v>
                </c:pt>
                <c:pt idx="487" formatCode="0.0%">
                  <c:v>4.2883211678832245E-2</c:v>
                </c:pt>
                <c:pt idx="488" formatCode="0.0%">
                  <c:v>4.2727272727272725E-2</c:v>
                </c:pt>
                <c:pt idx="489" formatCode="0.0%">
                  <c:v>4.3557168784029043E-2</c:v>
                </c:pt>
                <c:pt idx="490" formatCode="0.0%">
                  <c:v>4.5289855072463858E-2</c:v>
                </c:pt>
                <c:pt idx="491" formatCode="0.0%">
                  <c:v>4.3321299638989119E-2</c:v>
                </c:pt>
                <c:pt idx="492" formatCode="0.0%">
                  <c:v>4.1292639138240439E-2</c:v>
                </c:pt>
                <c:pt idx="493" formatCode="0.0%">
                  <c:v>3.9355992844364973E-2</c:v>
                </c:pt>
                <c:pt idx="494" formatCode="0.0%">
                  <c:v>3.8324420677361859E-2</c:v>
                </c:pt>
                <c:pt idx="495" formatCode="0.0%">
                  <c:v>3.9929015084294583E-2</c:v>
                </c:pt>
                <c:pt idx="496" formatCode="0.0%">
                  <c:v>3.9823008849557473E-2</c:v>
                </c:pt>
                <c:pt idx="497" formatCode="0.0%">
                  <c:v>3.9647577092511099E-2</c:v>
                </c:pt>
                <c:pt idx="498" formatCode="0.0%">
                  <c:v>4.1300527240773377E-2</c:v>
                </c:pt>
                <c:pt idx="499" formatCode="0.0%">
                  <c:v>4.1119860017497789E-2</c:v>
                </c:pt>
                <c:pt idx="500" formatCode="0.0%">
                  <c:v>4.1848299912816023E-2</c:v>
                </c:pt>
                <c:pt idx="501" formatCode="0.0%">
                  <c:v>4.2608695652174067E-2</c:v>
                </c:pt>
                <c:pt idx="502" formatCode="0.0%">
                  <c:v>4.2461005199306623E-2</c:v>
                </c:pt>
                <c:pt idx="503" formatCode="0.0%">
                  <c:v>4.4117647058823595E-2</c:v>
                </c:pt>
                <c:pt idx="504" formatCode="0.0%">
                  <c:v>4.482758620689653E-2</c:v>
                </c:pt>
                <c:pt idx="505" formatCode="0.0%">
                  <c:v>4.6471600688468007E-2</c:v>
                </c:pt>
                <c:pt idx="506" formatCode="0.0%">
                  <c:v>4.8927038626609409E-2</c:v>
                </c:pt>
                <c:pt idx="507" formatCode="0.0%">
                  <c:v>5.0341296928327672E-2</c:v>
                </c:pt>
                <c:pt idx="508" formatCode="0.0%">
                  <c:v>5.2765957446808454E-2</c:v>
                </c:pt>
                <c:pt idx="509" formatCode="0.0%">
                  <c:v>5.1694915254237195E-2</c:v>
                </c:pt>
                <c:pt idx="510" formatCode="0.0%">
                  <c:v>5.0632911392405111E-2</c:v>
                </c:pt>
                <c:pt idx="511" formatCode="0.0%">
                  <c:v>4.6218487394958041E-2</c:v>
                </c:pt>
                <c:pt idx="512" formatCode="0.0%">
                  <c:v>4.435146443514637E-2</c:v>
                </c:pt>
                <c:pt idx="513" formatCode="0.0%">
                  <c:v>4.587155963302747E-2</c:v>
                </c:pt>
                <c:pt idx="514" formatCode="0.0%">
                  <c:v>4.6550290939318506E-2</c:v>
                </c:pt>
                <c:pt idx="515" formatCode="0.0%">
                  <c:v>4.6396023198011616E-2</c:v>
                </c:pt>
                <c:pt idx="516" formatCode="0.0%">
                  <c:v>5.1980198019802026E-2</c:v>
                </c:pt>
                <c:pt idx="517" formatCode="0.0%">
                  <c:v>5.2631578947368363E-2</c:v>
                </c:pt>
                <c:pt idx="518" formatCode="0.0%">
                  <c:v>5.237315875613735E-2</c:v>
                </c:pt>
                <c:pt idx="519" formatCode="0.0%">
                  <c:v>4.7116165718927849E-2</c:v>
                </c:pt>
                <c:pt idx="520" formatCode="0.0%">
                  <c:v>4.3654001616814764E-2</c:v>
                </c:pt>
                <c:pt idx="521" formatCode="0.0%">
                  <c:v>4.6736502820306391E-2</c:v>
                </c:pt>
                <c:pt idx="522" formatCode="0.0%">
                  <c:v>4.8192771084337283E-2</c:v>
                </c:pt>
                <c:pt idx="523" formatCode="0.0%">
                  <c:v>5.7028112449799107E-2</c:v>
                </c:pt>
                <c:pt idx="524" formatCode="0.0%">
                  <c:v>6.1698717948718063E-2</c:v>
                </c:pt>
                <c:pt idx="525" formatCode="0.0%">
                  <c:v>6.3795853269537517E-2</c:v>
                </c:pt>
                <c:pt idx="526" formatCode="0.0%">
                  <c:v>6.1953931691818731E-2</c:v>
                </c:pt>
                <c:pt idx="527" formatCode="0.0%">
                  <c:v>6.2549485352335621E-2</c:v>
                </c:pt>
                <c:pt idx="528" formatCode="0.0%">
                  <c:v>5.647058823529405E-2</c:v>
                </c:pt>
                <c:pt idx="529" formatCode="0.0%">
                  <c:v>5.3125000000000089E-2</c:v>
                </c:pt>
                <c:pt idx="530" formatCode="0.0%">
                  <c:v>4.8211508553654969E-2</c:v>
                </c:pt>
                <c:pt idx="531" formatCode="0.0%">
                  <c:v>4.8099301784328752E-2</c:v>
                </c:pt>
                <c:pt idx="532" formatCode="0.0%">
                  <c:v>5.0348567002323819E-2</c:v>
                </c:pt>
                <c:pt idx="533" formatCode="0.0%">
                  <c:v>4.6959199384141614E-2</c:v>
                </c:pt>
                <c:pt idx="534" formatCode="0.0%">
                  <c:v>4.3678160919540243E-2</c:v>
                </c:pt>
                <c:pt idx="535" formatCode="0.0%">
                  <c:v>3.7993920972644313E-2</c:v>
                </c:pt>
                <c:pt idx="536" formatCode="0.0%">
                  <c:v>3.3962264150943389E-2</c:v>
                </c:pt>
                <c:pt idx="537" formatCode="0.0%">
                  <c:v>2.8485757121439192E-2</c:v>
                </c:pt>
                <c:pt idx="538" formatCode="0.0%">
                  <c:v>3.0665669409125185E-2</c:v>
                </c:pt>
                <c:pt idx="539" formatCode="0.0%">
                  <c:v>2.9806259314456129E-2</c:v>
                </c:pt>
                <c:pt idx="540" formatCode="0.0%">
                  <c:v>2.6726057906458989E-2</c:v>
                </c:pt>
                <c:pt idx="541" formatCode="0.0%">
                  <c:v>2.8189910979228294E-2</c:v>
                </c:pt>
                <c:pt idx="542" formatCode="0.0%">
                  <c:v>3.1899109792284719E-2</c:v>
                </c:pt>
                <c:pt idx="543" formatCode="0.0%">
                  <c:v>3.1828275351591495E-2</c:v>
                </c:pt>
                <c:pt idx="544" formatCode="0.0%">
                  <c:v>3.0235988200590036E-2</c:v>
                </c:pt>
                <c:pt idx="545" formatCode="0.0%">
                  <c:v>3.0147058823529305E-2</c:v>
                </c:pt>
                <c:pt idx="546" formatCode="0.0%">
                  <c:v>3.1571218795888534E-2</c:v>
                </c:pt>
                <c:pt idx="547" formatCode="0.0%">
                  <c:v>3.0746705710102518E-2</c:v>
                </c:pt>
                <c:pt idx="548" formatCode="0.0%">
                  <c:v>2.9927007299270114E-2</c:v>
                </c:pt>
                <c:pt idx="549" formatCode="0.0%">
                  <c:v>3.2798833819241979E-2</c:v>
                </c:pt>
                <c:pt idx="550" formatCode="0.0%">
                  <c:v>3.1204644412191396E-2</c:v>
                </c:pt>
                <c:pt idx="551" formatCode="0.0%">
                  <c:v>2.9667149059334541E-2</c:v>
                </c:pt>
                <c:pt idx="552" formatCode="0.0%">
                  <c:v>3.2537960954446943E-2</c:v>
                </c:pt>
                <c:pt idx="553" formatCode="0.0%">
                  <c:v>3.2467532467532534E-2</c:v>
                </c:pt>
                <c:pt idx="554" formatCode="0.0%">
                  <c:v>3.0194104960460155E-2</c:v>
                </c:pt>
                <c:pt idx="555" formatCode="0.0%">
                  <c:v>3.1563845050215145E-2</c:v>
                </c:pt>
                <c:pt idx="556" formatCode="0.0%">
                  <c:v>3.2211882605583497E-2</c:v>
                </c:pt>
                <c:pt idx="557" formatCode="0.0%">
                  <c:v>2.9978586723768963E-2</c:v>
                </c:pt>
                <c:pt idx="558" formatCode="0.0%">
                  <c:v>2.8469750889679624E-2</c:v>
                </c:pt>
                <c:pt idx="559" formatCode="0.0%">
                  <c:v>2.8409090909090828E-2</c:v>
                </c:pt>
                <c:pt idx="560" formatCode="0.0%">
                  <c:v>2.7639971651311157E-2</c:v>
                </c:pt>
                <c:pt idx="561" formatCode="0.0%">
                  <c:v>2.7522935779816571E-2</c:v>
                </c:pt>
                <c:pt idx="562" formatCode="0.0%">
                  <c:v>2.7445460942997935E-2</c:v>
                </c:pt>
                <c:pt idx="563" formatCode="0.0%">
                  <c:v>2.8109627547435068E-2</c:v>
                </c:pt>
                <c:pt idx="564" formatCode="0.0%">
                  <c:v>2.450980392156854E-2</c:v>
                </c:pt>
                <c:pt idx="565" formatCode="0.0%">
                  <c:v>2.515723270440251E-2</c:v>
                </c:pt>
                <c:pt idx="566" formatCode="0.0%">
                  <c:v>2.6517794836008246E-2</c:v>
                </c:pt>
                <c:pt idx="567" formatCode="0.0%">
                  <c:v>2.3643949930458819E-2</c:v>
                </c:pt>
                <c:pt idx="568" formatCode="0.0%">
                  <c:v>2.2884882108183069E-2</c:v>
                </c:pt>
                <c:pt idx="569" formatCode="0.0%">
                  <c:v>2.4948024948024949E-2</c:v>
                </c:pt>
                <c:pt idx="570" formatCode="0.0%">
                  <c:v>2.6989619377162599E-2</c:v>
                </c:pt>
                <c:pt idx="571" formatCode="0.0%">
                  <c:v>2.9005524861878351E-2</c:v>
                </c:pt>
                <c:pt idx="572" formatCode="0.0%">
                  <c:v>2.9655172413793229E-2</c:v>
                </c:pt>
                <c:pt idx="573" formatCode="0.0%">
                  <c:v>2.6098901098901228E-2</c:v>
                </c:pt>
                <c:pt idx="574" formatCode="0.0%">
                  <c:v>2.6027397260274032E-2</c:v>
                </c:pt>
                <c:pt idx="575" formatCode="0.0%">
                  <c:v>2.5974025974025761E-2</c:v>
                </c:pt>
                <c:pt idx="576" formatCode="0.0%">
                  <c:v>2.8708133971291794E-2</c:v>
                </c:pt>
                <c:pt idx="577" formatCode="0.0%">
                  <c:v>2.8629856850715951E-2</c:v>
                </c:pt>
                <c:pt idx="578" formatCode="0.0%">
                  <c:v>2.7872195785180187E-2</c:v>
                </c:pt>
                <c:pt idx="579" formatCode="0.0%">
                  <c:v>3.1250000000000222E-2</c:v>
                </c:pt>
                <c:pt idx="580" formatCode="0.0%">
                  <c:v>3.1186440677966054E-2</c:v>
                </c:pt>
                <c:pt idx="581" formatCode="0.0%">
                  <c:v>3.0425963488843744E-2</c:v>
                </c:pt>
                <c:pt idx="582" formatCode="0.0%">
                  <c:v>2.8301886792452713E-2</c:v>
                </c:pt>
                <c:pt idx="583" formatCode="0.0%">
                  <c:v>2.6174496644295386E-2</c:v>
                </c:pt>
                <c:pt idx="584" formatCode="0.0%">
                  <c:v>2.5452109845947701E-2</c:v>
                </c:pt>
                <c:pt idx="585" formatCode="0.0%">
                  <c:v>2.7443105756358666E-2</c:v>
                </c:pt>
                <c:pt idx="586" formatCode="0.0%">
                  <c:v>2.6034712950600669E-2</c:v>
                </c:pt>
                <c:pt idx="587" formatCode="0.0%">
                  <c:v>2.5316455696202667E-2</c:v>
                </c:pt>
                <c:pt idx="588" formatCode="0.0%">
                  <c:v>2.7906976744185963E-2</c:v>
                </c:pt>
                <c:pt idx="589" formatCode="0.0%">
                  <c:v>2.7170311464546071E-2</c:v>
                </c:pt>
                <c:pt idx="590" formatCode="0.0%">
                  <c:v>2.8439153439153486E-2</c:v>
                </c:pt>
                <c:pt idx="591" formatCode="0.0%">
                  <c:v>2.832674571805005E-2</c:v>
                </c:pt>
                <c:pt idx="592" formatCode="0.0%">
                  <c:v>2.8270874424720649E-2</c:v>
                </c:pt>
                <c:pt idx="593" formatCode="0.0%">
                  <c:v>2.8215223097112663E-2</c:v>
                </c:pt>
                <c:pt idx="594" formatCode="0.0%">
                  <c:v>2.8833551769331667E-2</c:v>
                </c:pt>
                <c:pt idx="595" formatCode="0.0%">
                  <c:v>2.8122956180510084E-2</c:v>
                </c:pt>
                <c:pt idx="596" formatCode="0.0%">
                  <c:v>3.0045721750489918E-2</c:v>
                </c:pt>
                <c:pt idx="597" formatCode="0.0%">
                  <c:v>3.0618892508143203E-2</c:v>
                </c:pt>
                <c:pt idx="598" formatCode="0.0%">
                  <c:v>3.2530904359141077E-2</c:v>
                </c:pt>
                <c:pt idx="599" formatCode="0.0%">
                  <c:v>3.378817413905133E-2</c:v>
                </c:pt>
                <c:pt idx="600" formatCode="0.0%">
                  <c:v>3.0381383322559907E-2</c:v>
                </c:pt>
                <c:pt idx="601" formatCode="0.0%">
                  <c:v>3.0322580645161246E-2</c:v>
                </c:pt>
                <c:pt idx="602" formatCode="0.0%">
                  <c:v>2.7652733118971096E-2</c:v>
                </c:pt>
                <c:pt idx="603" formatCode="0.0%">
                  <c:v>2.4343369634849621E-2</c:v>
                </c:pt>
                <c:pt idx="604" formatCode="0.0%">
                  <c:v>2.2378516624040889E-2</c:v>
                </c:pt>
                <c:pt idx="605" formatCode="0.0%">
                  <c:v>2.2335673261008271E-2</c:v>
                </c:pt>
                <c:pt idx="606" formatCode="0.0%">
                  <c:v>2.1656050955414008E-2</c:v>
                </c:pt>
                <c:pt idx="607" formatCode="0.0%">
                  <c:v>2.2900763358778775E-2</c:v>
                </c:pt>
                <c:pt idx="608" formatCode="0.0%">
                  <c:v>2.2194039315155401E-2</c:v>
                </c:pt>
                <c:pt idx="609" formatCode="0.0%">
                  <c:v>2.0859671302149163E-2</c:v>
                </c:pt>
                <c:pt idx="610" formatCode="0.0%">
                  <c:v>1.8903591682419618E-2</c:v>
                </c:pt>
                <c:pt idx="611" formatCode="0.0%">
                  <c:v>1.6970458830924073E-2</c:v>
                </c:pt>
                <c:pt idx="612" formatCode="0.0%">
                  <c:v>1.6311166875784044E-2</c:v>
                </c:pt>
                <c:pt idx="613" formatCode="0.0%">
                  <c:v>1.4402003757044479E-2</c:v>
                </c:pt>
                <c:pt idx="614" formatCode="0.0%">
                  <c:v>1.3767209011263937E-2</c:v>
                </c:pt>
                <c:pt idx="615" formatCode="0.0%">
                  <c:v>1.4383989993745905E-2</c:v>
                </c:pt>
                <c:pt idx="616" formatCode="0.0%">
                  <c:v>1.6885553470919357E-2</c:v>
                </c:pt>
                <c:pt idx="617" formatCode="0.0%">
                  <c:v>1.6229712858926382E-2</c:v>
                </c:pt>
                <c:pt idx="618" formatCode="0.0%">
                  <c:v>1.7456359102244301E-2</c:v>
                </c:pt>
                <c:pt idx="619" formatCode="0.0%">
                  <c:v>1.6169154228855787E-2</c:v>
                </c:pt>
                <c:pt idx="620" formatCode="0.0%">
                  <c:v>1.4267990074441794E-2</c:v>
                </c:pt>
                <c:pt idx="621" formatCode="0.0%">
                  <c:v>1.4860681114551078E-2</c:v>
                </c:pt>
                <c:pt idx="622" formatCode="0.0%">
                  <c:v>1.4842300556586308E-2</c:v>
                </c:pt>
                <c:pt idx="623" formatCode="0.0%">
                  <c:v>1.606922126081578E-2</c:v>
                </c:pt>
                <c:pt idx="624" formatCode="0.0%">
                  <c:v>1.6666666666666607E-2</c:v>
                </c:pt>
                <c:pt idx="625" formatCode="0.0%">
                  <c:v>1.6666666666666607E-2</c:v>
                </c:pt>
                <c:pt idx="626" formatCode="0.0%">
                  <c:v>1.7283950617283939E-2</c:v>
                </c:pt>
                <c:pt idx="627" formatCode="0.0%">
                  <c:v>2.2811344019728841E-2</c:v>
                </c:pt>
                <c:pt idx="628" formatCode="0.0%">
                  <c:v>2.091020910209096E-2</c:v>
                </c:pt>
                <c:pt idx="629" formatCode="0.0%">
                  <c:v>1.9656019656019597E-2</c:v>
                </c:pt>
                <c:pt idx="630" formatCode="0.0%">
                  <c:v>2.1446078431372584E-2</c:v>
                </c:pt>
                <c:pt idx="631" formatCode="0.0%">
                  <c:v>2.2643818849449104E-2</c:v>
                </c:pt>
                <c:pt idx="632" formatCode="0.0%">
                  <c:v>2.629969418960254E-2</c:v>
                </c:pt>
                <c:pt idx="633" formatCode="0.0%">
                  <c:v>2.56253813300793E-2</c:v>
                </c:pt>
                <c:pt idx="634" formatCode="0.0%">
                  <c:v>2.6203534430225606E-2</c:v>
                </c:pt>
                <c:pt idx="635" formatCode="0.0%">
                  <c:v>2.6763990267639981E-2</c:v>
                </c:pt>
                <c:pt idx="636" formatCode="0.0%">
                  <c:v>2.7929568913175551E-2</c:v>
                </c:pt>
                <c:pt idx="637" formatCode="0.0%">
                  <c:v>3.2179720704310855E-2</c:v>
                </c:pt>
                <c:pt idx="638" formatCode="0.0%">
                  <c:v>3.762135922330101E-2</c:v>
                </c:pt>
                <c:pt idx="639" formatCode="0.0%">
                  <c:v>3.0138637733574392E-2</c:v>
                </c:pt>
                <c:pt idx="640" formatCode="0.0%">
                  <c:v>3.1325301204819134E-2</c:v>
                </c:pt>
                <c:pt idx="641" formatCode="0.0%">
                  <c:v>3.7349397590361377E-2</c:v>
                </c:pt>
                <c:pt idx="642" formatCode="0.0%">
                  <c:v>3.5992801439711952E-2</c:v>
                </c:pt>
                <c:pt idx="643" formatCode="0.0%">
                  <c:v>3.3512866546977715E-2</c:v>
                </c:pt>
                <c:pt idx="644" formatCode="0.0%">
                  <c:v>3.4564958283670899E-2</c:v>
                </c:pt>
                <c:pt idx="645" formatCode="0.0%">
                  <c:v>3.4503271861986873E-2</c:v>
                </c:pt>
                <c:pt idx="646" formatCode="0.0%">
                  <c:v>3.444180522565321E-2</c:v>
                </c:pt>
                <c:pt idx="647" formatCode="0.0%">
                  <c:v>3.4360189573459543E-2</c:v>
                </c:pt>
                <c:pt idx="648" formatCode="0.0%">
                  <c:v>3.7212049616065945E-2</c:v>
                </c:pt>
                <c:pt idx="649" formatCode="0.0%">
                  <c:v>3.529411764705892E-2</c:v>
                </c:pt>
                <c:pt idx="650" formatCode="0.0%">
                  <c:v>2.9824561403508643E-2</c:v>
                </c:pt>
                <c:pt idx="651" formatCode="0.0%">
                  <c:v>3.2182562902282053E-2</c:v>
                </c:pt>
                <c:pt idx="652" formatCode="0.0%">
                  <c:v>3.5630841121495394E-2</c:v>
                </c:pt>
                <c:pt idx="653" formatCode="0.0%">
                  <c:v>3.1939605110336888E-2</c:v>
                </c:pt>
                <c:pt idx="654" formatCode="0.0%">
                  <c:v>2.7214823393167498E-2</c:v>
                </c:pt>
                <c:pt idx="655" formatCode="0.0%">
                  <c:v>2.7214823393167498E-2</c:v>
                </c:pt>
                <c:pt idx="656" formatCode="0.0%">
                  <c:v>2.5921658986175045E-2</c:v>
                </c:pt>
                <c:pt idx="657" formatCode="0.0%">
                  <c:v>2.1276595744680771E-2</c:v>
                </c:pt>
                <c:pt idx="658" formatCode="0.0%">
                  <c:v>1.8943742824339971E-2</c:v>
                </c:pt>
                <c:pt idx="659" formatCode="0.0%">
                  <c:v>1.6036655211913109E-2</c:v>
                </c:pt>
                <c:pt idx="660" formatCode="0.0%">
                  <c:v>1.1958997722095743E-2</c:v>
                </c:pt>
                <c:pt idx="661" formatCode="0.0%">
                  <c:v>1.1363636363636465E-2</c:v>
                </c:pt>
                <c:pt idx="662" formatCode="0.0%">
                  <c:v>1.3628620102214661E-2</c:v>
                </c:pt>
                <c:pt idx="663" formatCode="0.0%">
                  <c:v>1.6439909297052191E-2</c:v>
                </c:pt>
                <c:pt idx="664" formatCode="0.0%">
                  <c:v>1.2408347433727984E-2</c:v>
                </c:pt>
                <c:pt idx="665" formatCode="0.0%">
                  <c:v>1.0692177827799743E-2</c:v>
                </c:pt>
                <c:pt idx="666" formatCode="0.0%">
                  <c:v>1.465614430665152E-2</c:v>
                </c:pt>
                <c:pt idx="667" formatCode="0.0%">
                  <c:v>1.7474633596392231E-2</c:v>
                </c:pt>
                <c:pt idx="668" formatCode="0.0%">
                  <c:v>1.516002245929271E-2</c:v>
                </c:pt>
                <c:pt idx="669" formatCode="0.0%">
                  <c:v>2.0270270270270174E-2</c:v>
                </c:pt>
                <c:pt idx="670" formatCode="0.0%">
                  <c:v>2.2535211267605604E-2</c:v>
                </c:pt>
                <c:pt idx="671" formatCode="0.0%">
                  <c:v>2.4802705749718212E-2</c:v>
                </c:pt>
                <c:pt idx="672" formatCode="0.0%">
                  <c:v>2.7574563871693991E-2</c:v>
                </c:pt>
                <c:pt idx="673" formatCode="0.0%">
                  <c:v>3.1460674157303359E-2</c:v>
                </c:pt>
                <c:pt idx="674" formatCode="0.0%">
                  <c:v>3.0252100840336249E-2</c:v>
                </c:pt>
                <c:pt idx="675" formatCode="0.0%">
                  <c:v>2.175125488008911E-2</c:v>
                </c:pt>
                <c:pt idx="676" formatCode="0.0%">
                  <c:v>1.8941504178273005E-2</c:v>
                </c:pt>
                <c:pt idx="677" formatCode="0.0%">
                  <c:v>1.9487750556792971E-2</c:v>
                </c:pt>
                <c:pt idx="678" formatCode="0.0%">
                  <c:v>2.0555555555555438E-2</c:v>
                </c:pt>
                <c:pt idx="679" formatCode="0.0%">
                  <c:v>2.2160664819944609E-2</c:v>
                </c:pt>
                <c:pt idx="680" formatCode="0.0%">
                  <c:v>2.3783185840707821E-2</c:v>
                </c:pt>
                <c:pt idx="681" formatCode="0.0%">
                  <c:v>2.0419426048565281E-2</c:v>
                </c:pt>
                <c:pt idx="682" formatCode="0.0%">
                  <c:v>1.9283746556473913E-2</c:v>
                </c:pt>
                <c:pt idx="683" formatCode="0.0%">
                  <c:v>2.0352035203520247E-2</c:v>
                </c:pt>
                <c:pt idx="684" formatCode="0.0%">
                  <c:v>2.0262869660460092E-2</c:v>
                </c:pt>
                <c:pt idx="685" formatCode="0.0%">
                  <c:v>1.6884531590413809E-2</c:v>
                </c:pt>
                <c:pt idx="686" formatCode="0.0%">
                  <c:v>1.7400761283306032E-2</c:v>
                </c:pt>
                <c:pt idx="687" formatCode="0.0%">
                  <c:v>2.2925764192139875E-2</c:v>
                </c:pt>
                <c:pt idx="688" formatCode="0.0%">
                  <c:v>2.8977583378895444E-2</c:v>
                </c:pt>
                <c:pt idx="689" formatCode="0.0%">
                  <c:v>3.1676679410158393E-2</c:v>
                </c:pt>
                <c:pt idx="690" formatCode="0.0%">
                  <c:v>2.9395753946652281E-2</c:v>
                </c:pt>
                <c:pt idx="691" formatCode="0.0%">
                  <c:v>2.5474254742547275E-2</c:v>
                </c:pt>
                <c:pt idx="692" formatCode="0.0%">
                  <c:v>2.5391680172879516E-2</c:v>
                </c:pt>
                <c:pt idx="693" formatCode="0.0%">
                  <c:v>3.1909140075716547E-2</c:v>
                </c:pt>
                <c:pt idx="694" formatCode="0.0%">
                  <c:v>3.6216216216216068E-2</c:v>
                </c:pt>
                <c:pt idx="695" formatCode="0.0%">
                  <c:v>3.3423180592991875E-2</c:v>
                </c:pt>
                <c:pt idx="696" formatCode="0.0%">
                  <c:v>2.8448738593666034E-2</c:v>
                </c:pt>
                <c:pt idx="697" formatCode="0.0%">
                  <c:v>3.0530262453133394E-2</c:v>
                </c:pt>
                <c:pt idx="698" formatCode="0.0%">
                  <c:v>3.2068412613575736E-2</c:v>
                </c:pt>
                <c:pt idx="699" formatCode="0.0%">
                  <c:v>3.3617929562433257E-2</c:v>
                </c:pt>
                <c:pt idx="700" formatCode="0.0%">
                  <c:v>2.8692879914984148E-2</c:v>
                </c:pt>
                <c:pt idx="701" formatCode="0.0%">
                  <c:v>2.541026998411855E-2</c:v>
                </c:pt>
                <c:pt idx="702" formatCode="0.0%">
                  <c:v>3.0671602326811209E-2</c:v>
                </c:pt>
                <c:pt idx="703" formatCode="0.0%">
                  <c:v>3.6469344608879517E-2</c:v>
                </c:pt>
                <c:pt idx="704" formatCode="0.0%">
                  <c:v>4.7418335089568053E-2</c:v>
                </c:pt>
                <c:pt idx="705" formatCode="0.0%">
                  <c:v>4.3501048218029359E-2</c:v>
                </c:pt>
                <c:pt idx="706" formatCode="0.0%">
                  <c:v>3.3385498174230532E-2</c:v>
                </c:pt>
                <c:pt idx="707" formatCode="0.0%">
                  <c:v>3.3385498174230532E-2</c:v>
                </c:pt>
                <c:pt idx="708" formatCode="0.0%">
                  <c:v>4.0187891440501167E-2</c:v>
                </c:pt>
                <c:pt idx="709" formatCode="0.0%">
                  <c:v>3.6382536382536301E-2</c:v>
                </c:pt>
                <c:pt idx="710" formatCode="0.0%">
                  <c:v>3.4179181771103018E-2</c:v>
                </c:pt>
                <c:pt idx="711" formatCode="0.0%">
                  <c:v>3.6138358286009309E-2</c:v>
                </c:pt>
                <c:pt idx="712" formatCode="0.0%">
                  <c:v>3.9772727272727293E-2</c:v>
                </c:pt>
                <c:pt idx="713" formatCode="0.0%">
                  <c:v>4.1817243159525175E-2</c:v>
                </c:pt>
                <c:pt idx="714" formatCode="0.0%">
                  <c:v>4.1046690610569536E-2</c:v>
                </c:pt>
                <c:pt idx="715" formatCode="0.0%">
                  <c:v>3.9265680775114831E-2</c:v>
                </c:pt>
                <c:pt idx="716" formatCode="0.0%">
                  <c:v>2.0120724346076369E-2</c:v>
                </c:pt>
                <c:pt idx="717" formatCode="0.0%">
                  <c:v>1.4063284781516971E-2</c:v>
                </c:pt>
                <c:pt idx="718" formatCode="0.0%">
                  <c:v>1.9687026754164672E-2</c:v>
                </c:pt>
                <c:pt idx="719" formatCode="0.0%">
                  <c:v>2.5239777889954462E-2</c:v>
                </c:pt>
                <c:pt idx="720" formatCode="0.0%">
                  <c:v>2.0757651781234232E-2</c:v>
                </c:pt>
                <c:pt idx="721" formatCode="0.0%">
                  <c:v>2.4202607823470279E-2</c:v>
                </c:pt>
                <c:pt idx="722" formatCode="0.0%">
                  <c:v>2.7981972959439272E-2</c:v>
                </c:pt>
                <c:pt idx="723" formatCode="0.0%">
                  <c:v>2.5929247633283525E-2</c:v>
                </c:pt>
                <c:pt idx="724" formatCode="0.0%">
                  <c:v>2.7098857426726131E-2</c:v>
                </c:pt>
                <c:pt idx="725" formatCode="0.0%">
                  <c:v>2.692765113974227E-2</c:v>
                </c:pt>
                <c:pt idx="726" formatCode="0.0%">
                  <c:v>2.3178905864958077E-2</c:v>
                </c:pt>
                <c:pt idx="727" formatCode="0.0%">
                  <c:v>1.8974484789008761E-2</c:v>
                </c:pt>
                <c:pt idx="728" formatCode="0.0%">
                  <c:v>2.8338264299802685E-2</c:v>
                </c:pt>
                <c:pt idx="729" formatCode="0.0%">
                  <c:v>3.610698365527476E-2</c:v>
                </c:pt>
                <c:pt idx="730" formatCode="0.0%">
                  <c:v>4.373267326732666E-2</c:v>
                </c:pt>
                <c:pt idx="731" formatCode="0.0%">
                  <c:v>4.1088133924175319E-2</c:v>
                </c:pt>
                <c:pt idx="732" formatCode="0.0%">
                  <c:v>4.294695655165981E-2</c:v>
                </c:pt>
                <c:pt idx="733" formatCode="0.0%">
                  <c:v>4.1429592706119678E-2</c:v>
                </c:pt>
                <c:pt idx="734" formatCode="0.0%">
                  <c:v>3.9749035501344343E-2</c:v>
                </c:pt>
                <c:pt idx="735" formatCode="0.0%">
                  <c:v>3.9037609759888126E-2</c:v>
                </c:pt>
                <c:pt idx="736" formatCode="0.0%">
                  <c:v>4.088413823123993E-2</c:v>
                </c:pt>
                <c:pt idx="737" formatCode="0.0%">
                  <c:v>4.9359661059478643E-2</c:v>
                </c:pt>
                <c:pt idx="738" formatCode="0.0%">
                  <c:v>5.4975120783418374E-2</c:v>
                </c:pt>
                <c:pt idx="739" formatCode="0.0%">
                  <c:v>5.3080171620912386E-2</c:v>
                </c:pt>
                <c:pt idx="740" formatCode="0.0%">
                  <c:v>4.9533198751360752E-2</c:v>
                </c:pt>
                <c:pt idx="741" formatCode="0.0%">
                  <c:v>3.7310578899565128E-2</c:v>
                </c:pt>
                <c:pt idx="742" formatCode="0.0%">
                  <c:v>1.0999174706166848E-2</c:v>
                </c:pt>
                <c:pt idx="743" formatCode="0.0%">
                  <c:v>-2.2228002553859039E-4</c:v>
                </c:pt>
                <c:pt idx="744" formatCode="0.0%">
                  <c:v>-1.1358601902212717E-3</c:v>
                </c:pt>
                <c:pt idx="745" formatCode="0.0%">
                  <c:v>8.4631406715107715E-5</c:v>
                </c:pt>
                <c:pt idx="746" formatCode="0.0%">
                  <c:v>-4.4647876766238381E-3</c:v>
                </c:pt>
                <c:pt idx="747" formatCode="0.0%">
                  <c:v>-5.7632442437670628E-3</c:v>
                </c:pt>
                <c:pt idx="748" formatCode="0.0%">
                  <c:v>-1.0157614958551719E-2</c:v>
                </c:pt>
                <c:pt idx="749" formatCode="0.0%">
                  <c:v>-1.2291746182109153E-2</c:v>
                </c:pt>
                <c:pt idx="750" formatCode="0.0%">
                  <c:v>-1.9587610037622771E-2</c:v>
                </c:pt>
                <c:pt idx="751" formatCode="0.0%">
                  <c:v>-1.4838355663267633E-2</c:v>
                </c:pt>
                <c:pt idx="752" formatCode="0.0%">
                  <c:v>-1.3779428628864721E-2</c:v>
                </c:pt>
                <c:pt idx="753" formatCode="0.0%">
                  <c:v>-2.2396829420033848E-3</c:v>
                </c:pt>
                <c:pt idx="754" formatCode="0.0%">
                  <c:v>1.9145871744709275E-2</c:v>
                </c:pt>
                <c:pt idx="755" formatCode="0.0%">
                  <c:v>2.8141231232083674E-2</c:v>
                </c:pt>
                <c:pt idx="756" formatCode="0.0%">
                  <c:v>2.6211113889767157E-2</c:v>
                </c:pt>
                <c:pt idx="757" formatCode="0.0%">
                  <c:v>2.151336357866529E-2</c:v>
                </c:pt>
                <c:pt idx="758" formatCode="0.0%">
                  <c:v>2.2861714393279886E-2</c:v>
                </c:pt>
                <c:pt idx="759" formatCode="0.0%">
                  <c:v>2.2067707525304403E-2</c:v>
                </c:pt>
                <c:pt idx="760" formatCode="0.0%">
                  <c:v>2.0035489292185682E-2</c:v>
                </c:pt>
                <c:pt idx="761" formatCode="0.0%">
                  <c:v>1.1215605940686268E-2</c:v>
                </c:pt>
                <c:pt idx="762" formatCode="0.0%">
                  <c:v>1.3407784804821077E-2</c:v>
                </c:pt>
                <c:pt idx="763" formatCode="0.0%">
                  <c:v>1.1501775395112546E-2</c:v>
                </c:pt>
                <c:pt idx="764" formatCode="0.0%">
                  <c:v>1.1183122472331775E-2</c:v>
                </c:pt>
                <c:pt idx="765" formatCode="0.0%">
                  <c:v>1.1666951489314625E-2</c:v>
                </c:pt>
                <c:pt idx="766" formatCode="0.0%">
                  <c:v>1.084544776600338E-2</c:v>
                </c:pt>
                <c:pt idx="767" formatCode="0.0%">
                  <c:v>1.4377930222179369E-2</c:v>
                </c:pt>
                <c:pt idx="768" formatCode="0.0%">
                  <c:v>1.7007834915029774E-2</c:v>
                </c:pt>
                <c:pt idx="769" formatCode="0.0%">
                  <c:v>2.1248981733331451E-2</c:v>
                </c:pt>
                <c:pt idx="770" formatCode="0.0%">
                  <c:v>2.6192415103541089E-2</c:v>
                </c:pt>
                <c:pt idx="771" formatCode="0.0%">
                  <c:v>3.0772344447868694E-2</c:v>
                </c:pt>
                <c:pt idx="772" formatCode="0.0%">
                  <c:v>3.4589718808964998E-2</c:v>
                </c:pt>
                <c:pt idx="773" formatCode="0.0%">
                  <c:v>3.5023181506360412E-2</c:v>
                </c:pt>
                <c:pt idx="774" formatCode="0.0%">
                  <c:v>3.5798809769996165E-2</c:v>
                </c:pt>
                <c:pt idx="775" formatCode="0.0%">
                  <c:v>3.7549960307080799E-2</c:v>
                </c:pt>
                <c:pt idx="776" formatCode="0.0%">
                  <c:v>3.8126216928186851E-2</c:v>
                </c:pt>
                <c:pt idx="777" formatCode="0.0%">
                  <c:v>3.5222681306640524E-2</c:v>
                </c:pt>
                <c:pt idx="778" formatCode="0.0%">
                  <c:v>3.4514322145817289E-2</c:v>
                </c:pt>
                <c:pt idx="779" formatCode="0.0%">
                  <c:v>3.0620668384193861E-2</c:v>
                </c:pt>
                <c:pt idx="780" formatCode="0.0%">
                  <c:v>3.0087663379855023E-2</c:v>
                </c:pt>
                <c:pt idx="781" formatCode="0.0%">
                  <c:v>2.8981784423473878E-2</c:v>
                </c:pt>
                <c:pt idx="782" formatCode="0.0%">
                  <c:v>2.5828752813320977E-2</c:v>
                </c:pt>
                <c:pt idx="783" formatCode="0.0%">
                  <c:v>2.2731633741348567E-2</c:v>
                </c:pt>
                <c:pt idx="784" formatCode="0.0%">
                  <c:v>1.7379429374660749E-2</c:v>
                </c:pt>
                <c:pt idx="785" formatCode="0.0%">
                  <c:v>1.6538704482976341E-2</c:v>
                </c:pt>
                <c:pt idx="786" formatCode="0.0%">
                  <c:v>1.4175114798464783E-2</c:v>
                </c:pt>
                <c:pt idx="787" formatCode="0.0%">
                  <c:v>1.6859349154821235E-2</c:v>
                </c:pt>
                <c:pt idx="788" formatCode="0.0%">
                  <c:v>1.9497168982819613E-2</c:v>
                </c:pt>
                <c:pt idx="789" formatCode="0.0%">
                  <c:v>2.1556780595369363E-2</c:v>
                </c:pt>
                <c:pt idx="790" formatCode="0.0%">
                  <c:v>1.7960197033926262E-2</c:v>
                </c:pt>
                <c:pt idx="791" formatCode="0.0%">
                  <c:v>1.7595049796895523E-2</c:v>
                </c:pt>
                <c:pt idx="792" formatCode="0.0%">
                  <c:v>1.6840617620982989E-2</c:v>
                </c:pt>
                <c:pt idx="793" formatCode="0.0%">
                  <c:v>2.0181404902574807E-2</c:v>
                </c:pt>
                <c:pt idx="794" formatCode="0.0%">
                  <c:v>1.5187472411246183E-2</c:v>
                </c:pt>
                <c:pt idx="795" formatCode="0.0%">
                  <c:v>1.1388080475768669E-2</c:v>
                </c:pt>
                <c:pt idx="796" formatCode="0.0%">
                  <c:v>1.3903888279197085E-2</c:v>
                </c:pt>
                <c:pt idx="797" formatCode="0.0%">
                  <c:v>1.7157935271568725E-2</c:v>
                </c:pt>
                <c:pt idx="798" formatCode="0.0%">
                  <c:v>1.8854718054158059E-2</c:v>
                </c:pt>
                <c:pt idx="799" formatCode="0.0%">
                  <c:v>1.538809488600279E-2</c:v>
                </c:pt>
                <c:pt idx="800" formatCode="0.0%">
                  <c:v>1.0947341081747997E-2</c:v>
                </c:pt>
                <c:pt idx="801" formatCode="0.0%">
                  <c:v>8.7679914349114707E-3</c:v>
                </c:pt>
                <c:pt idx="802" formatCode="0.0%">
                  <c:v>1.2328701961954458E-2</c:v>
                </c:pt>
                <c:pt idx="803" formatCode="0.0%">
                  <c:v>1.5128383667573297E-2</c:v>
                </c:pt>
                <c:pt idx="804" formatCode="0.0%">
                  <c:v>1.557758795574915E-2</c:v>
                </c:pt>
                <c:pt idx="805" formatCode="0.0%">
                  <c:v>1.1204746347724948E-2</c:v>
                </c:pt>
                <c:pt idx="806" formatCode="0.0%">
                  <c:v>1.6126949139408042E-2</c:v>
                </c:pt>
                <c:pt idx="807" formatCode="0.0%">
                  <c:v>2.0151253036061689E-2</c:v>
                </c:pt>
                <c:pt idx="808" formatCode="0.0%">
                  <c:v>2.1669476870798121E-2</c:v>
                </c:pt>
                <c:pt idx="809" formatCode="0.0%">
                  <c:v>2.0589816945944195E-2</c:v>
                </c:pt>
                <c:pt idx="810" formatCode="0.0%">
                  <c:v>1.9742378703305974E-2</c:v>
                </c:pt>
                <c:pt idx="811" formatCode="0.0%">
                  <c:v>1.7150983482969062E-2</c:v>
                </c:pt>
                <c:pt idx="812" formatCode="0.0%">
                  <c:v>1.6840509711232077E-2</c:v>
                </c:pt>
                <c:pt idx="813" formatCode="0.0%">
                  <c:v>1.6095417021513292E-2</c:v>
                </c:pt>
                <c:pt idx="814" formatCode="0.0%">
                  <c:v>1.231524989320798E-2</c:v>
                </c:pt>
                <c:pt idx="815" formatCode="0.0%">
                  <c:v>6.5312139196231911E-3</c:v>
                </c:pt>
                <c:pt idx="816" formatCode="0.0%">
                  <c:v>-2.2993097820542818E-3</c:v>
                </c:pt>
                <c:pt idx="817" formatCode="0.0%">
                  <c:v>-8.7031462935205361E-4</c:v>
                </c:pt>
                <c:pt idx="818" formatCode="0.0%">
                  <c:v>-2.2031284423873476E-4</c:v>
                </c:pt>
                <c:pt idx="819" formatCode="0.0%">
                  <c:v>-1.0403098939391064E-3</c:v>
                </c:pt>
                <c:pt idx="820" formatCode="0.0%">
                  <c:v>3.5033218244295838E-4</c:v>
                </c:pt>
                <c:pt idx="821" formatCode="0.0%">
                  <c:v>1.7957180975505249E-3</c:v>
                </c:pt>
                <c:pt idx="822" formatCode="0.0%">
                  <c:v>2.2568611104094582E-3</c:v>
                </c:pt>
                <c:pt idx="823" formatCode="0.0%">
                  <c:v>2.413037985344868E-3</c:v>
                </c:pt>
                <c:pt idx="824" formatCode="0.0%">
                  <c:v>8.8429616341700878E-5</c:v>
                </c:pt>
                <c:pt idx="825" formatCode="0.0%">
                  <c:v>1.2761656067050708E-3</c:v>
                </c:pt>
                <c:pt idx="826" formatCode="0.0%">
                  <c:v>4.3631821691851869E-3</c:v>
                </c:pt>
                <c:pt idx="827" formatCode="0.0%">
                  <c:v>6.3872475153647912E-3</c:v>
                </c:pt>
                <c:pt idx="828" formatCode="0.0%">
                  <c:v>1.2375025026943876E-2</c:v>
                </c:pt>
                <c:pt idx="829" formatCode="0.0%">
                  <c:v>8.4727757901266187E-3</c:v>
                </c:pt>
                <c:pt idx="830" formatCode="0.0%">
                  <c:v>8.9161609655219465E-3</c:v>
                </c:pt>
                <c:pt idx="831" formatCode="0.0%">
                  <c:v>1.1726257503534843E-2</c:v>
                </c:pt>
                <c:pt idx="832" formatCode="0.0%">
                  <c:v>1.0784764621246223E-2</c:v>
                </c:pt>
                <c:pt idx="833" formatCode="0.0%">
                  <c:v>1.0792865347959424E-2</c:v>
                </c:pt>
                <c:pt idx="834" formatCode="0.0%">
                  <c:v>8.6836334305182561E-3</c:v>
                </c:pt>
                <c:pt idx="835" formatCode="0.0%">
                  <c:v>1.0553158595656864E-2</c:v>
                </c:pt>
                <c:pt idx="836" formatCode="0.0%">
                  <c:v>1.5486446201652182E-2</c:v>
                </c:pt>
                <c:pt idx="837" formatCode="0.0%">
                  <c:v>1.685924966243646E-2</c:v>
                </c:pt>
                <c:pt idx="838" formatCode="0.0%">
                  <c:v>1.6843334719788938E-2</c:v>
                </c:pt>
                <c:pt idx="839" formatCode="0.0%">
                  <c:v>2.0507989115119862E-2</c:v>
                </c:pt>
                <c:pt idx="840" formatCode="0.0%">
                  <c:v>2.5103933482571117E-2</c:v>
                </c:pt>
                <c:pt idx="841" formatCode="0.0%">
                  <c:v>2.8103616813294208E-2</c:v>
                </c:pt>
                <c:pt idx="842" formatCode="0.0%">
                  <c:v>2.44119623655914E-2</c:v>
                </c:pt>
                <c:pt idx="843" formatCode="0.0%">
                  <c:v>2.176223471915395E-2</c:v>
                </c:pt>
                <c:pt idx="844" formatCode="0.0%">
                  <c:v>1.8563431667619756E-2</c:v>
                </c:pt>
                <c:pt idx="845" formatCode="0.0%">
                  <c:v>1.6405658099591269E-2</c:v>
                </c:pt>
                <c:pt idx="846" formatCode="0.0%">
                  <c:v>1.7251073506566073E-2</c:v>
                </c:pt>
                <c:pt idx="847" formatCode="0.0%">
                  <c:v>1.9281215572969801E-2</c:v>
                </c:pt>
                <c:pt idx="848" formatCode="0.0%">
                  <c:v>2.1805652303711787E-2</c:v>
                </c:pt>
                <c:pt idx="849" formatCode="0.0%">
                  <c:v>2.020757753132485E-2</c:v>
                </c:pt>
                <c:pt idx="850" formatCode="0.0%">
                  <c:v>2.172493864295566E-2</c:v>
                </c:pt>
                <c:pt idx="851" formatCode="0.0%">
                  <c:v>2.1299307195522532E-2</c:v>
                </c:pt>
                <c:pt idx="852" formatCode="0.0%">
                  <c:v>2.151318868063945E-2</c:v>
                </c:pt>
                <c:pt idx="853" formatCode="0.0%">
                  <c:v>2.263468931091861E-2</c:v>
                </c:pt>
                <c:pt idx="854" formatCode="0.0%">
                  <c:v>2.3309497646499366E-2</c:v>
                </c:pt>
                <c:pt idx="855" formatCode="0.0%">
                  <c:v>2.4709963021052994E-2</c:v>
                </c:pt>
                <c:pt idx="856" formatCode="0.0%">
                  <c:v>2.7819216078424969E-2</c:v>
                </c:pt>
                <c:pt idx="857" formatCode="0.0%">
                  <c:v>2.8075506935940187E-2</c:v>
                </c:pt>
                <c:pt idx="858" formatCode="0.0%">
                  <c:v>2.8541247855619289E-2</c:v>
                </c:pt>
                <c:pt idx="859" formatCode="0.0%">
                  <c:v>2.6429238568742575E-2</c:v>
                </c:pt>
                <c:pt idx="860" formatCode="0.0%">
                  <c:v>2.3320551058088279E-2</c:v>
                </c:pt>
                <c:pt idx="861" formatCode="0.0%">
                  <c:v>2.492032470218053E-2</c:v>
                </c:pt>
                <c:pt idx="862" formatCode="0.0%">
                  <c:v>2.1473285776677731E-2</c:v>
                </c:pt>
                <c:pt idx="863" formatCode="0.0%">
                  <c:v>2.0023809043401064E-2</c:v>
                </c:pt>
                <c:pt idx="864" formatCode="0.0%">
                  <c:v>1.4875893578291333E-2</c:v>
                </c:pt>
                <c:pt idx="865" formatCode="0.0%">
                  <c:v>1.5188615351321877E-2</c:v>
                </c:pt>
                <c:pt idx="866" formatCode="0.0%">
                  <c:v>1.8831863513063984E-2</c:v>
                </c:pt>
                <c:pt idx="867" formatCode="0.0%">
                  <c:v>2.0005834702090608E-2</c:v>
                </c:pt>
                <c:pt idx="868" formatCode="0.0%">
                  <c:v>1.7959105553606136E-2</c:v>
                </c:pt>
                <c:pt idx="869" formatCode="0.0%">
                  <c:v>1.671194894390049E-2</c:v>
                </c:pt>
                <c:pt idx="870" formatCode="0.0%">
                  <c:v>1.826331335037068E-2</c:v>
                </c:pt>
                <c:pt idx="871" formatCode="0.0%">
                  <c:v>1.7376412106666406E-2</c:v>
                </c:pt>
                <c:pt idx="872" formatCode="0.0%">
                  <c:v>1.6844977040391562E-2</c:v>
                </c:pt>
                <c:pt idx="873" formatCode="0.0%">
                  <c:v>1.7339736996186295E-2</c:v>
                </c:pt>
                <c:pt idx="874" formatCode="0.0%">
                  <c:v>2.0922903948629168E-2</c:v>
                </c:pt>
                <c:pt idx="875" formatCode="0.0%">
                  <c:v>2.3195274699624457E-2</c:v>
                </c:pt>
                <c:pt idx="876" formatCode="0.0%">
                  <c:v>2.5122643638566533E-2</c:v>
                </c:pt>
                <c:pt idx="877" formatCode="0.0%">
                  <c:v>2.3397376430508432E-2</c:v>
                </c:pt>
                <c:pt idx="878" formatCode="0.0%">
                  <c:v>1.5231420852062971E-2</c:v>
                </c:pt>
                <c:pt idx="879" formatCode="0.0%">
                  <c:v>3.4987638745771488E-3</c:v>
                </c:pt>
                <c:pt idx="880" formatCode="0.0%">
                  <c:v>2.1621960391076112E-3</c:v>
                </c:pt>
                <c:pt idx="881" formatCode="0.0%">
                  <c:v>7.0176675953028678E-3</c:v>
                </c:pt>
                <c:pt idx="882" formatCode="0.0%">
                  <c:v>1.0187566946310067E-2</c:v>
                </c:pt>
                <c:pt idx="883" formatCode="0.0%">
                  <c:v>1.3005983533565635E-2</c:v>
                </c:pt>
                <c:pt idx="884" formatCode="0.0%">
                  <c:v>1.3730842725110159E-2</c:v>
                </c:pt>
                <c:pt idx="885" formatCode="0.0%">
                  <c:v>1.2031654060780772E-2</c:v>
                </c:pt>
                <c:pt idx="886" formatCode="0.0%">
                  <c:v>1.1695407536092439E-2</c:v>
                </c:pt>
                <c:pt idx="887" formatCode="0.0%">
                  <c:v>1.3049530216912242E-2</c:v>
                </c:pt>
                <c:pt idx="888" formatCode="0.0%">
                  <c:v>1.3951009246599089E-2</c:v>
                </c:pt>
                <c:pt idx="889" formatCode="0.0%">
                  <c:v>1.6729284154818336E-2</c:v>
                </c:pt>
                <c:pt idx="890" formatCode="0.0%">
                  <c:v>2.6186325779585795E-2</c:v>
                </c:pt>
                <c:pt idx="891" formatCode="0.0%">
                  <c:v>4.1487392923795552E-2</c:v>
                </c:pt>
                <c:pt idx="892" formatCode="0.0%">
                  <c:v>4.9263625277508494E-2</c:v>
                </c:pt>
                <c:pt idx="893" formatCode="0.0%">
                  <c:v>5.3150923721031473E-2</c:v>
                </c:pt>
                <c:pt idx="894" formatCode="0.0%">
                  <c:v>5.2575771647936698E-2</c:v>
                </c:pt>
                <c:pt idx="895" formatCode="0.0%">
                  <c:v>5.1753121072152908E-2</c:v>
                </c:pt>
                <c:pt idx="896" formatCode="0.0%">
                  <c:v>5.3610103442571777E-2</c:v>
                </c:pt>
                <c:pt idx="897" formatCode="0.0%">
                  <c:v>6.2190440693336013E-2</c:v>
                </c:pt>
                <c:pt idx="898" formatCode="0.0%">
                  <c:v>6.8625309032369408E-2</c:v>
                </c:pt>
                <c:pt idx="899" formatCode="0.0%">
                  <c:v>7.1765805996068854E-2</c:v>
                </c:pt>
                <c:pt idx="900" formatCode="0.0%">
                  <c:v>7.5697666445729395E-2</c:v>
                </c:pt>
                <c:pt idx="901" formatCode="0.0%">
                  <c:v>7.9489193157373572E-2</c:v>
                </c:pt>
                <c:pt idx="902" formatCode="0.0%">
                  <c:v>8.5474312030500821E-2</c:v>
                </c:pt>
                <c:pt idx="903" formatCode="0.0%">
                  <c:v>8.2518594049904026E-2</c:v>
                </c:pt>
                <c:pt idx="904" formatCode="0.0%">
                  <c:v>8.5329965878443659E-2</c:v>
                </c:pt>
                <c:pt idx="905" formatCode="0.0%">
                  <c:v>8.9897437413176462E-2</c:v>
                </c:pt>
                <c:pt idx="906" formatCode="0.0%">
                  <c:v>8.4498187460017249E-2</c:v>
                </c:pt>
                <c:pt idx="907" formatCode="0.0%">
                  <c:v>8.2188064768007552E-2</c:v>
                </c:pt>
                <c:pt idx="908" formatCode="0.0%">
                  <c:v>8.1982715499457903E-2</c:v>
                </c:pt>
                <c:pt idx="909" formatCode="0.0%">
                  <c:v>7.7519407887596925E-2</c:v>
                </c:pt>
                <c:pt idx="910" formatCode="0.0%">
                  <c:v>7.1194659952152017E-2</c:v>
                </c:pt>
                <c:pt idx="911" formatCode="0.0%">
                  <c:v>6.411498247913161E-2</c:v>
                </c:pt>
                <c:pt idx="912" formatCode="0.0%">
                  <c:v>6.3621233046496029E-2</c:v>
                </c:pt>
                <c:pt idx="913" formatCode="0.0%">
                  <c:v>5.9655226949232976E-2</c:v>
                </c:pt>
                <c:pt idx="914" formatCode="0.0%">
                  <c:v>4.9350902268451513E-2</c:v>
                </c:pt>
                <c:pt idx="915" formatCode="0.0%">
                  <c:v>4.9410591347951893E-2</c:v>
                </c:pt>
                <c:pt idx="916" formatCode="0.0%">
                  <c:v>4.120689595996696E-2</c:v>
                </c:pt>
                <c:pt idx="917" formatCode="0.0%">
                  <c:v>3.0532617391422212E-2</c:v>
                </c:pt>
                <c:pt idx="918" formatCode="0.0%">
                  <c:v>3.2717805117009169E-2</c:v>
                </c:pt>
                <c:pt idx="919" formatCode="0.0%">
                  <c:v>3.7187213126971042E-2</c:v>
                </c:pt>
                <c:pt idx="920" formatCode="0.0%">
                  <c:v>3.6940551594278226E-2</c:v>
                </c:pt>
                <c:pt idx="921" formatCode="0.0%">
                  <c:v>3.2457874929078256E-2</c:v>
                </c:pt>
                <c:pt idx="922" formatCode="0.0%">
                  <c:v>3.1394819319064515E-2</c:v>
                </c:pt>
                <c:pt idx="923" formatCode="0.0%">
                  <c:v>3.3231597124613543E-2</c:v>
                </c:pt>
                <c:pt idx="924" formatCode="0.0%">
                  <c:v>3.1059809026621865E-2</c:v>
                </c:pt>
                <c:pt idx="925" formatCode="0.0%">
                  <c:v>3.1657429794798686E-2</c:v>
                </c:pt>
                <c:pt idx="926" formatCode="0.0%">
                  <c:v>3.4751312370751242E-2</c:v>
                </c:pt>
                <c:pt idx="927" formatCode="0.0%">
                  <c:v>3.3577311967053047E-2</c:v>
                </c:pt>
                <c:pt idx="928" formatCode="0.0%">
                  <c:v>3.2502101428971697E-2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C6F-4CC4-934E-92E9426A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CPI</a:t>
            </a:r>
            <a:r>
              <a:rPr lang="en-US" b="1" baseline="0"/>
              <a:t> Food &amp; Beverages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Food'!$B$2</c:f>
              <c:strCache>
                <c:ptCount val="1"/>
                <c:pt idx="0">
                  <c:v>Consumer Price Index for All Urban Consumers: Food and Beverages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 All Items'!$A$3:$A$787</c:f>
              <c:numCache>
                <c:formatCode>m/d/yyyy</c:formatCode>
                <c:ptCount val="785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</c:numCache>
            </c:numRef>
          </c:cat>
          <c:val>
            <c:numRef>
              <c:f>'CPI Food'!$B$3:$B$787</c:f>
              <c:numCache>
                <c:formatCode>0.00</c:formatCode>
                <c:ptCount val="785"/>
                <c:pt idx="0">
                  <c:v>34.799999999999997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34.6</c:v>
                </c:pt>
                <c:pt idx="4">
                  <c:v>34.6</c:v>
                </c:pt>
                <c:pt idx="5">
                  <c:v>34.9</c:v>
                </c:pt>
                <c:pt idx="6">
                  <c:v>35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35.4</c:v>
                </c:pt>
                <c:pt idx="11">
                  <c:v>35.5</c:v>
                </c:pt>
                <c:pt idx="12">
                  <c:v>35.5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37.1</c:v>
                </c:pt>
                <c:pt idx="27">
                  <c:v>37.4</c:v>
                </c:pt>
                <c:pt idx="28">
                  <c:v>37.6</c:v>
                </c:pt>
                <c:pt idx="29">
                  <c:v>38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39.1</c:v>
                </c:pt>
                <c:pt idx="35">
                  <c:v>39.5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39.9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40.4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40.9</c:v>
                </c:pt>
                <c:pt idx="51">
                  <c:v>41.1</c:v>
                </c:pt>
                <c:pt idx="52">
                  <c:v>41.3</c:v>
                </c:pt>
                <c:pt idx="53">
                  <c:v>41.5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41.9</c:v>
                </c:pt>
                <c:pt idx="59">
                  <c:v>42.3</c:v>
                </c:pt>
                <c:pt idx="60">
                  <c:v>42.2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42.7</c:v>
                </c:pt>
                <c:pt idx="65">
                  <c:v>42.8</c:v>
                </c:pt>
                <c:pt idx="66">
                  <c:v>43.1</c:v>
                </c:pt>
                <c:pt idx="67">
                  <c:v>43.1</c:v>
                </c:pt>
                <c:pt idx="68">
                  <c:v>43.5</c:v>
                </c:pt>
                <c:pt idx="69">
                  <c:v>43.7</c:v>
                </c:pt>
                <c:pt idx="70">
                  <c:v>43.9</c:v>
                </c:pt>
                <c:pt idx="71">
                  <c:v>44.1</c:v>
                </c:pt>
                <c:pt idx="72">
                  <c:v>44.8</c:v>
                </c:pt>
                <c:pt idx="73">
                  <c:v>45.5</c:v>
                </c:pt>
                <c:pt idx="74">
                  <c:v>46.5</c:v>
                </c:pt>
                <c:pt idx="75">
                  <c:v>47.2</c:v>
                </c:pt>
                <c:pt idx="76">
                  <c:v>47.8</c:v>
                </c:pt>
                <c:pt idx="77">
                  <c:v>48.3</c:v>
                </c:pt>
                <c:pt idx="78">
                  <c:v>48.4</c:v>
                </c:pt>
                <c:pt idx="79">
                  <c:v>50.9</c:v>
                </c:pt>
                <c:pt idx="80">
                  <c:v>50.9</c:v>
                </c:pt>
                <c:pt idx="81">
                  <c:v>51.2</c:v>
                </c:pt>
                <c:pt idx="82">
                  <c:v>51.8</c:v>
                </c:pt>
                <c:pt idx="83">
                  <c:v>52.3</c:v>
                </c:pt>
                <c:pt idx="84">
                  <c:v>52.9</c:v>
                </c:pt>
                <c:pt idx="85">
                  <c:v>54</c:v>
                </c:pt>
                <c:pt idx="86">
                  <c:v>54.5</c:v>
                </c:pt>
                <c:pt idx="87">
                  <c:v>54.4</c:v>
                </c:pt>
                <c:pt idx="88">
                  <c:v>54.8</c:v>
                </c:pt>
                <c:pt idx="89">
                  <c:v>54.9</c:v>
                </c:pt>
                <c:pt idx="90">
                  <c:v>54.8</c:v>
                </c:pt>
                <c:pt idx="91">
                  <c:v>55.5</c:v>
                </c:pt>
                <c:pt idx="92">
                  <c:v>56.6</c:v>
                </c:pt>
                <c:pt idx="93">
                  <c:v>57.2</c:v>
                </c:pt>
                <c:pt idx="94">
                  <c:v>57.9</c:v>
                </c:pt>
                <c:pt idx="95">
                  <c:v>58.6</c:v>
                </c:pt>
                <c:pt idx="96">
                  <c:v>58.8</c:v>
                </c:pt>
                <c:pt idx="97">
                  <c:v>59</c:v>
                </c:pt>
                <c:pt idx="98">
                  <c:v>58.9</c:v>
                </c:pt>
                <c:pt idx="99">
                  <c:v>58.8</c:v>
                </c:pt>
                <c:pt idx="100">
                  <c:v>59</c:v>
                </c:pt>
                <c:pt idx="101">
                  <c:v>59.6</c:v>
                </c:pt>
                <c:pt idx="102">
                  <c:v>60.6</c:v>
                </c:pt>
                <c:pt idx="103">
                  <c:v>60.7</c:v>
                </c:pt>
                <c:pt idx="104">
                  <c:v>61</c:v>
                </c:pt>
                <c:pt idx="105">
                  <c:v>61.6</c:v>
                </c:pt>
                <c:pt idx="106">
                  <c:v>62</c:v>
                </c:pt>
                <c:pt idx="107">
                  <c:v>62.3</c:v>
                </c:pt>
                <c:pt idx="108">
                  <c:v>62.2</c:v>
                </c:pt>
                <c:pt idx="109">
                  <c:v>61.6</c:v>
                </c:pt>
                <c:pt idx="110">
                  <c:v>61.3</c:v>
                </c:pt>
                <c:pt idx="111">
                  <c:v>61.3</c:v>
                </c:pt>
                <c:pt idx="112">
                  <c:v>61.6</c:v>
                </c:pt>
                <c:pt idx="113">
                  <c:v>61.7</c:v>
                </c:pt>
                <c:pt idx="114">
                  <c:v>62</c:v>
                </c:pt>
                <c:pt idx="115">
                  <c:v>62.2</c:v>
                </c:pt>
                <c:pt idx="116">
                  <c:v>62.5</c:v>
                </c:pt>
                <c:pt idx="117">
                  <c:v>62.8</c:v>
                </c:pt>
                <c:pt idx="118">
                  <c:v>62.8</c:v>
                </c:pt>
                <c:pt idx="119">
                  <c:v>62.9</c:v>
                </c:pt>
                <c:pt idx="120">
                  <c:v>63.1</c:v>
                </c:pt>
                <c:pt idx="121">
                  <c:v>64.2</c:v>
                </c:pt>
                <c:pt idx="122">
                  <c:v>64.5</c:v>
                </c:pt>
                <c:pt idx="123">
                  <c:v>65.2</c:v>
                </c:pt>
                <c:pt idx="124">
                  <c:v>65.5</c:v>
                </c:pt>
                <c:pt idx="125">
                  <c:v>65.900000000000006</c:v>
                </c:pt>
                <c:pt idx="126">
                  <c:v>66.099999999999994</c:v>
                </c:pt>
                <c:pt idx="127">
                  <c:v>66.400000000000006</c:v>
                </c:pt>
                <c:pt idx="128">
                  <c:v>66.599999999999994</c:v>
                </c:pt>
                <c:pt idx="129">
                  <c:v>66.8</c:v>
                </c:pt>
                <c:pt idx="130">
                  <c:v>67.400000000000006</c:v>
                </c:pt>
                <c:pt idx="131">
                  <c:v>67.5</c:v>
                </c:pt>
                <c:pt idx="132">
                  <c:v>68.099999999999994</c:v>
                </c:pt>
                <c:pt idx="133">
                  <c:v>68.8</c:v>
                </c:pt>
                <c:pt idx="134">
                  <c:v>69.599999999999994</c:v>
                </c:pt>
                <c:pt idx="135">
                  <c:v>70.7</c:v>
                </c:pt>
                <c:pt idx="136">
                  <c:v>71.7</c:v>
                </c:pt>
                <c:pt idx="137">
                  <c:v>72.8</c:v>
                </c:pt>
                <c:pt idx="138">
                  <c:v>73.099999999999994</c:v>
                </c:pt>
                <c:pt idx="139">
                  <c:v>73.400000000000006</c:v>
                </c:pt>
                <c:pt idx="140">
                  <c:v>73.7</c:v>
                </c:pt>
                <c:pt idx="141">
                  <c:v>74.3</c:v>
                </c:pt>
                <c:pt idx="142">
                  <c:v>74.8</c:v>
                </c:pt>
                <c:pt idx="143">
                  <c:v>75.2</c:v>
                </c:pt>
                <c:pt idx="144">
                  <c:v>76.5</c:v>
                </c:pt>
                <c:pt idx="145">
                  <c:v>77.7</c:v>
                </c:pt>
                <c:pt idx="146">
                  <c:v>78.400000000000006</c:v>
                </c:pt>
                <c:pt idx="147">
                  <c:v>78.900000000000006</c:v>
                </c:pt>
                <c:pt idx="148">
                  <c:v>79.7</c:v>
                </c:pt>
                <c:pt idx="149">
                  <c:v>80</c:v>
                </c:pt>
                <c:pt idx="150">
                  <c:v>80.400000000000006</c:v>
                </c:pt>
                <c:pt idx="151">
                  <c:v>80.3</c:v>
                </c:pt>
                <c:pt idx="152">
                  <c:v>80.900000000000006</c:v>
                </c:pt>
                <c:pt idx="153">
                  <c:v>81.5</c:v>
                </c:pt>
                <c:pt idx="154">
                  <c:v>82.1</c:v>
                </c:pt>
                <c:pt idx="155">
                  <c:v>82.8</c:v>
                </c:pt>
                <c:pt idx="156">
                  <c:v>83.3</c:v>
                </c:pt>
                <c:pt idx="157">
                  <c:v>83.4</c:v>
                </c:pt>
                <c:pt idx="158">
                  <c:v>84.1</c:v>
                </c:pt>
                <c:pt idx="159">
                  <c:v>84.6</c:v>
                </c:pt>
                <c:pt idx="160">
                  <c:v>85.2</c:v>
                </c:pt>
                <c:pt idx="161">
                  <c:v>85.7</c:v>
                </c:pt>
                <c:pt idx="162">
                  <c:v>86.5</c:v>
                </c:pt>
                <c:pt idx="163">
                  <c:v>87.9</c:v>
                </c:pt>
                <c:pt idx="164">
                  <c:v>88.9</c:v>
                </c:pt>
                <c:pt idx="165">
                  <c:v>89.6</c:v>
                </c:pt>
                <c:pt idx="166">
                  <c:v>90.6</c:v>
                </c:pt>
                <c:pt idx="167">
                  <c:v>91.2</c:v>
                </c:pt>
                <c:pt idx="168">
                  <c:v>91.5</c:v>
                </c:pt>
                <c:pt idx="169">
                  <c:v>92</c:v>
                </c:pt>
                <c:pt idx="170">
                  <c:v>92.5</c:v>
                </c:pt>
                <c:pt idx="171">
                  <c:v>92.6</c:v>
                </c:pt>
                <c:pt idx="172">
                  <c:v>92.7</c:v>
                </c:pt>
                <c:pt idx="173">
                  <c:v>93.1</c:v>
                </c:pt>
                <c:pt idx="174">
                  <c:v>93.8</c:v>
                </c:pt>
                <c:pt idx="175">
                  <c:v>94.3</c:v>
                </c:pt>
                <c:pt idx="176">
                  <c:v>94.7</c:v>
                </c:pt>
                <c:pt idx="177">
                  <c:v>94.8</c:v>
                </c:pt>
                <c:pt idx="178">
                  <c:v>95</c:v>
                </c:pt>
                <c:pt idx="179">
                  <c:v>95.2</c:v>
                </c:pt>
                <c:pt idx="180">
                  <c:v>95.5</c:v>
                </c:pt>
                <c:pt idx="181">
                  <c:v>96.2</c:v>
                </c:pt>
                <c:pt idx="182">
                  <c:v>96.1</c:v>
                </c:pt>
                <c:pt idx="183">
                  <c:v>96.3</c:v>
                </c:pt>
                <c:pt idx="184">
                  <c:v>97.1</c:v>
                </c:pt>
                <c:pt idx="185">
                  <c:v>98</c:v>
                </c:pt>
                <c:pt idx="186">
                  <c:v>98.1</c:v>
                </c:pt>
                <c:pt idx="187">
                  <c:v>97.9</c:v>
                </c:pt>
                <c:pt idx="188">
                  <c:v>98</c:v>
                </c:pt>
                <c:pt idx="189">
                  <c:v>98.1</c:v>
                </c:pt>
                <c:pt idx="190">
                  <c:v>98.2</c:v>
                </c:pt>
                <c:pt idx="191">
                  <c:v>98.1</c:v>
                </c:pt>
                <c:pt idx="192">
                  <c:v>98</c:v>
                </c:pt>
                <c:pt idx="193">
                  <c:v>98.2</c:v>
                </c:pt>
                <c:pt idx="194">
                  <c:v>98.8</c:v>
                </c:pt>
                <c:pt idx="195">
                  <c:v>99.2</c:v>
                </c:pt>
                <c:pt idx="196">
                  <c:v>99.5</c:v>
                </c:pt>
                <c:pt idx="197">
                  <c:v>99.6</c:v>
                </c:pt>
                <c:pt idx="198">
                  <c:v>99.6</c:v>
                </c:pt>
                <c:pt idx="199">
                  <c:v>99.6</c:v>
                </c:pt>
                <c:pt idx="200">
                  <c:v>100</c:v>
                </c:pt>
                <c:pt idx="201">
                  <c:v>100.3</c:v>
                </c:pt>
                <c:pt idx="202">
                  <c:v>100.3</c:v>
                </c:pt>
                <c:pt idx="203">
                  <c:v>100.6</c:v>
                </c:pt>
                <c:pt idx="204">
                  <c:v>101.9</c:v>
                </c:pt>
                <c:pt idx="205">
                  <c:v>102.5</c:v>
                </c:pt>
                <c:pt idx="206">
                  <c:v>102.8</c:v>
                </c:pt>
                <c:pt idx="207">
                  <c:v>102.8</c:v>
                </c:pt>
                <c:pt idx="208">
                  <c:v>102.6</c:v>
                </c:pt>
                <c:pt idx="209">
                  <c:v>103</c:v>
                </c:pt>
                <c:pt idx="210">
                  <c:v>103.2</c:v>
                </c:pt>
                <c:pt idx="211">
                  <c:v>103.8</c:v>
                </c:pt>
                <c:pt idx="212">
                  <c:v>103.7</c:v>
                </c:pt>
                <c:pt idx="213">
                  <c:v>103.9</c:v>
                </c:pt>
                <c:pt idx="214">
                  <c:v>104</c:v>
                </c:pt>
                <c:pt idx="215">
                  <c:v>104.4</c:v>
                </c:pt>
                <c:pt idx="216">
                  <c:v>104.5</c:v>
                </c:pt>
                <c:pt idx="217">
                  <c:v>105</c:v>
                </c:pt>
                <c:pt idx="218">
                  <c:v>105.4</c:v>
                </c:pt>
                <c:pt idx="219">
                  <c:v>105.3</c:v>
                </c:pt>
                <c:pt idx="220">
                  <c:v>105.1</c:v>
                </c:pt>
                <c:pt idx="221">
                  <c:v>105.4</c:v>
                </c:pt>
                <c:pt idx="222">
                  <c:v>105.4</c:v>
                </c:pt>
                <c:pt idx="223">
                  <c:v>105.5</c:v>
                </c:pt>
                <c:pt idx="224">
                  <c:v>105.7</c:v>
                </c:pt>
                <c:pt idx="225">
                  <c:v>105.9</c:v>
                </c:pt>
                <c:pt idx="226">
                  <c:v>106.5</c:v>
                </c:pt>
                <c:pt idx="227">
                  <c:v>107.3</c:v>
                </c:pt>
                <c:pt idx="228">
                  <c:v>107.5</c:v>
                </c:pt>
                <c:pt idx="229">
                  <c:v>107.4</c:v>
                </c:pt>
                <c:pt idx="230">
                  <c:v>107.6</c:v>
                </c:pt>
                <c:pt idx="231">
                  <c:v>107.8</c:v>
                </c:pt>
                <c:pt idx="232">
                  <c:v>108.2</c:v>
                </c:pt>
                <c:pt idx="233">
                  <c:v>108.3</c:v>
                </c:pt>
                <c:pt idx="234">
                  <c:v>109.1</c:v>
                </c:pt>
                <c:pt idx="235">
                  <c:v>110</c:v>
                </c:pt>
                <c:pt idx="236">
                  <c:v>110.1</c:v>
                </c:pt>
                <c:pt idx="237">
                  <c:v>110.4</c:v>
                </c:pt>
                <c:pt idx="238">
                  <c:v>111</c:v>
                </c:pt>
                <c:pt idx="239">
                  <c:v>111.3</c:v>
                </c:pt>
                <c:pt idx="240">
                  <c:v>111.9</c:v>
                </c:pt>
                <c:pt idx="241">
                  <c:v>112.2</c:v>
                </c:pt>
                <c:pt idx="242">
                  <c:v>112.4</c:v>
                </c:pt>
                <c:pt idx="243">
                  <c:v>112.6</c:v>
                </c:pt>
                <c:pt idx="244">
                  <c:v>113.2</c:v>
                </c:pt>
                <c:pt idx="245">
                  <c:v>113.8</c:v>
                </c:pt>
                <c:pt idx="246">
                  <c:v>113.7</c:v>
                </c:pt>
                <c:pt idx="247">
                  <c:v>113.9</c:v>
                </c:pt>
                <c:pt idx="248">
                  <c:v>114.4</c:v>
                </c:pt>
                <c:pt idx="249">
                  <c:v>114.6</c:v>
                </c:pt>
                <c:pt idx="250">
                  <c:v>114.7</c:v>
                </c:pt>
                <c:pt idx="251">
                  <c:v>115.2</c:v>
                </c:pt>
                <c:pt idx="252">
                  <c:v>115.6</c:v>
                </c:pt>
                <c:pt idx="253">
                  <c:v>115.7</c:v>
                </c:pt>
                <c:pt idx="254">
                  <c:v>115.9</c:v>
                </c:pt>
                <c:pt idx="255">
                  <c:v>116.5</c:v>
                </c:pt>
                <c:pt idx="256">
                  <c:v>116.9</c:v>
                </c:pt>
                <c:pt idx="257">
                  <c:v>117.6</c:v>
                </c:pt>
                <c:pt idx="258">
                  <c:v>118.8</c:v>
                </c:pt>
                <c:pt idx="259">
                  <c:v>119.4</c:v>
                </c:pt>
                <c:pt idx="260">
                  <c:v>120</c:v>
                </c:pt>
                <c:pt idx="261">
                  <c:v>120.3</c:v>
                </c:pt>
                <c:pt idx="262">
                  <c:v>120.5</c:v>
                </c:pt>
                <c:pt idx="263">
                  <c:v>121</c:v>
                </c:pt>
                <c:pt idx="264">
                  <c:v>121.5</c:v>
                </c:pt>
                <c:pt idx="265">
                  <c:v>122.3</c:v>
                </c:pt>
                <c:pt idx="266">
                  <c:v>123.1</c:v>
                </c:pt>
                <c:pt idx="267">
                  <c:v>123.7</c:v>
                </c:pt>
                <c:pt idx="268">
                  <c:v>124.6</c:v>
                </c:pt>
                <c:pt idx="269">
                  <c:v>124.9</c:v>
                </c:pt>
                <c:pt idx="270">
                  <c:v>125.4</c:v>
                </c:pt>
                <c:pt idx="271">
                  <c:v>125.7</c:v>
                </c:pt>
                <c:pt idx="272">
                  <c:v>126.1</c:v>
                </c:pt>
                <c:pt idx="273">
                  <c:v>126.7</c:v>
                </c:pt>
                <c:pt idx="274">
                  <c:v>127.2</c:v>
                </c:pt>
                <c:pt idx="275">
                  <c:v>127.7</c:v>
                </c:pt>
                <c:pt idx="276">
                  <c:v>129.4</c:v>
                </c:pt>
                <c:pt idx="277">
                  <c:v>130.5</c:v>
                </c:pt>
                <c:pt idx="278">
                  <c:v>130.69999999999999</c:v>
                </c:pt>
                <c:pt idx="279">
                  <c:v>130.6</c:v>
                </c:pt>
                <c:pt idx="280">
                  <c:v>130.9</c:v>
                </c:pt>
                <c:pt idx="281">
                  <c:v>131.80000000000001</c:v>
                </c:pt>
                <c:pt idx="282">
                  <c:v>132.5</c:v>
                </c:pt>
                <c:pt idx="283">
                  <c:v>132.9</c:v>
                </c:pt>
                <c:pt idx="284">
                  <c:v>133.30000000000001</c:v>
                </c:pt>
                <c:pt idx="285">
                  <c:v>133.80000000000001</c:v>
                </c:pt>
                <c:pt idx="286">
                  <c:v>134.19999999999999</c:v>
                </c:pt>
                <c:pt idx="287">
                  <c:v>134.30000000000001</c:v>
                </c:pt>
                <c:pt idx="288">
                  <c:v>135.19999999999999</c:v>
                </c:pt>
                <c:pt idx="289">
                  <c:v>135.69999999999999</c:v>
                </c:pt>
                <c:pt idx="290">
                  <c:v>135.9</c:v>
                </c:pt>
                <c:pt idx="291">
                  <c:v>136.6</c:v>
                </c:pt>
                <c:pt idx="292">
                  <c:v>137.1</c:v>
                </c:pt>
                <c:pt idx="293">
                  <c:v>137.80000000000001</c:v>
                </c:pt>
                <c:pt idx="294">
                  <c:v>137.19999999999999</c:v>
                </c:pt>
                <c:pt idx="295">
                  <c:v>136.80000000000001</c:v>
                </c:pt>
                <c:pt idx="296">
                  <c:v>137</c:v>
                </c:pt>
                <c:pt idx="297">
                  <c:v>136.9</c:v>
                </c:pt>
                <c:pt idx="298">
                  <c:v>137.4</c:v>
                </c:pt>
                <c:pt idx="299">
                  <c:v>137.6</c:v>
                </c:pt>
                <c:pt idx="300">
                  <c:v>137.30000000000001</c:v>
                </c:pt>
                <c:pt idx="301">
                  <c:v>137.80000000000001</c:v>
                </c:pt>
                <c:pt idx="302">
                  <c:v>138.30000000000001</c:v>
                </c:pt>
                <c:pt idx="303">
                  <c:v>138.19999999999999</c:v>
                </c:pt>
                <c:pt idx="304">
                  <c:v>138.1</c:v>
                </c:pt>
                <c:pt idx="305">
                  <c:v>138.4</c:v>
                </c:pt>
                <c:pt idx="306">
                  <c:v>138.30000000000001</c:v>
                </c:pt>
                <c:pt idx="307">
                  <c:v>139.1</c:v>
                </c:pt>
                <c:pt idx="308">
                  <c:v>139.69999999999999</c:v>
                </c:pt>
                <c:pt idx="309">
                  <c:v>139.69999999999999</c:v>
                </c:pt>
                <c:pt idx="310">
                  <c:v>139.6</c:v>
                </c:pt>
                <c:pt idx="311">
                  <c:v>139.6</c:v>
                </c:pt>
                <c:pt idx="312">
                  <c:v>140</c:v>
                </c:pt>
                <c:pt idx="313">
                  <c:v>140.4</c:v>
                </c:pt>
                <c:pt idx="314">
                  <c:v>140.4</c:v>
                </c:pt>
                <c:pt idx="315">
                  <c:v>140.80000000000001</c:v>
                </c:pt>
                <c:pt idx="316">
                  <c:v>141.69999999999999</c:v>
                </c:pt>
                <c:pt idx="317">
                  <c:v>141.4</c:v>
                </c:pt>
                <c:pt idx="318">
                  <c:v>141.4</c:v>
                </c:pt>
                <c:pt idx="319">
                  <c:v>141.9</c:v>
                </c:pt>
                <c:pt idx="320">
                  <c:v>142.1</c:v>
                </c:pt>
                <c:pt idx="321">
                  <c:v>142.69999999999999</c:v>
                </c:pt>
                <c:pt idx="322">
                  <c:v>143</c:v>
                </c:pt>
                <c:pt idx="323">
                  <c:v>143.5</c:v>
                </c:pt>
                <c:pt idx="324">
                  <c:v>143.6</c:v>
                </c:pt>
                <c:pt idx="325">
                  <c:v>143.4</c:v>
                </c:pt>
                <c:pt idx="326">
                  <c:v>143.4</c:v>
                </c:pt>
                <c:pt idx="327">
                  <c:v>143.69999999999999</c:v>
                </c:pt>
                <c:pt idx="328">
                  <c:v>144</c:v>
                </c:pt>
                <c:pt idx="329">
                  <c:v>144.4</c:v>
                </c:pt>
                <c:pt idx="330">
                  <c:v>145.19999999999999</c:v>
                </c:pt>
                <c:pt idx="331">
                  <c:v>145.6</c:v>
                </c:pt>
                <c:pt idx="332">
                  <c:v>145.80000000000001</c:v>
                </c:pt>
                <c:pt idx="333">
                  <c:v>145.80000000000001</c:v>
                </c:pt>
                <c:pt idx="334">
                  <c:v>146.19999999999999</c:v>
                </c:pt>
                <c:pt idx="335">
                  <c:v>147.19999999999999</c:v>
                </c:pt>
                <c:pt idx="336">
                  <c:v>147.19999999999999</c:v>
                </c:pt>
                <c:pt idx="337">
                  <c:v>147.69999999999999</c:v>
                </c:pt>
                <c:pt idx="338">
                  <c:v>147.5</c:v>
                </c:pt>
                <c:pt idx="339">
                  <c:v>148.5</c:v>
                </c:pt>
                <c:pt idx="340">
                  <c:v>148.69999999999999</c:v>
                </c:pt>
                <c:pt idx="341">
                  <c:v>148.80000000000001</c:v>
                </c:pt>
                <c:pt idx="342">
                  <c:v>149</c:v>
                </c:pt>
                <c:pt idx="343">
                  <c:v>149.1</c:v>
                </c:pt>
                <c:pt idx="344">
                  <c:v>149.6</c:v>
                </c:pt>
                <c:pt idx="345">
                  <c:v>150</c:v>
                </c:pt>
                <c:pt idx="346">
                  <c:v>150</c:v>
                </c:pt>
                <c:pt idx="347">
                  <c:v>150.30000000000001</c:v>
                </c:pt>
                <c:pt idx="348">
                  <c:v>150.80000000000001</c:v>
                </c:pt>
                <c:pt idx="349">
                  <c:v>151.19999999999999</c:v>
                </c:pt>
                <c:pt idx="350">
                  <c:v>151.9</c:v>
                </c:pt>
                <c:pt idx="351">
                  <c:v>152.5</c:v>
                </c:pt>
                <c:pt idx="352">
                  <c:v>152.4</c:v>
                </c:pt>
                <c:pt idx="353">
                  <c:v>153.30000000000001</c:v>
                </c:pt>
                <c:pt idx="354">
                  <c:v>153.80000000000001</c:v>
                </c:pt>
                <c:pt idx="355">
                  <c:v>154.30000000000001</c:v>
                </c:pt>
                <c:pt idx="356">
                  <c:v>155</c:v>
                </c:pt>
                <c:pt idx="357">
                  <c:v>155.9</c:v>
                </c:pt>
                <c:pt idx="358">
                  <c:v>156.4</c:v>
                </c:pt>
                <c:pt idx="359">
                  <c:v>156.6</c:v>
                </c:pt>
                <c:pt idx="360">
                  <c:v>156.30000000000001</c:v>
                </c:pt>
                <c:pt idx="361">
                  <c:v>156.9</c:v>
                </c:pt>
                <c:pt idx="362">
                  <c:v>157</c:v>
                </c:pt>
                <c:pt idx="363">
                  <c:v>157</c:v>
                </c:pt>
                <c:pt idx="364">
                  <c:v>157.1</c:v>
                </c:pt>
                <c:pt idx="365">
                  <c:v>157.4</c:v>
                </c:pt>
                <c:pt idx="366">
                  <c:v>157.69999999999999</c:v>
                </c:pt>
                <c:pt idx="367">
                  <c:v>158.19999999999999</c:v>
                </c:pt>
                <c:pt idx="368">
                  <c:v>158.4</c:v>
                </c:pt>
                <c:pt idx="369">
                  <c:v>158.69999999999999</c:v>
                </c:pt>
                <c:pt idx="370">
                  <c:v>159</c:v>
                </c:pt>
                <c:pt idx="371">
                  <c:v>159.19999999999999</c:v>
                </c:pt>
                <c:pt idx="372">
                  <c:v>159.9</c:v>
                </c:pt>
                <c:pt idx="373">
                  <c:v>159.9</c:v>
                </c:pt>
                <c:pt idx="374">
                  <c:v>160.1</c:v>
                </c:pt>
                <c:pt idx="375">
                  <c:v>160.19999999999999</c:v>
                </c:pt>
                <c:pt idx="376">
                  <c:v>160.69999999999999</c:v>
                </c:pt>
                <c:pt idx="377">
                  <c:v>160.6</c:v>
                </c:pt>
                <c:pt idx="378">
                  <c:v>161</c:v>
                </c:pt>
                <c:pt idx="379">
                  <c:v>161.4</c:v>
                </c:pt>
                <c:pt idx="380">
                  <c:v>161.5</c:v>
                </c:pt>
                <c:pt idx="381">
                  <c:v>162.4</c:v>
                </c:pt>
                <c:pt idx="382">
                  <c:v>162.69999999999999</c:v>
                </c:pt>
                <c:pt idx="383">
                  <c:v>162.80000000000001</c:v>
                </c:pt>
                <c:pt idx="384">
                  <c:v>163.4</c:v>
                </c:pt>
                <c:pt idx="385">
                  <c:v>163.80000000000001</c:v>
                </c:pt>
                <c:pt idx="386">
                  <c:v>163.69999999999999</c:v>
                </c:pt>
                <c:pt idx="387">
                  <c:v>163.9</c:v>
                </c:pt>
                <c:pt idx="388">
                  <c:v>164.2</c:v>
                </c:pt>
                <c:pt idx="389">
                  <c:v>164.1</c:v>
                </c:pt>
                <c:pt idx="390">
                  <c:v>164.4</c:v>
                </c:pt>
                <c:pt idx="391">
                  <c:v>164.7</c:v>
                </c:pt>
                <c:pt idx="392">
                  <c:v>165.1</c:v>
                </c:pt>
                <c:pt idx="393">
                  <c:v>165.5</c:v>
                </c:pt>
                <c:pt idx="394">
                  <c:v>165.8</c:v>
                </c:pt>
                <c:pt idx="395">
                  <c:v>166</c:v>
                </c:pt>
                <c:pt idx="396">
                  <c:v>166.1</c:v>
                </c:pt>
                <c:pt idx="397">
                  <c:v>166.7</c:v>
                </c:pt>
                <c:pt idx="398">
                  <c:v>167.1</c:v>
                </c:pt>
                <c:pt idx="399">
                  <c:v>167.2</c:v>
                </c:pt>
                <c:pt idx="400">
                  <c:v>167.8</c:v>
                </c:pt>
                <c:pt idx="401">
                  <c:v>168</c:v>
                </c:pt>
                <c:pt idx="402">
                  <c:v>168.8</c:v>
                </c:pt>
                <c:pt idx="403">
                  <c:v>169.3</c:v>
                </c:pt>
                <c:pt idx="404">
                  <c:v>169.4</c:v>
                </c:pt>
                <c:pt idx="405">
                  <c:v>169.6</c:v>
                </c:pt>
                <c:pt idx="406">
                  <c:v>169.7</c:v>
                </c:pt>
                <c:pt idx="407">
                  <c:v>170.5</c:v>
                </c:pt>
                <c:pt idx="408">
                  <c:v>170.9</c:v>
                </c:pt>
                <c:pt idx="409">
                  <c:v>171.7</c:v>
                </c:pt>
                <c:pt idx="410">
                  <c:v>172.2</c:v>
                </c:pt>
                <c:pt idx="411">
                  <c:v>172.6</c:v>
                </c:pt>
                <c:pt idx="412">
                  <c:v>172.9</c:v>
                </c:pt>
                <c:pt idx="413">
                  <c:v>173.5</c:v>
                </c:pt>
                <c:pt idx="414">
                  <c:v>174.1</c:v>
                </c:pt>
                <c:pt idx="415">
                  <c:v>174.5</c:v>
                </c:pt>
                <c:pt idx="416">
                  <c:v>174.7</c:v>
                </c:pt>
                <c:pt idx="417">
                  <c:v>175.3</c:v>
                </c:pt>
                <c:pt idx="418">
                  <c:v>175.4</c:v>
                </c:pt>
                <c:pt idx="419">
                  <c:v>175.2</c:v>
                </c:pt>
                <c:pt idx="420">
                  <c:v>175.8</c:v>
                </c:pt>
                <c:pt idx="421">
                  <c:v>176.2</c:v>
                </c:pt>
                <c:pt idx="422">
                  <c:v>176.6</c:v>
                </c:pt>
                <c:pt idx="423">
                  <c:v>176.9</c:v>
                </c:pt>
                <c:pt idx="424">
                  <c:v>176.4</c:v>
                </c:pt>
                <c:pt idx="425">
                  <c:v>176.5</c:v>
                </c:pt>
                <c:pt idx="426">
                  <c:v>176.7</c:v>
                </c:pt>
                <c:pt idx="427">
                  <c:v>176.7</c:v>
                </c:pt>
                <c:pt idx="428">
                  <c:v>177</c:v>
                </c:pt>
                <c:pt idx="429">
                  <c:v>177</c:v>
                </c:pt>
                <c:pt idx="430">
                  <c:v>177.5</c:v>
                </c:pt>
                <c:pt idx="431">
                  <c:v>177.7</c:v>
                </c:pt>
                <c:pt idx="432">
                  <c:v>177.7</c:v>
                </c:pt>
                <c:pt idx="433">
                  <c:v>178.7</c:v>
                </c:pt>
                <c:pt idx="434">
                  <c:v>179</c:v>
                </c:pt>
                <c:pt idx="435">
                  <c:v>179.1</c:v>
                </c:pt>
                <c:pt idx="436">
                  <c:v>179.4</c:v>
                </c:pt>
                <c:pt idx="437">
                  <c:v>180.3</c:v>
                </c:pt>
                <c:pt idx="438">
                  <c:v>180.4</c:v>
                </c:pt>
                <c:pt idx="439">
                  <c:v>181.1</c:v>
                </c:pt>
                <c:pt idx="440">
                  <c:v>181.5</c:v>
                </c:pt>
                <c:pt idx="441">
                  <c:v>182.2</c:v>
                </c:pt>
                <c:pt idx="442">
                  <c:v>183.1</c:v>
                </c:pt>
                <c:pt idx="443">
                  <c:v>184</c:v>
                </c:pt>
                <c:pt idx="444">
                  <c:v>183.9</c:v>
                </c:pt>
                <c:pt idx="445">
                  <c:v>184.3</c:v>
                </c:pt>
                <c:pt idx="446">
                  <c:v>184.7</c:v>
                </c:pt>
                <c:pt idx="447">
                  <c:v>185.1</c:v>
                </c:pt>
                <c:pt idx="448">
                  <c:v>186.5</c:v>
                </c:pt>
                <c:pt idx="449">
                  <c:v>186.9</c:v>
                </c:pt>
                <c:pt idx="450">
                  <c:v>187.3</c:v>
                </c:pt>
                <c:pt idx="451">
                  <c:v>187.5</c:v>
                </c:pt>
                <c:pt idx="452">
                  <c:v>187.4</c:v>
                </c:pt>
                <c:pt idx="453">
                  <c:v>188.3</c:v>
                </c:pt>
                <c:pt idx="454">
                  <c:v>188.9</c:v>
                </c:pt>
                <c:pt idx="455">
                  <c:v>188.9</c:v>
                </c:pt>
                <c:pt idx="456">
                  <c:v>189.1</c:v>
                </c:pt>
                <c:pt idx="457">
                  <c:v>189.2</c:v>
                </c:pt>
                <c:pt idx="458">
                  <c:v>189.6</c:v>
                </c:pt>
                <c:pt idx="459">
                  <c:v>190.8</c:v>
                </c:pt>
                <c:pt idx="460">
                  <c:v>191</c:v>
                </c:pt>
                <c:pt idx="461">
                  <c:v>191</c:v>
                </c:pt>
                <c:pt idx="462">
                  <c:v>191.4</c:v>
                </c:pt>
                <c:pt idx="463">
                  <c:v>191.5</c:v>
                </c:pt>
                <c:pt idx="464">
                  <c:v>191.9</c:v>
                </c:pt>
                <c:pt idx="465">
                  <c:v>192.4</c:v>
                </c:pt>
                <c:pt idx="466">
                  <c:v>193</c:v>
                </c:pt>
                <c:pt idx="467">
                  <c:v>193.3</c:v>
                </c:pt>
                <c:pt idx="468">
                  <c:v>194.1</c:v>
                </c:pt>
                <c:pt idx="469">
                  <c:v>194.2</c:v>
                </c:pt>
                <c:pt idx="470">
                  <c:v>194.4</c:v>
                </c:pt>
                <c:pt idx="471">
                  <c:v>194.3</c:v>
                </c:pt>
                <c:pt idx="472">
                  <c:v>194.7</c:v>
                </c:pt>
                <c:pt idx="473">
                  <c:v>195.3</c:v>
                </c:pt>
                <c:pt idx="474">
                  <c:v>195.7</c:v>
                </c:pt>
                <c:pt idx="475">
                  <c:v>196.2</c:v>
                </c:pt>
                <c:pt idx="476">
                  <c:v>196.8</c:v>
                </c:pt>
                <c:pt idx="477">
                  <c:v>197.4</c:v>
                </c:pt>
                <c:pt idx="478">
                  <c:v>197.4</c:v>
                </c:pt>
                <c:pt idx="479">
                  <c:v>197.5</c:v>
                </c:pt>
                <c:pt idx="480">
                  <c:v>198.81299999999999</c:v>
                </c:pt>
                <c:pt idx="481">
                  <c:v>200.126</c:v>
                </c:pt>
                <c:pt idx="482">
                  <c:v>200.85300000000001</c:v>
                </c:pt>
                <c:pt idx="483">
                  <c:v>201.392</c:v>
                </c:pt>
                <c:pt idx="484">
                  <c:v>202.15700000000001</c:v>
                </c:pt>
                <c:pt idx="485">
                  <c:v>202.977</c:v>
                </c:pt>
                <c:pt idx="486">
                  <c:v>203.64</c:v>
                </c:pt>
                <c:pt idx="487">
                  <c:v>204.41800000000001</c:v>
                </c:pt>
                <c:pt idx="488">
                  <c:v>205.34700000000001</c:v>
                </c:pt>
                <c:pt idx="489">
                  <c:v>205.988</c:v>
                </c:pt>
                <c:pt idx="490">
                  <c:v>206.78899999999999</c:v>
                </c:pt>
                <c:pt idx="491">
                  <c:v>207.14099999999999</c:v>
                </c:pt>
                <c:pt idx="492">
                  <c:v>208.392</c:v>
                </c:pt>
                <c:pt idx="493">
                  <c:v>209.18299999999999</c:v>
                </c:pt>
                <c:pt idx="494">
                  <c:v>209.595</c:v>
                </c:pt>
                <c:pt idx="495">
                  <c:v>211.36799999999999</c:v>
                </c:pt>
                <c:pt idx="496">
                  <c:v>212.20400000000001</c:v>
                </c:pt>
                <c:pt idx="497">
                  <c:v>213.452</c:v>
                </c:pt>
                <c:pt idx="498">
                  <c:v>215.44900000000001</c:v>
                </c:pt>
                <c:pt idx="499">
                  <c:v>216.53</c:v>
                </c:pt>
                <c:pt idx="500">
                  <c:v>217.749</c:v>
                </c:pt>
                <c:pt idx="501">
                  <c:v>218.63200000000001</c:v>
                </c:pt>
                <c:pt idx="502">
                  <c:v>219.07900000000001</c:v>
                </c:pt>
                <c:pt idx="503">
                  <c:v>219.15100000000001</c:v>
                </c:pt>
                <c:pt idx="504">
                  <c:v>219.32300000000001</c:v>
                </c:pt>
                <c:pt idx="505">
                  <c:v>219.05799999999999</c:v>
                </c:pt>
                <c:pt idx="506">
                  <c:v>218.68199999999999</c:v>
                </c:pt>
                <c:pt idx="507">
                  <c:v>218.37200000000001</c:v>
                </c:pt>
                <c:pt idx="508">
                  <c:v>218.053</c:v>
                </c:pt>
                <c:pt idx="509">
                  <c:v>218.09200000000001</c:v>
                </c:pt>
                <c:pt idx="510">
                  <c:v>217.72499999999999</c:v>
                </c:pt>
                <c:pt idx="511">
                  <c:v>217.738</c:v>
                </c:pt>
                <c:pt idx="512">
                  <c:v>217.66399999999999</c:v>
                </c:pt>
                <c:pt idx="513">
                  <c:v>217.881</c:v>
                </c:pt>
                <c:pt idx="514">
                  <c:v>218.05500000000001</c:v>
                </c:pt>
                <c:pt idx="515">
                  <c:v>218.34100000000001</c:v>
                </c:pt>
                <c:pt idx="516">
                  <c:v>218.85499999999999</c:v>
                </c:pt>
                <c:pt idx="517">
                  <c:v>218.898</c:v>
                </c:pt>
                <c:pt idx="518">
                  <c:v>219.321</c:v>
                </c:pt>
                <c:pt idx="519">
                  <c:v>219.53100000000001</c:v>
                </c:pt>
                <c:pt idx="520">
                  <c:v>219.65100000000001</c:v>
                </c:pt>
                <c:pt idx="521">
                  <c:v>219.62700000000001</c:v>
                </c:pt>
                <c:pt idx="522">
                  <c:v>219.643</c:v>
                </c:pt>
                <c:pt idx="523">
                  <c:v>219.87899999999999</c:v>
                </c:pt>
                <c:pt idx="524">
                  <c:v>220.59800000000001</c:v>
                </c:pt>
                <c:pt idx="525">
                  <c:v>220.911</c:v>
                </c:pt>
                <c:pt idx="526">
                  <c:v>221.315</c:v>
                </c:pt>
                <c:pt idx="527">
                  <c:v>221.55600000000001</c:v>
                </c:pt>
                <c:pt idx="528">
                  <c:v>222.73500000000001</c:v>
                </c:pt>
                <c:pt idx="529">
                  <c:v>223.73400000000001</c:v>
                </c:pt>
                <c:pt idx="530">
                  <c:v>225.33699999999999</c:v>
                </c:pt>
                <c:pt idx="531">
                  <c:v>226.18</c:v>
                </c:pt>
                <c:pt idx="532">
                  <c:v>227.04499999999999</c:v>
                </c:pt>
                <c:pt idx="533">
                  <c:v>227.60300000000001</c:v>
                </c:pt>
                <c:pt idx="534">
                  <c:v>228.47300000000001</c:v>
                </c:pt>
                <c:pt idx="535">
                  <c:v>229.577</c:v>
                </c:pt>
                <c:pt idx="536">
                  <c:v>230.56100000000001</c:v>
                </c:pt>
                <c:pt idx="537">
                  <c:v>230.77600000000001</c:v>
                </c:pt>
                <c:pt idx="538">
                  <c:v>230.976</c:v>
                </c:pt>
                <c:pt idx="539">
                  <c:v>231.392</c:v>
                </c:pt>
                <c:pt idx="540">
                  <c:v>232.131</c:v>
                </c:pt>
                <c:pt idx="541">
                  <c:v>232.10300000000001</c:v>
                </c:pt>
                <c:pt idx="542">
                  <c:v>232.50200000000001</c:v>
                </c:pt>
                <c:pt idx="543">
                  <c:v>232.934</c:v>
                </c:pt>
                <c:pt idx="544">
                  <c:v>233.12700000000001</c:v>
                </c:pt>
                <c:pt idx="545">
                  <c:v>233.624</c:v>
                </c:pt>
                <c:pt idx="546">
                  <c:v>233.75200000000001</c:v>
                </c:pt>
                <c:pt idx="547">
                  <c:v>234.108</c:v>
                </c:pt>
                <c:pt idx="548">
                  <c:v>234.286</c:v>
                </c:pt>
                <c:pt idx="549">
                  <c:v>234.69399999999999</c:v>
                </c:pt>
                <c:pt idx="550">
                  <c:v>235.1</c:v>
                </c:pt>
                <c:pt idx="551">
                  <c:v>235.52099999999999</c:v>
                </c:pt>
                <c:pt idx="552">
                  <c:v>235.86</c:v>
                </c:pt>
                <c:pt idx="553">
                  <c:v>235.90299999999999</c:v>
                </c:pt>
                <c:pt idx="554">
                  <c:v>236.13</c:v>
                </c:pt>
                <c:pt idx="555">
                  <c:v>236.57400000000001</c:v>
                </c:pt>
                <c:pt idx="556">
                  <c:v>236.387</c:v>
                </c:pt>
                <c:pt idx="557">
                  <c:v>236.91200000000001</c:v>
                </c:pt>
                <c:pt idx="558">
                  <c:v>237.13300000000001</c:v>
                </c:pt>
                <c:pt idx="559">
                  <c:v>237.40700000000001</c:v>
                </c:pt>
                <c:pt idx="560">
                  <c:v>237.464</c:v>
                </c:pt>
                <c:pt idx="561">
                  <c:v>237.69300000000001</c:v>
                </c:pt>
                <c:pt idx="562">
                  <c:v>237.89500000000001</c:v>
                </c:pt>
                <c:pt idx="563">
                  <c:v>238.13300000000001</c:v>
                </c:pt>
                <c:pt idx="564">
                  <c:v>238.417</c:v>
                </c:pt>
                <c:pt idx="565">
                  <c:v>239.24700000000001</c:v>
                </c:pt>
                <c:pt idx="566">
                  <c:v>240.24</c:v>
                </c:pt>
                <c:pt idx="567">
                  <c:v>240.995</c:v>
                </c:pt>
                <c:pt idx="568">
                  <c:v>242.107</c:v>
                </c:pt>
                <c:pt idx="569">
                  <c:v>242.345</c:v>
                </c:pt>
                <c:pt idx="570">
                  <c:v>242.88300000000001</c:v>
                </c:pt>
                <c:pt idx="571">
                  <c:v>243.505</c:v>
                </c:pt>
                <c:pt idx="572">
                  <c:v>244.148</c:v>
                </c:pt>
                <c:pt idx="573">
                  <c:v>244.5</c:v>
                </c:pt>
                <c:pt idx="574">
                  <c:v>245.10599999999999</c:v>
                </c:pt>
                <c:pt idx="575">
                  <c:v>245.84</c:v>
                </c:pt>
                <c:pt idx="576">
                  <c:v>245.76400000000001</c:v>
                </c:pt>
                <c:pt idx="577">
                  <c:v>246.05600000000001</c:v>
                </c:pt>
                <c:pt idx="578">
                  <c:v>245.685</c:v>
                </c:pt>
                <c:pt idx="579">
                  <c:v>245.61500000000001</c:v>
                </c:pt>
                <c:pt idx="580">
                  <c:v>245.886</c:v>
                </c:pt>
                <c:pt idx="581">
                  <c:v>246.511</c:v>
                </c:pt>
                <c:pt idx="582">
                  <c:v>246.733</c:v>
                </c:pt>
                <c:pt idx="583">
                  <c:v>247.29499999999999</c:v>
                </c:pt>
                <c:pt idx="584">
                  <c:v>247.98400000000001</c:v>
                </c:pt>
                <c:pt idx="585">
                  <c:v>248.28800000000001</c:v>
                </c:pt>
                <c:pt idx="586">
                  <c:v>248.07499999999999</c:v>
                </c:pt>
                <c:pt idx="587">
                  <c:v>247.761</c:v>
                </c:pt>
                <c:pt idx="588">
                  <c:v>247.96700000000001</c:v>
                </c:pt>
                <c:pt idx="589">
                  <c:v>248.244</c:v>
                </c:pt>
                <c:pt idx="590">
                  <c:v>247.69900000000001</c:v>
                </c:pt>
                <c:pt idx="591">
                  <c:v>247.90600000000001</c:v>
                </c:pt>
                <c:pt idx="592">
                  <c:v>247.57499999999999</c:v>
                </c:pt>
                <c:pt idx="593">
                  <c:v>247.42</c:v>
                </c:pt>
                <c:pt idx="594">
                  <c:v>247.40600000000001</c:v>
                </c:pt>
                <c:pt idx="595">
                  <c:v>247.47900000000001</c:v>
                </c:pt>
                <c:pt idx="596">
                  <c:v>247.52799999999999</c:v>
                </c:pt>
                <c:pt idx="597">
                  <c:v>247.596</c:v>
                </c:pt>
                <c:pt idx="598">
                  <c:v>247.52500000000001</c:v>
                </c:pt>
                <c:pt idx="599">
                  <c:v>247.53</c:v>
                </c:pt>
                <c:pt idx="600">
                  <c:v>247.9</c:v>
                </c:pt>
                <c:pt idx="601">
                  <c:v>248.51300000000001</c:v>
                </c:pt>
                <c:pt idx="602">
                  <c:v>249.02</c:v>
                </c:pt>
                <c:pt idx="603">
                  <c:v>249.381</c:v>
                </c:pt>
                <c:pt idx="604">
                  <c:v>249.71100000000001</c:v>
                </c:pt>
                <c:pt idx="605">
                  <c:v>249.51900000000001</c:v>
                </c:pt>
                <c:pt idx="606">
                  <c:v>249.93700000000001</c:v>
                </c:pt>
                <c:pt idx="607">
                  <c:v>250.21</c:v>
                </c:pt>
                <c:pt idx="608">
                  <c:v>250.58699999999999</c:v>
                </c:pt>
                <c:pt idx="609">
                  <c:v>250.816</c:v>
                </c:pt>
                <c:pt idx="610">
                  <c:v>250.99600000000001</c:v>
                </c:pt>
                <c:pt idx="611">
                  <c:v>251.49</c:v>
                </c:pt>
                <c:pt idx="612">
                  <c:v>252.11600000000001</c:v>
                </c:pt>
                <c:pt idx="613">
                  <c:v>252.03800000000001</c:v>
                </c:pt>
                <c:pt idx="614">
                  <c:v>252.154</c:v>
                </c:pt>
                <c:pt idx="615">
                  <c:v>252.661</c:v>
                </c:pt>
                <c:pt idx="616">
                  <c:v>252.63399999999999</c:v>
                </c:pt>
                <c:pt idx="617">
                  <c:v>252.96799999999999</c:v>
                </c:pt>
                <c:pt idx="618">
                  <c:v>253.36500000000001</c:v>
                </c:pt>
                <c:pt idx="619">
                  <c:v>253.67699999999999</c:v>
                </c:pt>
                <c:pt idx="620">
                  <c:v>254.10300000000001</c:v>
                </c:pt>
                <c:pt idx="621">
                  <c:v>254.012</c:v>
                </c:pt>
                <c:pt idx="622">
                  <c:v>254.732</c:v>
                </c:pt>
                <c:pt idx="623">
                  <c:v>255.68100000000001</c:v>
                </c:pt>
                <c:pt idx="624">
                  <c:v>256.30200000000002</c:v>
                </c:pt>
                <c:pt idx="625">
                  <c:v>256.99799999999999</c:v>
                </c:pt>
                <c:pt idx="626">
                  <c:v>257.37400000000002</c:v>
                </c:pt>
                <c:pt idx="627">
                  <c:v>257.01799999999997</c:v>
                </c:pt>
                <c:pt idx="628">
                  <c:v>257.52300000000002</c:v>
                </c:pt>
                <c:pt idx="629">
                  <c:v>257.66399999999999</c:v>
                </c:pt>
                <c:pt idx="630">
                  <c:v>257.83600000000001</c:v>
                </c:pt>
                <c:pt idx="631">
                  <c:v>258.04599999999999</c:v>
                </c:pt>
                <c:pt idx="632">
                  <c:v>258.57499999999999</c:v>
                </c:pt>
                <c:pt idx="633">
                  <c:v>259.08800000000002</c:v>
                </c:pt>
                <c:pt idx="634">
                  <c:v>259.62400000000002</c:v>
                </c:pt>
                <c:pt idx="635">
                  <c:v>260.05200000000002</c:v>
                </c:pt>
                <c:pt idx="636">
                  <c:v>260.84500000000003</c:v>
                </c:pt>
                <c:pt idx="637">
                  <c:v>261.55099999999999</c:v>
                </c:pt>
                <c:pt idx="638">
                  <c:v>262.31599999999997</c:v>
                </c:pt>
                <c:pt idx="639">
                  <c:v>265.738</c:v>
                </c:pt>
                <c:pt idx="640">
                  <c:v>267.47300000000001</c:v>
                </c:pt>
                <c:pt idx="641">
                  <c:v>268.86</c:v>
                </c:pt>
                <c:pt idx="642">
                  <c:v>267.85399999999998</c:v>
                </c:pt>
                <c:pt idx="643">
                  <c:v>268.233</c:v>
                </c:pt>
                <c:pt idx="644">
                  <c:v>268.34300000000002</c:v>
                </c:pt>
                <c:pt idx="645">
                  <c:v>268.947</c:v>
                </c:pt>
                <c:pt idx="646">
                  <c:v>269.11500000000001</c:v>
                </c:pt>
                <c:pt idx="647">
                  <c:v>270.10500000000002</c:v>
                </c:pt>
                <c:pt idx="648">
                  <c:v>270.55</c:v>
                </c:pt>
                <c:pt idx="649">
                  <c:v>270.78100000000001</c:v>
                </c:pt>
                <c:pt idx="650">
                  <c:v>271.197</c:v>
                </c:pt>
                <c:pt idx="651">
                  <c:v>272</c:v>
                </c:pt>
                <c:pt idx="652">
                  <c:v>273.101</c:v>
                </c:pt>
                <c:pt idx="653">
                  <c:v>275.16800000000001</c:v>
                </c:pt>
                <c:pt idx="654">
                  <c:v>276.83800000000002</c:v>
                </c:pt>
                <c:pt idx="655">
                  <c:v>277.99799999999999</c:v>
                </c:pt>
                <c:pt idx="656">
                  <c:v>280.26400000000001</c:v>
                </c:pt>
                <c:pt idx="657">
                  <c:v>282.673</c:v>
                </c:pt>
                <c:pt idx="658">
                  <c:v>284.733</c:v>
                </c:pt>
                <c:pt idx="659">
                  <c:v>286.38200000000001</c:v>
                </c:pt>
                <c:pt idx="660">
                  <c:v>288.70499999999998</c:v>
                </c:pt>
                <c:pt idx="661">
                  <c:v>291.40600000000001</c:v>
                </c:pt>
                <c:pt idx="662">
                  <c:v>294.21199999999999</c:v>
                </c:pt>
                <c:pt idx="663">
                  <c:v>296.50799999999998</c:v>
                </c:pt>
                <c:pt idx="664">
                  <c:v>299.66199999999998</c:v>
                </c:pt>
                <c:pt idx="665">
                  <c:v>302.72699999999998</c:v>
                </c:pt>
                <c:pt idx="666">
                  <c:v>305.81099999999998</c:v>
                </c:pt>
                <c:pt idx="667">
                  <c:v>308.27699999999999</c:v>
                </c:pt>
                <c:pt idx="668">
                  <c:v>310.40499999999997</c:v>
                </c:pt>
                <c:pt idx="669">
                  <c:v>312.512</c:v>
                </c:pt>
                <c:pt idx="670">
                  <c:v>314.13499999999999</c:v>
                </c:pt>
                <c:pt idx="671">
                  <c:v>315.45400000000001</c:v>
                </c:pt>
                <c:pt idx="672">
                  <c:v>317.18799999999999</c:v>
                </c:pt>
                <c:pt idx="673">
                  <c:v>318.15800000000002</c:v>
                </c:pt>
                <c:pt idx="674">
                  <c:v>318.48899999999998</c:v>
                </c:pt>
                <c:pt idx="675">
                  <c:v>318.64800000000002</c:v>
                </c:pt>
                <c:pt idx="676">
                  <c:v>319.39499999999998</c:v>
                </c:pt>
                <c:pt idx="677">
                  <c:v>319.89499999999998</c:v>
                </c:pt>
                <c:pt idx="678">
                  <c:v>320.51400000000001</c:v>
                </c:pt>
                <c:pt idx="679">
                  <c:v>321.24299999999999</c:v>
                </c:pt>
                <c:pt idx="680">
                  <c:v>321.91800000000001</c:v>
                </c:pt>
                <c:pt idx="681">
                  <c:v>322.87200000000001</c:v>
                </c:pt>
                <c:pt idx="682">
                  <c:v>323.37599999999998</c:v>
                </c:pt>
                <c:pt idx="683">
                  <c:v>324.029</c:v>
                </c:pt>
                <c:pt idx="684">
                  <c:v>325.26499999999999</c:v>
                </c:pt>
                <c:pt idx="685">
                  <c:v>325.31799999999998</c:v>
                </c:pt>
                <c:pt idx="686">
                  <c:v>325.64499999999998</c:v>
                </c:pt>
                <c:pt idx="687">
                  <c:v>325.70600000000002</c:v>
                </c:pt>
                <c:pt idx="688">
                  <c:v>326.15300000000002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0-4E37-A6CF-F7515912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CPI F&amp;B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Food'!$L$17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'CPI Food'!$K$18:$K$37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'CPI Food'!$L$18:$L$37</c:f>
              <c:numCache>
                <c:formatCode>0.00%</c:formatCode>
                <c:ptCount val="20"/>
                <c:pt idx="0">
                  <c:v>1.4534883720930232E-3</c:v>
                </c:pt>
                <c:pt idx="1">
                  <c:v>2.9069767441860465E-3</c:v>
                </c:pt>
                <c:pt idx="2">
                  <c:v>1.4534883720930232E-3</c:v>
                </c:pt>
                <c:pt idx="3">
                  <c:v>1.4534883720930232E-2</c:v>
                </c:pt>
                <c:pt idx="4">
                  <c:v>3.4883720930232558E-2</c:v>
                </c:pt>
                <c:pt idx="5">
                  <c:v>0.10610465116279069</c:v>
                </c:pt>
                <c:pt idx="6">
                  <c:v>0.1002906976744186</c:v>
                </c:pt>
                <c:pt idx="7">
                  <c:v>0.16569767441860464</c:v>
                </c:pt>
                <c:pt idx="8">
                  <c:v>0.15697674418604651</c:v>
                </c:pt>
                <c:pt idx="9">
                  <c:v>0.10901162790697674</c:v>
                </c:pt>
                <c:pt idx="10">
                  <c:v>7.9941860465116282E-2</c:v>
                </c:pt>
                <c:pt idx="11">
                  <c:v>6.9767441860465115E-2</c:v>
                </c:pt>
                <c:pt idx="12">
                  <c:v>3.1976744186046513E-2</c:v>
                </c:pt>
                <c:pt idx="13">
                  <c:v>2.4709302325581394E-2</c:v>
                </c:pt>
                <c:pt idx="14">
                  <c:v>2.3255813953488372E-2</c:v>
                </c:pt>
                <c:pt idx="15">
                  <c:v>1.8895348837209301E-2</c:v>
                </c:pt>
                <c:pt idx="16">
                  <c:v>1.8895348837209301E-2</c:v>
                </c:pt>
                <c:pt idx="17">
                  <c:v>7.2674418604651162E-3</c:v>
                </c:pt>
                <c:pt idx="18">
                  <c:v>7.2674418604651162E-3</c:v>
                </c:pt>
                <c:pt idx="19">
                  <c:v>2.4709302325581394E-2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C-41FA-8FB8-F515EEC8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CPI F&amp;B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Food'!$L$17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'CPI Food'!$R$18:$R$37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'CPI Food'!$S$18:$S$37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1.6248153618906941E-2</c:v>
                </c:pt>
                <c:pt idx="3">
                  <c:v>3.8404726735598228E-2</c:v>
                </c:pt>
                <c:pt idx="4">
                  <c:v>0.16986706056129985</c:v>
                </c:pt>
                <c:pt idx="5">
                  <c:v>0.2481536189069424</c:v>
                </c:pt>
                <c:pt idx="6">
                  <c:v>0.17429837518463812</c:v>
                </c:pt>
                <c:pt idx="7">
                  <c:v>0.10930576070901034</c:v>
                </c:pt>
                <c:pt idx="8">
                  <c:v>6.0561299852289516E-2</c:v>
                </c:pt>
                <c:pt idx="9">
                  <c:v>4.1358936484490398E-2</c:v>
                </c:pt>
                <c:pt idx="10">
                  <c:v>2.9542097488921712E-2</c:v>
                </c:pt>
                <c:pt idx="11">
                  <c:v>1.4771048744460856E-2</c:v>
                </c:pt>
                <c:pt idx="12">
                  <c:v>3.10192023633678E-2</c:v>
                </c:pt>
                <c:pt idx="13">
                  <c:v>2.6587887740029542E-2</c:v>
                </c:pt>
                <c:pt idx="14">
                  <c:v>1.3293943870014771E-2</c:v>
                </c:pt>
                <c:pt idx="15">
                  <c:v>8.8626292466765146E-3</c:v>
                </c:pt>
                <c:pt idx="16">
                  <c:v>2.9542097488921715E-3</c:v>
                </c:pt>
                <c:pt idx="17">
                  <c:v>1.4771048744460858E-3</c:v>
                </c:pt>
                <c:pt idx="18">
                  <c:v>1.4771048744460858E-3</c:v>
                </c:pt>
                <c:pt idx="19">
                  <c:v>1.1816838995568686E-2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618-93BD-CD336835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'CPI Food'!$A$3:$A$932</c:f>
              <c:numCache>
                <c:formatCode>m/d/yyyy</c:formatCode>
                <c:ptCount val="930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  <c:pt idx="461">
                  <c:v>38504</c:v>
                </c:pt>
                <c:pt idx="462">
                  <c:v>38534</c:v>
                </c:pt>
                <c:pt idx="463">
                  <c:v>38565</c:v>
                </c:pt>
                <c:pt idx="464">
                  <c:v>38596</c:v>
                </c:pt>
                <c:pt idx="465">
                  <c:v>38626</c:v>
                </c:pt>
                <c:pt idx="466">
                  <c:v>38657</c:v>
                </c:pt>
                <c:pt idx="467">
                  <c:v>38687</c:v>
                </c:pt>
                <c:pt idx="468">
                  <c:v>38718</c:v>
                </c:pt>
                <c:pt idx="469">
                  <c:v>38749</c:v>
                </c:pt>
                <c:pt idx="470">
                  <c:v>38777</c:v>
                </c:pt>
                <c:pt idx="471">
                  <c:v>38808</c:v>
                </c:pt>
                <c:pt idx="472">
                  <c:v>38838</c:v>
                </c:pt>
                <c:pt idx="473">
                  <c:v>38869</c:v>
                </c:pt>
                <c:pt idx="474">
                  <c:v>38899</c:v>
                </c:pt>
                <c:pt idx="475">
                  <c:v>38930</c:v>
                </c:pt>
                <c:pt idx="476">
                  <c:v>38961</c:v>
                </c:pt>
                <c:pt idx="477">
                  <c:v>38991</c:v>
                </c:pt>
                <c:pt idx="478">
                  <c:v>39022</c:v>
                </c:pt>
                <c:pt idx="479">
                  <c:v>39052</c:v>
                </c:pt>
                <c:pt idx="480">
                  <c:v>39083</c:v>
                </c:pt>
                <c:pt idx="481">
                  <c:v>39114</c:v>
                </c:pt>
                <c:pt idx="482">
                  <c:v>39142</c:v>
                </c:pt>
                <c:pt idx="483">
                  <c:v>39173</c:v>
                </c:pt>
                <c:pt idx="484">
                  <c:v>39203</c:v>
                </c:pt>
                <c:pt idx="485">
                  <c:v>39234</c:v>
                </c:pt>
                <c:pt idx="486">
                  <c:v>39264</c:v>
                </c:pt>
                <c:pt idx="487">
                  <c:v>39295</c:v>
                </c:pt>
                <c:pt idx="488">
                  <c:v>39326</c:v>
                </c:pt>
                <c:pt idx="489">
                  <c:v>39356</c:v>
                </c:pt>
                <c:pt idx="490">
                  <c:v>39387</c:v>
                </c:pt>
                <c:pt idx="491">
                  <c:v>39417</c:v>
                </c:pt>
                <c:pt idx="492">
                  <c:v>39448</c:v>
                </c:pt>
                <c:pt idx="493">
                  <c:v>39479</c:v>
                </c:pt>
                <c:pt idx="494">
                  <c:v>39508</c:v>
                </c:pt>
                <c:pt idx="495">
                  <c:v>39539</c:v>
                </c:pt>
                <c:pt idx="496">
                  <c:v>39569</c:v>
                </c:pt>
                <c:pt idx="497">
                  <c:v>39600</c:v>
                </c:pt>
                <c:pt idx="498">
                  <c:v>39630</c:v>
                </c:pt>
                <c:pt idx="499">
                  <c:v>39661</c:v>
                </c:pt>
                <c:pt idx="500">
                  <c:v>39692</c:v>
                </c:pt>
                <c:pt idx="501">
                  <c:v>39722</c:v>
                </c:pt>
                <c:pt idx="502">
                  <c:v>39753</c:v>
                </c:pt>
                <c:pt idx="503">
                  <c:v>39783</c:v>
                </c:pt>
                <c:pt idx="504">
                  <c:v>39814</c:v>
                </c:pt>
                <c:pt idx="505">
                  <c:v>39845</c:v>
                </c:pt>
                <c:pt idx="506">
                  <c:v>39873</c:v>
                </c:pt>
                <c:pt idx="507">
                  <c:v>39904</c:v>
                </c:pt>
                <c:pt idx="508">
                  <c:v>39934</c:v>
                </c:pt>
                <c:pt idx="509">
                  <c:v>39965</c:v>
                </c:pt>
                <c:pt idx="510">
                  <c:v>39995</c:v>
                </c:pt>
                <c:pt idx="511">
                  <c:v>40026</c:v>
                </c:pt>
                <c:pt idx="512">
                  <c:v>40057</c:v>
                </c:pt>
                <c:pt idx="513">
                  <c:v>40087</c:v>
                </c:pt>
                <c:pt idx="514">
                  <c:v>40118</c:v>
                </c:pt>
                <c:pt idx="515">
                  <c:v>40148</c:v>
                </c:pt>
                <c:pt idx="516">
                  <c:v>40179</c:v>
                </c:pt>
                <c:pt idx="517">
                  <c:v>40210</c:v>
                </c:pt>
                <c:pt idx="518">
                  <c:v>40238</c:v>
                </c:pt>
                <c:pt idx="519">
                  <c:v>40269</c:v>
                </c:pt>
                <c:pt idx="520">
                  <c:v>40299</c:v>
                </c:pt>
                <c:pt idx="521">
                  <c:v>40330</c:v>
                </c:pt>
                <c:pt idx="522">
                  <c:v>40360</c:v>
                </c:pt>
                <c:pt idx="523">
                  <c:v>40391</c:v>
                </c:pt>
                <c:pt idx="524">
                  <c:v>40422</c:v>
                </c:pt>
                <c:pt idx="525">
                  <c:v>40452</c:v>
                </c:pt>
                <c:pt idx="526">
                  <c:v>40483</c:v>
                </c:pt>
                <c:pt idx="527">
                  <c:v>40513</c:v>
                </c:pt>
                <c:pt idx="528">
                  <c:v>40544</c:v>
                </c:pt>
                <c:pt idx="529">
                  <c:v>40575</c:v>
                </c:pt>
                <c:pt idx="530">
                  <c:v>40603</c:v>
                </c:pt>
                <c:pt idx="531">
                  <c:v>40634</c:v>
                </c:pt>
                <c:pt idx="532">
                  <c:v>40664</c:v>
                </c:pt>
                <c:pt idx="533">
                  <c:v>40695</c:v>
                </c:pt>
                <c:pt idx="534">
                  <c:v>40725</c:v>
                </c:pt>
                <c:pt idx="535">
                  <c:v>40756</c:v>
                </c:pt>
                <c:pt idx="536">
                  <c:v>40787</c:v>
                </c:pt>
                <c:pt idx="537">
                  <c:v>40817</c:v>
                </c:pt>
                <c:pt idx="538">
                  <c:v>40848</c:v>
                </c:pt>
                <c:pt idx="539">
                  <c:v>40878</c:v>
                </c:pt>
                <c:pt idx="540">
                  <c:v>40909</c:v>
                </c:pt>
                <c:pt idx="541">
                  <c:v>40940</c:v>
                </c:pt>
                <c:pt idx="542">
                  <c:v>40969</c:v>
                </c:pt>
                <c:pt idx="543">
                  <c:v>41000</c:v>
                </c:pt>
                <c:pt idx="544">
                  <c:v>41030</c:v>
                </c:pt>
                <c:pt idx="545">
                  <c:v>41061</c:v>
                </c:pt>
                <c:pt idx="546">
                  <c:v>41091</c:v>
                </c:pt>
                <c:pt idx="547">
                  <c:v>41122</c:v>
                </c:pt>
                <c:pt idx="548">
                  <c:v>41153</c:v>
                </c:pt>
                <c:pt idx="549">
                  <c:v>41183</c:v>
                </c:pt>
                <c:pt idx="550">
                  <c:v>41214</c:v>
                </c:pt>
                <c:pt idx="551">
                  <c:v>41244</c:v>
                </c:pt>
                <c:pt idx="552">
                  <c:v>41275</c:v>
                </c:pt>
                <c:pt idx="553">
                  <c:v>41306</c:v>
                </c:pt>
                <c:pt idx="554">
                  <c:v>41334</c:v>
                </c:pt>
                <c:pt idx="555">
                  <c:v>41365</c:v>
                </c:pt>
                <c:pt idx="556">
                  <c:v>41395</c:v>
                </c:pt>
                <c:pt idx="557">
                  <c:v>41426</c:v>
                </c:pt>
                <c:pt idx="558">
                  <c:v>41456</c:v>
                </c:pt>
                <c:pt idx="559">
                  <c:v>41487</c:v>
                </c:pt>
                <c:pt idx="560">
                  <c:v>41518</c:v>
                </c:pt>
                <c:pt idx="561">
                  <c:v>41548</c:v>
                </c:pt>
                <c:pt idx="562">
                  <c:v>41579</c:v>
                </c:pt>
                <c:pt idx="563">
                  <c:v>41609</c:v>
                </c:pt>
                <c:pt idx="564">
                  <c:v>41640</c:v>
                </c:pt>
                <c:pt idx="565">
                  <c:v>41671</c:v>
                </c:pt>
                <c:pt idx="566">
                  <c:v>41699</c:v>
                </c:pt>
                <c:pt idx="567">
                  <c:v>41730</c:v>
                </c:pt>
                <c:pt idx="568">
                  <c:v>41760</c:v>
                </c:pt>
                <c:pt idx="569">
                  <c:v>41791</c:v>
                </c:pt>
                <c:pt idx="570">
                  <c:v>41821</c:v>
                </c:pt>
                <c:pt idx="571">
                  <c:v>41852</c:v>
                </c:pt>
                <c:pt idx="572">
                  <c:v>41883</c:v>
                </c:pt>
                <c:pt idx="573">
                  <c:v>41913</c:v>
                </c:pt>
                <c:pt idx="574">
                  <c:v>41944</c:v>
                </c:pt>
                <c:pt idx="575">
                  <c:v>41974</c:v>
                </c:pt>
                <c:pt idx="576">
                  <c:v>42005</c:v>
                </c:pt>
                <c:pt idx="577">
                  <c:v>42036</c:v>
                </c:pt>
                <c:pt idx="578">
                  <c:v>42064</c:v>
                </c:pt>
                <c:pt idx="579">
                  <c:v>42095</c:v>
                </c:pt>
                <c:pt idx="580">
                  <c:v>42125</c:v>
                </c:pt>
                <c:pt idx="581">
                  <c:v>42156</c:v>
                </c:pt>
                <c:pt idx="582">
                  <c:v>42186</c:v>
                </c:pt>
                <c:pt idx="583">
                  <c:v>42217</c:v>
                </c:pt>
                <c:pt idx="584">
                  <c:v>42248</c:v>
                </c:pt>
                <c:pt idx="585">
                  <c:v>42278</c:v>
                </c:pt>
                <c:pt idx="586">
                  <c:v>42309</c:v>
                </c:pt>
                <c:pt idx="587">
                  <c:v>42339</c:v>
                </c:pt>
                <c:pt idx="588">
                  <c:v>42370</c:v>
                </c:pt>
                <c:pt idx="589">
                  <c:v>42401</c:v>
                </c:pt>
                <c:pt idx="590">
                  <c:v>42430</c:v>
                </c:pt>
                <c:pt idx="591">
                  <c:v>42461</c:v>
                </c:pt>
                <c:pt idx="592">
                  <c:v>42491</c:v>
                </c:pt>
                <c:pt idx="593">
                  <c:v>42522</c:v>
                </c:pt>
                <c:pt idx="594">
                  <c:v>42552</c:v>
                </c:pt>
                <c:pt idx="595">
                  <c:v>42583</c:v>
                </c:pt>
                <c:pt idx="596">
                  <c:v>42614</c:v>
                </c:pt>
                <c:pt idx="597">
                  <c:v>42644</c:v>
                </c:pt>
                <c:pt idx="598">
                  <c:v>42675</c:v>
                </c:pt>
                <c:pt idx="599">
                  <c:v>42705</c:v>
                </c:pt>
                <c:pt idx="600">
                  <c:v>42736</c:v>
                </c:pt>
                <c:pt idx="601">
                  <c:v>42767</c:v>
                </c:pt>
                <c:pt idx="602">
                  <c:v>42795</c:v>
                </c:pt>
                <c:pt idx="603">
                  <c:v>42826</c:v>
                </c:pt>
                <c:pt idx="604">
                  <c:v>42856</c:v>
                </c:pt>
                <c:pt idx="605">
                  <c:v>42887</c:v>
                </c:pt>
                <c:pt idx="606">
                  <c:v>42917</c:v>
                </c:pt>
                <c:pt idx="607">
                  <c:v>42948</c:v>
                </c:pt>
                <c:pt idx="608">
                  <c:v>42979</c:v>
                </c:pt>
                <c:pt idx="609">
                  <c:v>43009</c:v>
                </c:pt>
                <c:pt idx="610">
                  <c:v>43040</c:v>
                </c:pt>
                <c:pt idx="611">
                  <c:v>43070</c:v>
                </c:pt>
                <c:pt idx="612">
                  <c:v>43101</c:v>
                </c:pt>
                <c:pt idx="613">
                  <c:v>43132</c:v>
                </c:pt>
                <c:pt idx="614">
                  <c:v>43160</c:v>
                </c:pt>
                <c:pt idx="615">
                  <c:v>43191</c:v>
                </c:pt>
                <c:pt idx="616">
                  <c:v>43221</c:v>
                </c:pt>
                <c:pt idx="617">
                  <c:v>43252</c:v>
                </c:pt>
                <c:pt idx="618">
                  <c:v>43282</c:v>
                </c:pt>
                <c:pt idx="619">
                  <c:v>43313</c:v>
                </c:pt>
                <c:pt idx="620">
                  <c:v>43344</c:v>
                </c:pt>
                <c:pt idx="621">
                  <c:v>43374</c:v>
                </c:pt>
                <c:pt idx="622">
                  <c:v>43405</c:v>
                </c:pt>
                <c:pt idx="623">
                  <c:v>43435</c:v>
                </c:pt>
                <c:pt idx="624">
                  <c:v>43466</c:v>
                </c:pt>
                <c:pt idx="625">
                  <c:v>43497</c:v>
                </c:pt>
                <c:pt idx="626">
                  <c:v>43525</c:v>
                </c:pt>
                <c:pt idx="627">
                  <c:v>43556</c:v>
                </c:pt>
                <c:pt idx="628">
                  <c:v>43586</c:v>
                </c:pt>
                <c:pt idx="629">
                  <c:v>43617</c:v>
                </c:pt>
                <c:pt idx="630">
                  <c:v>43647</c:v>
                </c:pt>
                <c:pt idx="631">
                  <c:v>43678</c:v>
                </c:pt>
                <c:pt idx="632">
                  <c:v>43709</c:v>
                </c:pt>
                <c:pt idx="633">
                  <c:v>43739</c:v>
                </c:pt>
                <c:pt idx="634">
                  <c:v>43770</c:v>
                </c:pt>
                <c:pt idx="635">
                  <c:v>43800</c:v>
                </c:pt>
                <c:pt idx="636">
                  <c:v>43831</c:v>
                </c:pt>
                <c:pt idx="637">
                  <c:v>43862</c:v>
                </c:pt>
                <c:pt idx="638">
                  <c:v>43891</c:v>
                </c:pt>
                <c:pt idx="639">
                  <c:v>43922</c:v>
                </c:pt>
                <c:pt idx="640">
                  <c:v>43952</c:v>
                </c:pt>
                <c:pt idx="641">
                  <c:v>43983</c:v>
                </c:pt>
                <c:pt idx="642">
                  <c:v>44013</c:v>
                </c:pt>
                <c:pt idx="643">
                  <c:v>44044</c:v>
                </c:pt>
                <c:pt idx="644">
                  <c:v>44075</c:v>
                </c:pt>
                <c:pt idx="645">
                  <c:v>44105</c:v>
                </c:pt>
                <c:pt idx="646">
                  <c:v>44136</c:v>
                </c:pt>
                <c:pt idx="647">
                  <c:v>44166</c:v>
                </c:pt>
                <c:pt idx="648">
                  <c:v>44197</c:v>
                </c:pt>
                <c:pt idx="649">
                  <c:v>44228</c:v>
                </c:pt>
                <c:pt idx="650">
                  <c:v>44256</c:v>
                </c:pt>
                <c:pt idx="651">
                  <c:v>44287</c:v>
                </c:pt>
                <c:pt idx="652">
                  <c:v>44317</c:v>
                </c:pt>
                <c:pt idx="653">
                  <c:v>44348</c:v>
                </c:pt>
                <c:pt idx="654">
                  <c:v>44378</c:v>
                </c:pt>
                <c:pt idx="655">
                  <c:v>44409</c:v>
                </c:pt>
                <c:pt idx="656">
                  <c:v>44440</c:v>
                </c:pt>
                <c:pt idx="657">
                  <c:v>44470</c:v>
                </c:pt>
                <c:pt idx="658">
                  <c:v>44501</c:v>
                </c:pt>
                <c:pt idx="659">
                  <c:v>44531</c:v>
                </c:pt>
                <c:pt idx="660">
                  <c:v>44562</c:v>
                </c:pt>
                <c:pt idx="661">
                  <c:v>44593</c:v>
                </c:pt>
                <c:pt idx="662">
                  <c:v>44621</c:v>
                </c:pt>
                <c:pt idx="663">
                  <c:v>44652</c:v>
                </c:pt>
                <c:pt idx="664">
                  <c:v>44682</c:v>
                </c:pt>
                <c:pt idx="665">
                  <c:v>44713</c:v>
                </c:pt>
                <c:pt idx="666">
                  <c:v>44743</c:v>
                </c:pt>
                <c:pt idx="667">
                  <c:v>44774</c:v>
                </c:pt>
                <c:pt idx="668">
                  <c:v>44805</c:v>
                </c:pt>
                <c:pt idx="669">
                  <c:v>44835</c:v>
                </c:pt>
                <c:pt idx="670">
                  <c:v>44866</c:v>
                </c:pt>
                <c:pt idx="671">
                  <c:v>44896</c:v>
                </c:pt>
                <c:pt idx="672">
                  <c:v>44927</c:v>
                </c:pt>
                <c:pt idx="673">
                  <c:v>44958</c:v>
                </c:pt>
                <c:pt idx="674">
                  <c:v>44986</c:v>
                </c:pt>
                <c:pt idx="675">
                  <c:v>45017</c:v>
                </c:pt>
                <c:pt idx="676">
                  <c:v>45047</c:v>
                </c:pt>
                <c:pt idx="677">
                  <c:v>45078</c:v>
                </c:pt>
                <c:pt idx="678">
                  <c:v>45108</c:v>
                </c:pt>
                <c:pt idx="679">
                  <c:v>45139</c:v>
                </c:pt>
                <c:pt idx="680">
                  <c:v>45170</c:v>
                </c:pt>
                <c:pt idx="681">
                  <c:v>45200</c:v>
                </c:pt>
                <c:pt idx="682">
                  <c:v>45231</c:v>
                </c:pt>
                <c:pt idx="683">
                  <c:v>45261</c:v>
                </c:pt>
                <c:pt idx="684">
                  <c:v>45292</c:v>
                </c:pt>
                <c:pt idx="685">
                  <c:v>45323</c:v>
                </c:pt>
                <c:pt idx="686">
                  <c:v>45352</c:v>
                </c:pt>
                <c:pt idx="687">
                  <c:v>45383</c:v>
                </c:pt>
                <c:pt idx="688">
                  <c:v>45413</c:v>
                </c:pt>
              </c:numCache>
            </c:numRef>
          </c:cat>
          <c:val>
            <c:numRef>
              <c:f>'CPI Food'!$C$4:$C$932</c:f>
              <c:numCache>
                <c:formatCode>0.0%</c:formatCode>
                <c:ptCount val="929"/>
                <c:pt idx="0">
                  <c:v>-2.8735632183906068E-3</c:v>
                </c:pt>
                <c:pt idx="1">
                  <c:v>0</c:v>
                </c:pt>
                <c:pt idx="2">
                  <c:v>-2.8818443804035088E-3</c:v>
                </c:pt>
                <c:pt idx="3">
                  <c:v>0</c:v>
                </c:pt>
                <c:pt idx="4">
                  <c:v>8.6705202312138407E-3</c:v>
                </c:pt>
                <c:pt idx="5">
                  <c:v>2.8653295128939771E-3</c:v>
                </c:pt>
                <c:pt idx="6">
                  <c:v>5.7142857142857828E-3</c:v>
                </c:pt>
                <c:pt idx="7">
                  <c:v>0</c:v>
                </c:pt>
                <c:pt idx="8">
                  <c:v>2.8409090909089496E-3</c:v>
                </c:pt>
                <c:pt idx="9">
                  <c:v>2.8328611898016387E-3</c:v>
                </c:pt>
                <c:pt idx="10">
                  <c:v>2.8248587570622874E-3</c:v>
                </c:pt>
                <c:pt idx="11">
                  <c:v>0</c:v>
                </c:pt>
                <c:pt idx="12">
                  <c:v>5.6338028169014009E-3</c:v>
                </c:pt>
                <c:pt idx="13">
                  <c:v>2.8011204481790397E-3</c:v>
                </c:pt>
                <c:pt idx="14">
                  <c:v>5.5865921787709993E-3</c:v>
                </c:pt>
                <c:pt idx="15">
                  <c:v>2.7777777777777679E-3</c:v>
                </c:pt>
                <c:pt idx="16">
                  <c:v>0</c:v>
                </c:pt>
                <c:pt idx="17">
                  <c:v>2.7700831024930483E-3</c:v>
                </c:pt>
                <c:pt idx="18">
                  <c:v>2.7624309392264568E-3</c:v>
                </c:pt>
                <c:pt idx="19">
                  <c:v>5.5096418732782926E-3</c:v>
                </c:pt>
                <c:pt idx="20">
                  <c:v>8.219178082191636E-3</c:v>
                </c:pt>
                <c:pt idx="21">
                  <c:v>0</c:v>
                </c:pt>
                <c:pt idx="22">
                  <c:v>5.4347826086957873E-3</c:v>
                </c:pt>
                <c:pt idx="23">
                  <c:v>0</c:v>
                </c:pt>
                <c:pt idx="24">
                  <c:v>0</c:v>
                </c:pt>
                <c:pt idx="25">
                  <c:v>2.7027027027026751E-3</c:v>
                </c:pt>
                <c:pt idx="26">
                  <c:v>8.0862533692722671E-3</c:v>
                </c:pt>
                <c:pt idx="27">
                  <c:v>5.3475935828877219E-3</c:v>
                </c:pt>
                <c:pt idx="28">
                  <c:v>1.0638297872340496E-2</c:v>
                </c:pt>
                <c:pt idx="29">
                  <c:v>5.2631578947368585E-3</c:v>
                </c:pt>
                <c:pt idx="30">
                  <c:v>5.2356020942407877E-3</c:v>
                </c:pt>
                <c:pt idx="31">
                  <c:v>5.2083333333334814E-3</c:v>
                </c:pt>
                <c:pt idx="32">
                  <c:v>2.5906735751295429E-3</c:v>
                </c:pt>
                <c:pt idx="33">
                  <c:v>1.0335917312661369E-2</c:v>
                </c:pt>
                <c:pt idx="34">
                  <c:v>1.0230179028132946E-2</c:v>
                </c:pt>
                <c:pt idx="35">
                  <c:v>2.5316455696202667E-3</c:v>
                </c:pt>
                <c:pt idx="36">
                  <c:v>5.050505050504972E-3</c:v>
                </c:pt>
                <c:pt idx="37">
                  <c:v>0</c:v>
                </c:pt>
                <c:pt idx="38">
                  <c:v>2.5125628140703071E-3</c:v>
                </c:pt>
                <c:pt idx="39">
                  <c:v>5.0125313283209127E-3</c:v>
                </c:pt>
                <c:pt idx="40">
                  <c:v>0</c:v>
                </c:pt>
                <c:pt idx="41">
                  <c:v>2.4937655860348684E-3</c:v>
                </c:pt>
                <c:pt idx="42">
                  <c:v>0</c:v>
                </c:pt>
                <c:pt idx="43">
                  <c:v>4.9751243781093191E-3</c:v>
                </c:pt>
                <c:pt idx="44">
                  <c:v>2.4752475247524774E-3</c:v>
                </c:pt>
                <c:pt idx="45">
                  <c:v>-2.4691358024692134E-3</c:v>
                </c:pt>
                <c:pt idx="46">
                  <c:v>2.4752475247524774E-3</c:v>
                </c:pt>
                <c:pt idx="47">
                  <c:v>0</c:v>
                </c:pt>
                <c:pt idx="48">
                  <c:v>0</c:v>
                </c:pt>
                <c:pt idx="49">
                  <c:v>9.8765432098764094E-3</c:v>
                </c:pt>
                <c:pt idx="50">
                  <c:v>4.8899755501223829E-3</c:v>
                </c:pt>
                <c:pt idx="51">
                  <c:v>4.8661800486617945E-3</c:v>
                </c:pt>
                <c:pt idx="52">
                  <c:v>4.8426150121065881E-3</c:v>
                </c:pt>
                <c:pt idx="53">
                  <c:v>2.4096385542169418E-3</c:v>
                </c:pt>
                <c:pt idx="54">
                  <c:v>0</c:v>
                </c:pt>
                <c:pt idx="55">
                  <c:v>0</c:v>
                </c:pt>
                <c:pt idx="56">
                  <c:v>2.4038461538462563E-3</c:v>
                </c:pt>
                <c:pt idx="57">
                  <c:v>4.7961630695443347E-3</c:v>
                </c:pt>
                <c:pt idx="58">
                  <c:v>9.5465393794749165E-3</c:v>
                </c:pt>
                <c:pt idx="59">
                  <c:v>-2.3640661938533203E-3</c:v>
                </c:pt>
                <c:pt idx="60">
                  <c:v>9.4786729857818663E-3</c:v>
                </c:pt>
                <c:pt idx="61">
                  <c:v>0</c:v>
                </c:pt>
                <c:pt idx="62">
                  <c:v>0</c:v>
                </c:pt>
                <c:pt idx="63">
                  <c:v>2.3474178403755097E-3</c:v>
                </c:pt>
                <c:pt idx="64">
                  <c:v>2.3419203747070405E-3</c:v>
                </c:pt>
                <c:pt idx="65">
                  <c:v>7.0093457943927184E-3</c:v>
                </c:pt>
                <c:pt idx="66">
                  <c:v>0</c:v>
                </c:pt>
                <c:pt idx="67">
                  <c:v>9.2807424593968069E-3</c:v>
                </c:pt>
                <c:pt idx="68">
                  <c:v>4.5977011494253706E-3</c:v>
                </c:pt>
                <c:pt idx="69">
                  <c:v>4.5766590389015871E-3</c:v>
                </c:pt>
                <c:pt idx="70">
                  <c:v>4.5558086560364419E-3</c:v>
                </c:pt>
                <c:pt idx="71">
                  <c:v>1.5873015873015817E-2</c:v>
                </c:pt>
                <c:pt idx="72">
                  <c:v>1.5625E-2</c:v>
                </c:pt>
                <c:pt idx="73">
                  <c:v>2.19780219780219E-2</c:v>
                </c:pt>
                <c:pt idx="74">
                  <c:v>1.5053763440860291E-2</c:v>
                </c:pt>
                <c:pt idx="75">
                  <c:v>1.2711864406779627E-2</c:v>
                </c:pt>
                <c:pt idx="76">
                  <c:v>1.0460251046025215E-2</c:v>
                </c:pt>
                <c:pt idx="77">
                  <c:v>2.0703933747412417E-3</c:v>
                </c:pt>
                <c:pt idx="78">
                  <c:v>5.1652892561983466E-2</c:v>
                </c:pt>
                <c:pt idx="79">
                  <c:v>0</c:v>
                </c:pt>
                <c:pt idx="80">
                  <c:v>5.893909626719207E-3</c:v>
                </c:pt>
                <c:pt idx="81">
                  <c:v>1.1718749999999778E-2</c:v>
                </c:pt>
                <c:pt idx="82">
                  <c:v>9.6525096525097442E-3</c:v>
                </c:pt>
                <c:pt idx="83">
                  <c:v>1.1472275334608151E-2</c:v>
                </c:pt>
                <c:pt idx="84">
                  <c:v>2.0793950850661602E-2</c:v>
                </c:pt>
                <c:pt idx="85">
                  <c:v>9.2592592592593004E-3</c:v>
                </c:pt>
                <c:pt idx="86">
                  <c:v>-1.8348623853211565E-3</c:v>
                </c:pt>
                <c:pt idx="87">
                  <c:v>7.3529411764705621E-3</c:v>
                </c:pt>
                <c:pt idx="88">
                  <c:v>1.8248175182482562E-3</c:v>
                </c:pt>
                <c:pt idx="89">
                  <c:v>-1.8214936247723523E-3</c:v>
                </c:pt>
                <c:pt idx="90">
                  <c:v>1.2773722627737349E-2</c:v>
                </c:pt>
                <c:pt idx="91">
                  <c:v>1.9819819819819839E-2</c:v>
                </c:pt>
                <c:pt idx="92">
                  <c:v>1.0600706713780994E-2</c:v>
                </c:pt>
                <c:pt idx="93">
                  <c:v>1.2237762237762073E-2</c:v>
                </c:pt>
                <c:pt idx="94">
                  <c:v>1.2089810017271274E-2</c:v>
                </c:pt>
                <c:pt idx="95">
                  <c:v>3.4129692832762792E-3</c:v>
                </c:pt>
                <c:pt idx="96">
                  <c:v>3.4013605442178019E-3</c:v>
                </c:pt>
                <c:pt idx="97">
                  <c:v>-1.6949152542372614E-3</c:v>
                </c:pt>
                <c:pt idx="98">
                  <c:v>-1.6977928692699651E-3</c:v>
                </c:pt>
                <c:pt idx="99">
                  <c:v>3.4013605442178019E-3</c:v>
                </c:pt>
                <c:pt idx="100">
                  <c:v>1.0169491525423791E-2</c:v>
                </c:pt>
                <c:pt idx="101">
                  <c:v>1.6778523489932917E-2</c:v>
                </c:pt>
                <c:pt idx="102">
                  <c:v>1.6501650165017256E-3</c:v>
                </c:pt>
                <c:pt idx="103">
                  <c:v>4.9423393739702615E-3</c:v>
                </c:pt>
                <c:pt idx="104">
                  <c:v>9.8360655737705915E-3</c:v>
                </c:pt>
                <c:pt idx="105">
                  <c:v>6.4935064935065512E-3</c:v>
                </c:pt>
                <c:pt idx="106">
                  <c:v>4.8387096774193949E-3</c:v>
                </c:pt>
                <c:pt idx="107">
                  <c:v>-1.6051364365969878E-3</c:v>
                </c:pt>
                <c:pt idx="108">
                  <c:v>-9.6463022508038732E-3</c:v>
                </c:pt>
                <c:pt idx="109">
                  <c:v>-4.8701298701299134E-3</c:v>
                </c:pt>
                <c:pt idx="110">
                  <c:v>0</c:v>
                </c:pt>
                <c:pt idx="111">
                  <c:v>4.8939641109300158E-3</c:v>
                </c:pt>
                <c:pt idx="112">
                  <c:v>1.6233766233766378E-3</c:v>
                </c:pt>
                <c:pt idx="113">
                  <c:v>4.8622366288493257E-3</c:v>
                </c:pt>
                <c:pt idx="114">
                  <c:v>3.225806451612856E-3</c:v>
                </c:pt>
                <c:pt idx="115">
                  <c:v>4.8231511254019921E-3</c:v>
                </c:pt>
                <c:pt idx="116">
                  <c:v>4.7999999999999154E-3</c:v>
                </c:pt>
                <c:pt idx="117">
                  <c:v>0</c:v>
                </c:pt>
                <c:pt idx="118">
                  <c:v>1.5923566878981443E-3</c:v>
                </c:pt>
                <c:pt idx="119">
                  <c:v>3.1796502384737746E-3</c:v>
                </c:pt>
                <c:pt idx="120">
                  <c:v>1.7432646592709933E-2</c:v>
                </c:pt>
                <c:pt idx="121">
                  <c:v>4.6728971962617383E-3</c:v>
                </c:pt>
                <c:pt idx="122">
                  <c:v>1.0852713178294726E-2</c:v>
                </c:pt>
                <c:pt idx="123">
                  <c:v>4.6012269938648931E-3</c:v>
                </c:pt>
                <c:pt idx="124">
                  <c:v>6.1068702290076882E-3</c:v>
                </c:pt>
                <c:pt idx="125">
                  <c:v>3.0349013657053892E-3</c:v>
                </c:pt>
                <c:pt idx="126">
                  <c:v>4.5385779122544267E-3</c:v>
                </c:pt>
                <c:pt idx="127">
                  <c:v>3.0120481927708997E-3</c:v>
                </c:pt>
                <c:pt idx="128">
                  <c:v>3.0030030030030463E-3</c:v>
                </c:pt>
                <c:pt idx="129">
                  <c:v>8.9820359281438389E-3</c:v>
                </c:pt>
                <c:pt idx="130">
                  <c:v>1.4836795252224366E-3</c:v>
                </c:pt>
                <c:pt idx="131">
                  <c:v>8.8888888888887241E-3</c:v>
                </c:pt>
                <c:pt idx="132">
                  <c:v>1.0279001468428861E-2</c:v>
                </c:pt>
                <c:pt idx="133">
                  <c:v>1.1627906976744207E-2</c:v>
                </c:pt>
                <c:pt idx="134">
                  <c:v>1.5804597701149614E-2</c:v>
                </c:pt>
                <c:pt idx="135">
                  <c:v>1.4144271570014189E-2</c:v>
                </c:pt>
                <c:pt idx="136">
                  <c:v>1.5341701534170138E-2</c:v>
                </c:pt>
                <c:pt idx="137">
                  <c:v>4.1208791208791062E-3</c:v>
                </c:pt>
                <c:pt idx="138">
                  <c:v>4.1039671682627787E-3</c:v>
                </c:pt>
                <c:pt idx="139">
                  <c:v>4.0871934604904681E-3</c:v>
                </c:pt>
                <c:pt idx="140">
                  <c:v>8.141112618724522E-3</c:v>
                </c:pt>
                <c:pt idx="141">
                  <c:v>6.7294751009421283E-3</c:v>
                </c:pt>
                <c:pt idx="142">
                  <c:v>5.3475935828877219E-3</c:v>
                </c:pt>
                <c:pt idx="143">
                  <c:v>1.7287234042553168E-2</c:v>
                </c:pt>
                <c:pt idx="144">
                  <c:v>1.5686274509803866E-2</c:v>
                </c:pt>
                <c:pt idx="145">
                  <c:v>9.009009009009139E-3</c:v>
                </c:pt>
                <c:pt idx="146">
                  <c:v>6.3775510204082675E-3</c:v>
                </c:pt>
                <c:pt idx="147">
                  <c:v>1.0139416983523386E-2</c:v>
                </c:pt>
                <c:pt idx="148">
                  <c:v>3.7641154328731385E-3</c:v>
                </c:pt>
                <c:pt idx="149">
                  <c:v>5.0000000000001155E-3</c:v>
                </c:pt>
                <c:pt idx="150">
                  <c:v>-1.2437810945274963E-3</c:v>
                </c:pt>
                <c:pt idx="151">
                  <c:v>7.4719800747198306E-3</c:v>
                </c:pt>
                <c:pt idx="152">
                  <c:v>7.4165636588379158E-3</c:v>
                </c:pt>
                <c:pt idx="153">
                  <c:v>7.3619631901840066E-3</c:v>
                </c:pt>
                <c:pt idx="154">
                  <c:v>8.5261875761266648E-3</c:v>
                </c:pt>
                <c:pt idx="155">
                  <c:v>6.0386473429951959E-3</c:v>
                </c:pt>
                <c:pt idx="156">
                  <c:v>1.2004801920768582E-3</c:v>
                </c:pt>
                <c:pt idx="157">
                  <c:v>8.3932853717025857E-3</c:v>
                </c:pt>
                <c:pt idx="158">
                  <c:v>5.9453032104637149E-3</c:v>
                </c:pt>
                <c:pt idx="159">
                  <c:v>7.0921985815604049E-3</c:v>
                </c:pt>
                <c:pt idx="160">
                  <c:v>5.8685446009389963E-3</c:v>
                </c:pt>
                <c:pt idx="161">
                  <c:v>9.3348891481912499E-3</c:v>
                </c:pt>
                <c:pt idx="162">
                  <c:v>1.6184971098265999E-2</c:v>
                </c:pt>
                <c:pt idx="163">
                  <c:v>1.1376564277588264E-2</c:v>
                </c:pt>
                <c:pt idx="164">
                  <c:v>7.87401574803126E-3</c:v>
                </c:pt>
                <c:pt idx="165">
                  <c:v>1.1160714285714191E-2</c:v>
                </c:pt>
                <c:pt idx="166">
                  <c:v>6.6225165562914245E-3</c:v>
                </c:pt>
                <c:pt idx="167">
                  <c:v>3.2894736842103978E-3</c:v>
                </c:pt>
                <c:pt idx="168">
                  <c:v>5.464480874316946E-3</c:v>
                </c:pt>
                <c:pt idx="169">
                  <c:v>5.4347826086955653E-3</c:v>
                </c:pt>
                <c:pt idx="170">
                  <c:v>1.08108108108107E-3</c:v>
                </c:pt>
                <c:pt idx="171">
                  <c:v>1.0799136069115089E-3</c:v>
                </c:pt>
                <c:pt idx="172">
                  <c:v>4.3149946062566169E-3</c:v>
                </c:pt>
                <c:pt idx="173">
                  <c:v>7.5187969924812581E-3</c:v>
                </c:pt>
                <c:pt idx="174">
                  <c:v>5.3304904051172386E-3</c:v>
                </c:pt>
                <c:pt idx="175">
                  <c:v>4.2417815482502785E-3</c:v>
                </c:pt>
                <c:pt idx="176">
                  <c:v>1.0559662090812161E-3</c:v>
                </c:pt>
                <c:pt idx="177">
                  <c:v>2.1097046413502962E-3</c:v>
                </c:pt>
                <c:pt idx="178">
                  <c:v>2.1052631578948322E-3</c:v>
                </c:pt>
                <c:pt idx="179">
                  <c:v>3.1512605042016695E-3</c:v>
                </c:pt>
                <c:pt idx="180">
                  <c:v>7.3298429319372804E-3</c:v>
                </c:pt>
                <c:pt idx="181">
                  <c:v>-1.0395010395011228E-3</c:v>
                </c:pt>
                <c:pt idx="182">
                  <c:v>2.0811654526535772E-3</c:v>
                </c:pt>
                <c:pt idx="183">
                  <c:v>8.3073727933540287E-3</c:v>
                </c:pt>
                <c:pt idx="184">
                  <c:v>9.2687950566427979E-3</c:v>
                </c:pt>
                <c:pt idx="185">
                  <c:v>1.0204081632652073E-3</c:v>
                </c:pt>
                <c:pt idx="186">
                  <c:v>-2.0387359836899765E-3</c:v>
                </c:pt>
                <c:pt idx="187">
                  <c:v>1.0214504596526286E-3</c:v>
                </c:pt>
                <c:pt idx="188">
                  <c:v>1.0204081632652073E-3</c:v>
                </c:pt>
                <c:pt idx="189">
                  <c:v>1.0193679918450993E-3</c:v>
                </c:pt>
                <c:pt idx="190">
                  <c:v>-1.0183299389002753E-3</c:v>
                </c:pt>
                <c:pt idx="191">
                  <c:v>-1.0193679918449883E-3</c:v>
                </c:pt>
                <c:pt idx="192">
                  <c:v>2.0408163265306367E-3</c:v>
                </c:pt>
                <c:pt idx="193">
                  <c:v>6.109979633401208E-3</c:v>
                </c:pt>
                <c:pt idx="194">
                  <c:v>4.0485829959515662E-3</c:v>
                </c:pt>
                <c:pt idx="195">
                  <c:v>3.0241935483870108E-3</c:v>
                </c:pt>
                <c:pt idx="196">
                  <c:v>1.0050251256281673E-3</c:v>
                </c:pt>
                <c:pt idx="197">
                  <c:v>0</c:v>
                </c:pt>
                <c:pt idx="198">
                  <c:v>0</c:v>
                </c:pt>
                <c:pt idx="199">
                  <c:v>4.0160642570281624E-3</c:v>
                </c:pt>
                <c:pt idx="200">
                  <c:v>2.9999999999998916E-3</c:v>
                </c:pt>
                <c:pt idx="201">
                  <c:v>0</c:v>
                </c:pt>
                <c:pt idx="202">
                  <c:v>2.9910269192421346E-3</c:v>
                </c:pt>
                <c:pt idx="203">
                  <c:v>1.2922465208747624E-2</c:v>
                </c:pt>
                <c:pt idx="204">
                  <c:v>5.8881256133462845E-3</c:v>
                </c:pt>
                <c:pt idx="205">
                  <c:v>2.9268292682926855E-3</c:v>
                </c:pt>
                <c:pt idx="206">
                  <c:v>0</c:v>
                </c:pt>
                <c:pt idx="207">
                  <c:v>-1.9455252918287869E-3</c:v>
                </c:pt>
                <c:pt idx="208">
                  <c:v>3.8986354775829568E-3</c:v>
                </c:pt>
                <c:pt idx="209">
                  <c:v>1.9417475728156219E-3</c:v>
                </c:pt>
                <c:pt idx="210">
                  <c:v>5.8139534883721034E-3</c:v>
                </c:pt>
                <c:pt idx="211">
                  <c:v>-9.6339113680143917E-4</c:v>
                </c:pt>
                <c:pt idx="212">
                  <c:v>1.9286403085825299E-3</c:v>
                </c:pt>
                <c:pt idx="213">
                  <c:v>9.6246390760335032E-4</c:v>
                </c:pt>
                <c:pt idx="214">
                  <c:v>3.8461538461538325E-3</c:v>
                </c:pt>
                <c:pt idx="215">
                  <c:v>9.5785440613016526E-4</c:v>
                </c:pt>
                <c:pt idx="216">
                  <c:v>4.7846889952152249E-3</c:v>
                </c:pt>
                <c:pt idx="217">
                  <c:v>3.8095238095239292E-3</c:v>
                </c:pt>
                <c:pt idx="218">
                  <c:v>-9.4876660341569607E-4</c:v>
                </c:pt>
                <c:pt idx="219">
                  <c:v>-1.8993352326686086E-3</c:v>
                </c:pt>
                <c:pt idx="220">
                  <c:v>2.8544243577546258E-3</c:v>
                </c:pt>
                <c:pt idx="221">
                  <c:v>0</c:v>
                </c:pt>
                <c:pt idx="222">
                  <c:v>9.4876660341558505E-4</c:v>
                </c:pt>
                <c:pt idx="223">
                  <c:v>1.8957345971564177E-3</c:v>
                </c:pt>
                <c:pt idx="224">
                  <c:v>1.8921475875117721E-3</c:v>
                </c:pt>
                <c:pt idx="225">
                  <c:v>5.6657223796032774E-3</c:v>
                </c:pt>
                <c:pt idx="226">
                  <c:v>7.5117370892019419E-3</c:v>
                </c:pt>
                <c:pt idx="227">
                  <c:v>1.8639328984155767E-3</c:v>
                </c:pt>
                <c:pt idx="228">
                  <c:v>-9.3023255813950989E-4</c:v>
                </c:pt>
                <c:pt idx="229">
                  <c:v>1.8621973929235924E-3</c:v>
                </c:pt>
                <c:pt idx="230">
                  <c:v>1.8587360594795044E-3</c:v>
                </c:pt>
                <c:pt idx="231">
                  <c:v>3.7105751391466324E-3</c:v>
                </c:pt>
                <c:pt idx="232">
                  <c:v>9.242144177448175E-4</c:v>
                </c:pt>
                <c:pt idx="233">
                  <c:v>7.3868882733147956E-3</c:v>
                </c:pt>
                <c:pt idx="234">
                  <c:v>8.2493125572868919E-3</c:v>
                </c:pt>
                <c:pt idx="235">
                  <c:v>9.0909090909074841E-4</c:v>
                </c:pt>
                <c:pt idx="236">
                  <c:v>2.7247956403271267E-3</c:v>
                </c:pt>
                <c:pt idx="237">
                  <c:v>5.4347826086955653E-3</c:v>
                </c:pt>
                <c:pt idx="238">
                  <c:v>2.7027027027026751E-3</c:v>
                </c:pt>
                <c:pt idx="239">
                  <c:v>5.3908355795149188E-3</c:v>
                </c:pt>
                <c:pt idx="240">
                  <c:v>2.6809651474530849E-3</c:v>
                </c:pt>
                <c:pt idx="241">
                  <c:v>1.7825311942958333E-3</c:v>
                </c:pt>
                <c:pt idx="242">
                  <c:v>1.7793594306048099E-3</c:v>
                </c:pt>
                <c:pt idx="243">
                  <c:v>5.3285968028420339E-3</c:v>
                </c:pt>
                <c:pt idx="244">
                  <c:v>5.300353356890497E-3</c:v>
                </c:pt>
                <c:pt idx="245">
                  <c:v>-8.7873462214405063E-4</c:v>
                </c:pt>
                <c:pt idx="246">
                  <c:v>1.7590149516271136E-3</c:v>
                </c:pt>
                <c:pt idx="247">
                  <c:v>4.3898156277435429E-3</c:v>
                </c:pt>
                <c:pt idx="248">
                  <c:v>1.7482517482516613E-3</c:v>
                </c:pt>
                <c:pt idx="249">
                  <c:v>8.7260034904024231E-4</c:v>
                </c:pt>
                <c:pt idx="250">
                  <c:v>4.3591979075849885E-3</c:v>
                </c:pt>
                <c:pt idx="251">
                  <c:v>3.4722222222220989E-3</c:v>
                </c:pt>
                <c:pt idx="252">
                  <c:v>8.6505190311436664E-4</c:v>
                </c:pt>
                <c:pt idx="253">
                  <c:v>1.7286084701815252E-3</c:v>
                </c:pt>
                <c:pt idx="254">
                  <c:v>5.1768766177739955E-3</c:v>
                </c:pt>
                <c:pt idx="255">
                  <c:v>3.4334763948498104E-3</c:v>
                </c:pt>
                <c:pt idx="256">
                  <c:v>5.9880239520957446E-3</c:v>
                </c:pt>
                <c:pt idx="257">
                  <c:v>1.0204081632653184E-2</c:v>
                </c:pt>
                <c:pt idx="258">
                  <c:v>5.050505050505194E-3</c:v>
                </c:pt>
                <c:pt idx="259">
                  <c:v>5.0251256281406143E-3</c:v>
                </c:pt>
                <c:pt idx="260">
                  <c:v>2.4999999999999467E-3</c:v>
                </c:pt>
                <c:pt idx="261">
                  <c:v>1.6625103906899863E-3</c:v>
                </c:pt>
                <c:pt idx="262">
                  <c:v>4.1493775933609811E-3</c:v>
                </c:pt>
                <c:pt idx="263">
                  <c:v>4.1322314049587749E-3</c:v>
                </c:pt>
                <c:pt idx="264">
                  <c:v>6.5843621399177543E-3</c:v>
                </c:pt>
                <c:pt idx="265">
                  <c:v>6.5412919051512919E-3</c:v>
                </c:pt>
                <c:pt idx="266">
                  <c:v>4.8740861088547582E-3</c:v>
                </c:pt>
                <c:pt idx="267">
                  <c:v>7.275666936135794E-3</c:v>
                </c:pt>
                <c:pt idx="268">
                  <c:v>2.4077046548958148E-3</c:v>
                </c:pt>
                <c:pt idx="269">
                  <c:v>4.003202562049557E-3</c:v>
                </c:pt>
                <c:pt idx="270">
                  <c:v>2.3923444976077235E-3</c:v>
                </c:pt>
                <c:pt idx="271">
                  <c:v>3.1821797931581575E-3</c:v>
                </c:pt>
                <c:pt idx="272">
                  <c:v>4.7581284694686587E-3</c:v>
                </c:pt>
                <c:pt idx="273">
                  <c:v>3.9463299131807794E-3</c:v>
                </c:pt>
                <c:pt idx="274">
                  <c:v>3.9308176100629755E-3</c:v>
                </c:pt>
                <c:pt idx="275">
                  <c:v>1.3312451057165164E-2</c:v>
                </c:pt>
                <c:pt idx="276">
                  <c:v>8.5007727975270342E-3</c:v>
                </c:pt>
                <c:pt idx="277">
                  <c:v>1.5325670498083088E-3</c:v>
                </c:pt>
                <c:pt idx="278">
                  <c:v>-7.6511094108644429E-4</c:v>
                </c:pt>
                <c:pt idx="279">
                  <c:v>2.2970903522205877E-3</c:v>
                </c:pt>
                <c:pt idx="280">
                  <c:v>6.8754774637127536E-3</c:v>
                </c:pt>
                <c:pt idx="281">
                  <c:v>5.3110773899847086E-3</c:v>
                </c:pt>
                <c:pt idx="282">
                  <c:v>3.0188679245284344E-3</c:v>
                </c:pt>
                <c:pt idx="283">
                  <c:v>3.0097817908201208E-3</c:v>
                </c:pt>
                <c:pt idx="284">
                  <c:v>3.7509377344335793E-3</c:v>
                </c:pt>
                <c:pt idx="285">
                  <c:v>2.989536621823552E-3</c:v>
                </c:pt>
                <c:pt idx="286">
                  <c:v>7.4515648286155312E-4</c:v>
                </c:pt>
                <c:pt idx="287">
                  <c:v>6.7014147431123661E-3</c:v>
                </c:pt>
                <c:pt idx="288">
                  <c:v>3.6982248520709415E-3</c:v>
                </c:pt>
                <c:pt idx="289">
                  <c:v>1.4738393515107973E-3</c:v>
                </c:pt>
                <c:pt idx="290">
                  <c:v>5.1508462104488117E-3</c:v>
                </c:pt>
                <c:pt idx="291">
                  <c:v>3.6603221083455484E-3</c:v>
                </c:pt>
                <c:pt idx="292">
                  <c:v>5.1057622173598105E-3</c:v>
                </c:pt>
                <c:pt idx="293">
                  <c:v>-4.3541364296082463E-3</c:v>
                </c:pt>
                <c:pt idx="294">
                  <c:v>-2.9154518950436081E-3</c:v>
                </c:pt>
                <c:pt idx="295">
                  <c:v>1.4619883040933868E-3</c:v>
                </c:pt>
                <c:pt idx="296">
                  <c:v>-7.2992700729923587E-4</c:v>
                </c:pt>
                <c:pt idx="297">
                  <c:v>3.6523009495983416E-3</c:v>
                </c:pt>
                <c:pt idx="298">
                  <c:v>1.4556040756912303E-3</c:v>
                </c:pt>
                <c:pt idx="299">
                  <c:v>-2.1802325581393722E-3</c:v>
                </c:pt>
                <c:pt idx="300">
                  <c:v>3.6416605972322547E-3</c:v>
                </c:pt>
                <c:pt idx="301">
                  <c:v>3.6284470246734646E-3</c:v>
                </c:pt>
                <c:pt idx="302">
                  <c:v>-7.2306579898784307E-4</c:v>
                </c:pt>
                <c:pt idx="303">
                  <c:v>-7.2358900144708915E-4</c:v>
                </c:pt>
                <c:pt idx="304">
                  <c:v>2.1723388848662317E-3</c:v>
                </c:pt>
                <c:pt idx="305">
                  <c:v>-7.2254335260113489E-4</c:v>
                </c:pt>
                <c:pt idx="306">
                  <c:v>5.7845263919016343E-3</c:v>
                </c:pt>
                <c:pt idx="307">
                  <c:v>4.3134435657798953E-3</c:v>
                </c:pt>
                <c:pt idx="308">
                  <c:v>0</c:v>
                </c:pt>
                <c:pt idx="309">
                  <c:v>-7.158196134573469E-4</c:v>
                </c:pt>
                <c:pt idx="310">
                  <c:v>0</c:v>
                </c:pt>
                <c:pt idx="311">
                  <c:v>2.8653295128939771E-3</c:v>
                </c:pt>
                <c:pt idx="312">
                  <c:v>2.8571428571428914E-3</c:v>
                </c:pt>
                <c:pt idx="313">
                  <c:v>0</c:v>
                </c:pt>
                <c:pt idx="314">
                  <c:v>2.8490028490029129E-3</c:v>
                </c:pt>
                <c:pt idx="315">
                  <c:v>6.3920454545451921E-3</c:v>
                </c:pt>
                <c:pt idx="316">
                  <c:v>-2.1171489061395654E-3</c:v>
                </c:pt>
                <c:pt idx="317">
                  <c:v>0</c:v>
                </c:pt>
                <c:pt idx="318">
                  <c:v>3.5360678925036026E-3</c:v>
                </c:pt>
                <c:pt idx="319">
                  <c:v>1.4094432699083281E-3</c:v>
                </c:pt>
                <c:pt idx="320">
                  <c:v>4.2223786066151181E-3</c:v>
                </c:pt>
                <c:pt idx="321">
                  <c:v>2.1023125437982237E-3</c:v>
                </c:pt>
                <c:pt idx="322">
                  <c:v>3.4965034965035446E-3</c:v>
                </c:pt>
                <c:pt idx="323">
                  <c:v>6.968641114981633E-4</c:v>
                </c:pt>
                <c:pt idx="324">
                  <c:v>-1.3927576601669989E-3</c:v>
                </c:pt>
                <c:pt idx="325">
                  <c:v>0</c:v>
                </c:pt>
                <c:pt idx="326">
                  <c:v>2.0920502092049986E-3</c:v>
                </c:pt>
                <c:pt idx="327">
                  <c:v>2.0876826722338038E-3</c:v>
                </c:pt>
                <c:pt idx="328">
                  <c:v>2.7777777777777679E-3</c:v>
                </c:pt>
                <c:pt idx="329">
                  <c:v>5.5401662049860967E-3</c:v>
                </c:pt>
                <c:pt idx="330">
                  <c:v>2.7548209366392573E-3</c:v>
                </c:pt>
                <c:pt idx="331">
                  <c:v>1.3736263736265908E-3</c:v>
                </c:pt>
                <c:pt idx="332">
                  <c:v>0</c:v>
                </c:pt>
                <c:pt idx="333">
                  <c:v>2.7434842249656199E-3</c:v>
                </c:pt>
                <c:pt idx="334">
                  <c:v>6.8399452804377425E-3</c:v>
                </c:pt>
                <c:pt idx="335">
                  <c:v>0</c:v>
                </c:pt>
                <c:pt idx="336">
                  <c:v>3.3967391304348116E-3</c:v>
                </c:pt>
                <c:pt idx="337">
                  <c:v>-1.3540961408259333E-3</c:v>
                </c:pt>
                <c:pt idx="338">
                  <c:v>6.7796610169490457E-3</c:v>
                </c:pt>
                <c:pt idx="339">
                  <c:v>1.3468013468012074E-3</c:v>
                </c:pt>
                <c:pt idx="340">
                  <c:v>6.7249495628796119E-4</c:v>
                </c:pt>
                <c:pt idx="341">
                  <c:v>1.3440860215052641E-3</c:v>
                </c:pt>
                <c:pt idx="342">
                  <c:v>6.7114093959719234E-4</c:v>
                </c:pt>
                <c:pt idx="343">
                  <c:v>3.3534540576793948E-3</c:v>
                </c:pt>
                <c:pt idx="344">
                  <c:v>2.673796791443861E-3</c:v>
                </c:pt>
                <c:pt idx="345">
                  <c:v>0</c:v>
                </c:pt>
                <c:pt idx="346">
                  <c:v>2.0000000000000018E-3</c:v>
                </c:pt>
                <c:pt idx="347">
                  <c:v>3.3266799733866481E-3</c:v>
                </c:pt>
                <c:pt idx="348">
                  <c:v>2.6525198938991412E-3</c:v>
                </c:pt>
                <c:pt idx="349">
                  <c:v>4.6296296296297612E-3</c:v>
                </c:pt>
                <c:pt idx="350">
                  <c:v>3.9499670836076195E-3</c:v>
                </c:pt>
                <c:pt idx="351">
                  <c:v>-6.5573770491800243E-4</c:v>
                </c:pt>
                <c:pt idx="352">
                  <c:v>5.9055118110236116E-3</c:v>
                </c:pt>
                <c:pt idx="353">
                  <c:v>3.2615786040444128E-3</c:v>
                </c:pt>
                <c:pt idx="354">
                  <c:v>3.2509752925877766E-3</c:v>
                </c:pt>
                <c:pt idx="355">
                  <c:v>4.5366169799092582E-3</c:v>
                </c:pt>
                <c:pt idx="356">
                  <c:v>5.8064516129032739E-3</c:v>
                </c:pt>
                <c:pt idx="357">
                  <c:v>3.207184092366866E-3</c:v>
                </c:pt>
                <c:pt idx="358">
                  <c:v>1.2787723785165905E-3</c:v>
                </c:pt>
                <c:pt idx="359">
                  <c:v>-1.9157088122604415E-3</c:v>
                </c:pt>
                <c:pt idx="360">
                  <c:v>3.8387715930900956E-3</c:v>
                </c:pt>
                <c:pt idx="361">
                  <c:v>6.3734862970044048E-4</c:v>
                </c:pt>
                <c:pt idx="362">
                  <c:v>0</c:v>
                </c:pt>
                <c:pt idx="363">
                  <c:v>6.3694267515912451E-4</c:v>
                </c:pt>
                <c:pt idx="364">
                  <c:v>1.9096117122852085E-3</c:v>
                </c:pt>
                <c:pt idx="365">
                  <c:v>1.9059720457432761E-3</c:v>
                </c:pt>
                <c:pt idx="366">
                  <c:v>3.1705770450221049E-3</c:v>
                </c:pt>
                <c:pt idx="367">
                  <c:v>1.2642225031607168E-3</c:v>
                </c:pt>
                <c:pt idx="368">
                  <c:v>1.8939393939392257E-3</c:v>
                </c:pt>
                <c:pt idx="369">
                  <c:v>1.890359168241984E-3</c:v>
                </c:pt>
                <c:pt idx="370">
                  <c:v>1.2578616352201255E-3</c:v>
                </c:pt>
                <c:pt idx="371">
                  <c:v>4.3969849246232595E-3</c:v>
                </c:pt>
                <c:pt idx="372">
                  <c:v>0</c:v>
                </c:pt>
                <c:pt idx="373">
                  <c:v>1.2507817385865039E-3</c:v>
                </c:pt>
                <c:pt idx="374">
                  <c:v>6.2460961898813672E-4</c:v>
                </c:pt>
                <c:pt idx="375">
                  <c:v>3.1210986267165008E-3</c:v>
                </c:pt>
                <c:pt idx="376">
                  <c:v>-6.2227753578092404E-4</c:v>
                </c:pt>
                <c:pt idx="377">
                  <c:v>2.4906600249066102E-3</c:v>
                </c:pt>
                <c:pt idx="378">
                  <c:v>2.4844720496894901E-3</c:v>
                </c:pt>
                <c:pt idx="379">
                  <c:v>6.1957868649309411E-4</c:v>
                </c:pt>
                <c:pt idx="380">
                  <c:v>5.5727554179567651E-3</c:v>
                </c:pt>
                <c:pt idx="381">
                  <c:v>1.847290640393906E-3</c:v>
                </c:pt>
                <c:pt idx="382">
                  <c:v>6.1462814996948723E-4</c:v>
                </c:pt>
                <c:pt idx="383">
                  <c:v>3.6855036855036882E-3</c:v>
                </c:pt>
                <c:pt idx="384">
                  <c:v>2.447980416156792E-3</c:v>
                </c:pt>
                <c:pt idx="385">
                  <c:v>-6.1050061050071935E-4</c:v>
                </c:pt>
                <c:pt idx="386">
                  <c:v>1.2217470983506562E-3</c:v>
                </c:pt>
                <c:pt idx="387">
                  <c:v>1.8303843807199183E-3</c:v>
                </c:pt>
                <c:pt idx="388">
                  <c:v>-6.0901339829477763E-4</c:v>
                </c:pt>
                <c:pt idx="389">
                  <c:v>1.8281535648996261E-3</c:v>
                </c:pt>
                <c:pt idx="390">
                  <c:v>1.8248175182480342E-3</c:v>
                </c:pt>
                <c:pt idx="391">
                  <c:v>2.4286581663630624E-3</c:v>
                </c:pt>
                <c:pt idx="392">
                  <c:v>2.4227740763174133E-3</c:v>
                </c:pt>
                <c:pt idx="393">
                  <c:v>1.8126888217522286E-3</c:v>
                </c:pt>
                <c:pt idx="394">
                  <c:v>1.2062726176114147E-3</c:v>
                </c:pt>
                <c:pt idx="395">
                  <c:v>6.0240963855417995E-4</c:v>
                </c:pt>
                <c:pt idx="396">
                  <c:v>3.6122817579771205E-3</c:v>
                </c:pt>
                <c:pt idx="397">
                  <c:v>2.3995200959807672E-3</c:v>
                </c:pt>
                <c:pt idx="398">
                  <c:v>5.9844404548181629E-4</c:v>
                </c:pt>
                <c:pt idx="399">
                  <c:v>3.5885167464115852E-3</c:v>
                </c:pt>
                <c:pt idx="400">
                  <c:v>1.1918951132299238E-3</c:v>
                </c:pt>
                <c:pt idx="401">
                  <c:v>4.761904761904745E-3</c:v>
                </c:pt>
                <c:pt idx="402">
                  <c:v>2.962085308056972E-3</c:v>
                </c:pt>
                <c:pt idx="403">
                  <c:v>5.9066745422331479E-4</c:v>
                </c:pt>
                <c:pt idx="404">
                  <c:v>1.1806375442737771E-3</c:v>
                </c:pt>
                <c:pt idx="405">
                  <c:v>5.8962264150941301E-4</c:v>
                </c:pt>
                <c:pt idx="406">
                  <c:v>4.7142015321155473E-3</c:v>
                </c:pt>
                <c:pt idx="407">
                  <c:v>2.3460410557185618E-3</c:v>
                </c:pt>
                <c:pt idx="408">
                  <c:v>4.681100058513632E-3</c:v>
                </c:pt>
                <c:pt idx="409">
                  <c:v>2.9120559114734768E-3</c:v>
                </c:pt>
                <c:pt idx="410">
                  <c:v>2.3228803716608404E-3</c:v>
                </c:pt>
                <c:pt idx="411">
                  <c:v>1.7381228273465332E-3</c:v>
                </c:pt>
                <c:pt idx="412">
                  <c:v>3.4702139965296919E-3</c:v>
                </c:pt>
                <c:pt idx="413">
                  <c:v>3.4582132564842105E-3</c:v>
                </c:pt>
                <c:pt idx="414">
                  <c:v>2.2975301550833827E-3</c:v>
                </c:pt>
                <c:pt idx="415">
                  <c:v>1.1461318051575464E-3</c:v>
                </c:pt>
                <c:pt idx="416">
                  <c:v>3.4344590726962387E-3</c:v>
                </c:pt>
                <c:pt idx="417">
                  <c:v>5.7045065601823985E-4</c:v>
                </c:pt>
                <c:pt idx="418">
                  <c:v>-1.1402508551882073E-3</c:v>
                </c:pt>
                <c:pt idx="419">
                  <c:v>3.4246575342467001E-3</c:v>
                </c:pt>
                <c:pt idx="420">
                  <c:v>2.2753128555175195E-3</c:v>
                </c:pt>
                <c:pt idx="421">
                  <c:v>2.2701475595914289E-3</c:v>
                </c:pt>
                <c:pt idx="422">
                  <c:v>1.6987542468855921E-3</c:v>
                </c:pt>
                <c:pt idx="423">
                  <c:v>-2.8264556246466732E-3</c:v>
                </c:pt>
                <c:pt idx="424">
                  <c:v>5.6689342403615228E-4</c:v>
                </c:pt>
                <c:pt idx="425">
                  <c:v>1.1331444759206111E-3</c:v>
                </c:pt>
                <c:pt idx="426">
                  <c:v>0</c:v>
                </c:pt>
                <c:pt idx="427">
                  <c:v>1.6977928692700761E-3</c:v>
                </c:pt>
                <c:pt idx="428">
                  <c:v>0</c:v>
                </c:pt>
                <c:pt idx="429">
                  <c:v>2.8248587570620654E-3</c:v>
                </c:pt>
                <c:pt idx="430">
                  <c:v>1.1267605633802358E-3</c:v>
                </c:pt>
                <c:pt idx="431">
                  <c:v>0</c:v>
                </c:pt>
                <c:pt idx="432">
                  <c:v>5.6274620146314902E-3</c:v>
                </c:pt>
                <c:pt idx="433">
                  <c:v>1.6787912702853625E-3</c:v>
                </c:pt>
                <c:pt idx="434">
                  <c:v>5.5865921787701112E-4</c:v>
                </c:pt>
                <c:pt idx="435">
                  <c:v>1.6750418760469454E-3</c:v>
                </c:pt>
                <c:pt idx="436">
                  <c:v>5.0167224080268635E-3</c:v>
                </c:pt>
                <c:pt idx="437">
                  <c:v>5.5463117027176878E-4</c:v>
                </c:pt>
                <c:pt idx="438">
                  <c:v>3.8802660753880502E-3</c:v>
                </c:pt>
                <c:pt idx="439">
                  <c:v>2.2087244616233459E-3</c:v>
                </c:pt>
                <c:pt idx="440">
                  <c:v>3.8567493112946494E-3</c:v>
                </c:pt>
                <c:pt idx="441">
                  <c:v>4.9396267837542585E-3</c:v>
                </c:pt>
                <c:pt idx="442">
                  <c:v>4.9153468050247007E-3</c:v>
                </c:pt>
                <c:pt idx="443">
                  <c:v>-5.4347826086953432E-4</c:v>
                </c:pt>
                <c:pt idx="444">
                  <c:v>2.175095160413365E-3</c:v>
                </c:pt>
                <c:pt idx="445">
                  <c:v>2.1703743895820082E-3</c:v>
                </c:pt>
                <c:pt idx="446">
                  <c:v>2.1656740660531693E-3</c:v>
                </c:pt>
                <c:pt idx="447">
                  <c:v>7.5634792004322104E-3</c:v>
                </c:pt>
                <c:pt idx="448">
                  <c:v>2.1447721179626011E-3</c:v>
                </c:pt>
                <c:pt idx="449">
                  <c:v>2.1401819154629464E-3</c:v>
                </c:pt>
                <c:pt idx="450">
                  <c:v>1.0678056593700358E-3</c:v>
                </c:pt>
                <c:pt idx="451">
                  <c:v>-5.333333333332746E-4</c:v>
                </c:pt>
                <c:pt idx="452">
                  <c:v>4.8025613660618305E-3</c:v>
                </c:pt>
                <c:pt idx="453">
                  <c:v>3.1864046733935947E-3</c:v>
                </c:pt>
                <c:pt idx="454">
                  <c:v>0</c:v>
                </c:pt>
                <c:pt idx="455">
                  <c:v>1.0587612493382359E-3</c:v>
                </c:pt>
                <c:pt idx="456">
                  <c:v>5.2882072977267214E-4</c:v>
                </c:pt>
                <c:pt idx="457">
                  <c:v>2.1141649048626032E-3</c:v>
                </c:pt>
                <c:pt idx="458">
                  <c:v>6.3291139240506666E-3</c:v>
                </c:pt>
                <c:pt idx="459">
                  <c:v>1.0482180293500676E-3</c:v>
                </c:pt>
                <c:pt idx="460">
                  <c:v>0</c:v>
                </c:pt>
                <c:pt idx="461">
                  <c:v>2.0942408376962707E-3</c:v>
                </c:pt>
                <c:pt idx="462">
                  <c:v>5.2246603970740324E-4</c:v>
                </c:pt>
                <c:pt idx="463">
                  <c:v>2.0887728459531019E-3</c:v>
                </c:pt>
                <c:pt idx="464">
                  <c:v>2.6055237102657891E-3</c:v>
                </c:pt>
                <c:pt idx="465">
                  <c:v>3.1185031185030354E-3</c:v>
                </c:pt>
                <c:pt idx="466">
                  <c:v>1.5544041450776813E-3</c:v>
                </c:pt>
                <c:pt idx="467">
                  <c:v>4.1386445938953464E-3</c:v>
                </c:pt>
                <c:pt idx="468">
                  <c:v>5.1519835136515368E-4</c:v>
                </c:pt>
                <c:pt idx="469">
                  <c:v>1.029866117404854E-3</c:v>
                </c:pt>
                <c:pt idx="470">
                  <c:v>-5.1440329218099823E-4</c:v>
                </c:pt>
                <c:pt idx="471">
                  <c:v>2.0586721564590515E-3</c:v>
                </c:pt>
                <c:pt idx="472">
                  <c:v>3.0816640986133237E-3</c:v>
                </c:pt>
                <c:pt idx="473">
                  <c:v>2.0481310803890374E-3</c:v>
                </c:pt>
                <c:pt idx="474">
                  <c:v>2.5549310168624384E-3</c:v>
                </c:pt>
                <c:pt idx="475">
                  <c:v>3.0581039755352979E-3</c:v>
                </c:pt>
                <c:pt idx="476">
                  <c:v>3.0487804878047697E-3</c:v>
                </c:pt>
                <c:pt idx="477">
                  <c:v>0</c:v>
                </c:pt>
                <c:pt idx="478">
                  <c:v>5.0658561296845761E-4</c:v>
                </c:pt>
                <c:pt idx="479">
                  <c:v>6.6481012658228256E-3</c:v>
                </c:pt>
                <c:pt idx="480">
                  <c:v>6.6041959026825747E-3</c:v>
                </c:pt>
                <c:pt idx="481">
                  <c:v>3.6327113918230847E-3</c:v>
                </c:pt>
                <c:pt idx="482">
                  <c:v>2.6835546394625709E-3</c:v>
                </c:pt>
                <c:pt idx="483">
                  <c:v>3.7985620084215466E-3</c:v>
                </c:pt>
                <c:pt idx="484">
                  <c:v>4.0562533080723551E-3</c:v>
                </c:pt>
                <c:pt idx="485">
                  <c:v>3.266379934672381E-3</c:v>
                </c:pt>
                <c:pt idx="486">
                  <c:v>3.820467491651991E-3</c:v>
                </c:pt>
                <c:pt idx="487">
                  <c:v>4.5446095744994253E-3</c:v>
                </c:pt>
                <c:pt idx="488">
                  <c:v>3.1215454815507471E-3</c:v>
                </c:pt>
                <c:pt idx="489">
                  <c:v>3.8885760335551911E-3</c:v>
                </c:pt>
                <c:pt idx="490">
                  <c:v>1.7022182030959065E-3</c:v>
                </c:pt>
                <c:pt idx="491">
                  <c:v>6.0393644908540711E-3</c:v>
                </c:pt>
                <c:pt idx="492">
                  <c:v>3.7957311221159529E-3</c:v>
                </c:pt>
                <c:pt idx="493">
                  <c:v>1.9695673166557626E-3</c:v>
                </c:pt>
                <c:pt idx="494">
                  <c:v>8.4591712588564238E-3</c:v>
                </c:pt>
                <c:pt idx="495">
                  <c:v>3.9551871617273804E-3</c:v>
                </c:pt>
                <c:pt idx="496">
                  <c:v>5.8811332491375268E-3</c:v>
                </c:pt>
                <c:pt idx="497">
                  <c:v>9.3557333733111925E-3</c:v>
                </c:pt>
                <c:pt idx="498">
                  <c:v>5.0174287186293132E-3</c:v>
                </c:pt>
                <c:pt idx="499">
                  <c:v>5.6297048907771874E-3</c:v>
                </c:pt>
                <c:pt idx="500">
                  <c:v>4.0551276928941782E-3</c:v>
                </c:pt>
                <c:pt idx="501">
                  <c:v>2.044531450107856E-3</c:v>
                </c:pt>
                <c:pt idx="502">
                  <c:v>3.2864856969405665E-4</c:v>
                </c:pt>
                <c:pt idx="503">
                  <c:v>7.8484697765457412E-4</c:v>
                </c:pt>
                <c:pt idx="504">
                  <c:v>-1.2082636112036305E-3</c:v>
                </c:pt>
                <c:pt idx="505">
                  <c:v>-1.71644039478136E-3</c:v>
                </c:pt>
                <c:pt idx="506">
                  <c:v>-1.4175835231065026E-3</c:v>
                </c:pt>
                <c:pt idx="507">
                  <c:v>-1.4608099939553698E-3</c:v>
                </c:pt>
                <c:pt idx="508">
                  <c:v>1.7885559932673267E-4</c:v>
                </c:pt>
                <c:pt idx="509">
                  <c:v>-1.6827760761514154E-3</c:v>
                </c:pt>
                <c:pt idx="510">
                  <c:v>5.9708347686315832E-5</c:v>
                </c:pt>
                <c:pt idx="511">
                  <c:v>-3.398579944704494E-4</c:v>
                </c:pt>
                <c:pt idx="512">
                  <c:v>9.9694942663930419E-4</c:v>
                </c:pt>
                <c:pt idx="513">
                  <c:v>7.9860107122708968E-4</c:v>
                </c:pt>
                <c:pt idx="514">
                  <c:v>1.3115956983329458E-3</c:v>
                </c:pt>
                <c:pt idx="515">
                  <c:v>2.3541158096738179E-3</c:v>
                </c:pt>
                <c:pt idx="516">
                  <c:v>1.9647711955417257E-4</c:v>
                </c:pt>
                <c:pt idx="517">
                  <c:v>1.9324068744346334E-3</c:v>
                </c:pt>
                <c:pt idx="518">
                  <c:v>9.5750064973265658E-4</c:v>
                </c:pt>
                <c:pt idx="519">
                  <c:v>5.4661983956716398E-4</c:v>
                </c:pt>
                <c:pt idx="520">
                  <c:v>-1.0926424191104456E-4</c:v>
                </c:pt>
                <c:pt idx="521">
                  <c:v>7.2850787926848071E-5</c:v>
                </c:pt>
                <c:pt idx="522">
                  <c:v>1.0744708458725327E-3</c:v>
                </c:pt>
                <c:pt idx="523">
                  <c:v>3.2699803073510392E-3</c:v>
                </c:pt>
                <c:pt idx="524">
                  <c:v>1.4188705246647171E-3</c:v>
                </c:pt>
                <c:pt idx="525">
                  <c:v>1.8287907799974246E-3</c:v>
                </c:pt>
                <c:pt idx="526">
                  <c:v>1.0889456204956627E-3</c:v>
                </c:pt>
                <c:pt idx="527">
                  <c:v>5.3214537182473265E-3</c:v>
                </c:pt>
                <c:pt idx="528">
                  <c:v>4.4851505151861648E-3</c:v>
                </c:pt>
                <c:pt idx="529">
                  <c:v>7.1647581503033742E-3</c:v>
                </c:pt>
                <c:pt idx="530">
                  <c:v>3.7410633850634145E-3</c:v>
                </c:pt>
                <c:pt idx="531">
                  <c:v>3.8243876558492484E-3</c:v>
                </c:pt>
                <c:pt idx="532">
                  <c:v>2.4576625779031414E-3</c:v>
                </c:pt>
                <c:pt idx="533">
                  <c:v>3.8224452226025551E-3</c:v>
                </c:pt>
                <c:pt idx="534">
                  <c:v>4.8320808148007988E-3</c:v>
                </c:pt>
                <c:pt idx="535">
                  <c:v>4.2861436467940273E-3</c:v>
                </c:pt>
                <c:pt idx="536">
                  <c:v>9.3250809980882643E-4</c:v>
                </c:pt>
                <c:pt idx="537">
                  <c:v>8.6664124519009178E-4</c:v>
                </c:pt>
                <c:pt idx="538">
                  <c:v>1.8010529232475037E-3</c:v>
                </c:pt>
                <c:pt idx="539">
                  <c:v>3.1937145623013308E-3</c:v>
                </c:pt>
                <c:pt idx="540">
                  <c:v>-1.206215455927806E-4</c:v>
                </c:pt>
                <c:pt idx="541">
                  <c:v>1.7190643808999706E-3</c:v>
                </c:pt>
                <c:pt idx="542">
                  <c:v>1.8580485329158236E-3</c:v>
                </c:pt>
                <c:pt idx="543">
                  <c:v>8.285608799059041E-4</c:v>
                </c:pt>
                <c:pt idx="544">
                  <c:v>2.1318851956229068E-3</c:v>
                </c:pt>
                <c:pt idx="545">
                  <c:v>5.4788891552237651E-4</c:v>
                </c:pt>
                <c:pt idx="546">
                  <c:v>1.5229816215476255E-3</c:v>
                </c:pt>
                <c:pt idx="547">
                  <c:v>7.603328378356089E-4</c:v>
                </c:pt>
                <c:pt idx="548">
                  <c:v>1.7414612909008031E-3</c:v>
                </c:pt>
                <c:pt idx="549">
                  <c:v>1.7299121409153351E-3</c:v>
                </c:pt>
                <c:pt idx="550">
                  <c:v>1.7907273500636922E-3</c:v>
                </c:pt>
                <c:pt idx="551">
                  <c:v>1.439362095099872E-3</c:v>
                </c:pt>
                <c:pt idx="552">
                  <c:v>1.8231154074443978E-4</c:v>
                </c:pt>
                <c:pt idx="553">
                  <c:v>9.6225991191301041E-4</c:v>
                </c:pt>
                <c:pt idx="554">
                  <c:v>1.8803201626222954E-3</c:v>
                </c:pt>
                <c:pt idx="555">
                  <c:v>-7.9045034534652725E-4</c:v>
                </c:pt>
                <c:pt idx="556">
                  <c:v>2.2209343153387628E-3</c:v>
                </c:pt>
                <c:pt idx="557">
                  <c:v>9.3283582089553896E-4</c:v>
                </c:pt>
                <c:pt idx="558">
                  <c:v>1.1554697153075555E-3</c:v>
                </c:pt>
                <c:pt idx="559">
                  <c:v>2.4009401576186029E-4</c:v>
                </c:pt>
                <c:pt idx="560">
                  <c:v>9.643567024897326E-4</c:v>
                </c:pt>
                <c:pt idx="561">
                  <c:v>8.4983571245267342E-4</c:v>
                </c:pt>
                <c:pt idx="562">
                  <c:v>1.0004413711932614E-3</c:v>
                </c:pt>
                <c:pt idx="563">
                  <c:v>1.1926108519189071E-3</c:v>
                </c:pt>
                <c:pt idx="564">
                  <c:v>3.4812953774270294E-3</c:v>
                </c:pt>
                <c:pt idx="565">
                  <c:v>4.1505222636020189E-3</c:v>
                </c:pt>
                <c:pt idx="566">
                  <c:v>3.142690642690571E-3</c:v>
                </c:pt>
                <c:pt idx="567">
                  <c:v>4.6142036141827436E-3</c:v>
                </c:pt>
                <c:pt idx="568">
                  <c:v>9.8303642604302688E-4</c:v>
                </c:pt>
                <c:pt idx="569">
                  <c:v>2.2199756545420168E-3</c:v>
                </c:pt>
                <c:pt idx="570">
                  <c:v>2.5609038096532366E-3</c:v>
                </c:pt>
                <c:pt idx="571">
                  <c:v>2.6406028623642275E-3</c:v>
                </c:pt>
                <c:pt idx="572">
                  <c:v>1.4417484476629827E-3</c:v>
                </c:pt>
                <c:pt idx="573">
                  <c:v>2.4785276073620022E-3</c:v>
                </c:pt>
                <c:pt idx="574">
                  <c:v>2.9946227346535625E-3</c:v>
                </c:pt>
                <c:pt idx="575">
                  <c:v>-3.091441588024546E-4</c:v>
                </c:pt>
                <c:pt idx="576">
                  <c:v>1.1881317035855599E-3</c:v>
                </c:pt>
                <c:pt idx="577">
                  <c:v>-1.5077868452710863E-3</c:v>
                </c:pt>
                <c:pt idx="578">
                  <c:v>-2.8491767914196053E-4</c:v>
                </c:pt>
                <c:pt idx="579">
                  <c:v>1.1033528082566857E-3</c:v>
                </c:pt>
                <c:pt idx="580">
                  <c:v>2.54182832694827E-3</c:v>
                </c:pt>
                <c:pt idx="581">
                  <c:v>9.0056833163632E-4</c:v>
                </c:pt>
                <c:pt idx="582">
                  <c:v>2.2777658440500392E-3</c:v>
                </c:pt>
                <c:pt idx="583">
                  <c:v>2.78614610081096E-3</c:v>
                </c:pt>
                <c:pt idx="584">
                  <c:v>1.2258855410025582E-3</c:v>
                </c:pt>
                <c:pt idx="585">
                  <c:v>-8.5787472612464111E-4</c:v>
                </c:pt>
                <c:pt idx="586">
                  <c:v>-1.2657462460948787E-3</c:v>
                </c:pt>
                <c:pt idx="587">
                  <c:v>8.3144643426535936E-4</c:v>
                </c:pt>
                <c:pt idx="588">
                  <c:v>1.1170841281298305E-3</c:v>
                </c:pt>
                <c:pt idx="589">
                  <c:v>-2.1954206345369265E-3</c:v>
                </c:pt>
                <c:pt idx="590">
                  <c:v>8.3569170646624613E-4</c:v>
                </c:pt>
                <c:pt idx="591">
                  <c:v>-1.3351834969707044E-3</c:v>
                </c:pt>
                <c:pt idx="592">
                  <c:v>-6.2607290719984832E-4</c:v>
                </c:pt>
                <c:pt idx="593">
                  <c:v>-5.6583946326016488E-5</c:v>
                </c:pt>
                <c:pt idx="594">
                  <c:v>2.9506155873337825E-4</c:v>
                </c:pt>
                <c:pt idx="595">
                  <c:v>1.9799659769104139E-4</c:v>
                </c:pt>
                <c:pt idx="596">
                  <c:v>2.7471639572085316E-4</c:v>
                </c:pt>
                <c:pt idx="597">
                  <c:v>-2.8675745973283373E-4</c:v>
                </c:pt>
                <c:pt idx="598">
                  <c:v>2.0199979799961909E-5</c:v>
                </c:pt>
                <c:pt idx="599">
                  <c:v>1.494768310911887E-3</c:v>
                </c:pt>
                <c:pt idx="600">
                  <c:v>2.4727712787413481E-3</c:v>
                </c:pt>
                <c:pt idx="601">
                  <c:v>2.040134721322362E-3</c:v>
                </c:pt>
                <c:pt idx="602">
                  <c:v>1.4496827564050019E-3</c:v>
                </c:pt>
                <c:pt idx="603">
                  <c:v>1.323276432446896E-3</c:v>
                </c:pt>
                <c:pt idx="604">
                  <c:v>-7.6888883549386389E-4</c:v>
                </c:pt>
                <c:pt idx="605">
                  <c:v>1.6752231293009068E-3</c:v>
                </c:pt>
                <c:pt idx="606">
                  <c:v>1.0922752533637503E-3</c:v>
                </c:pt>
                <c:pt idx="607">
                  <c:v>1.5067343431516278E-3</c:v>
                </c:pt>
                <c:pt idx="608">
                  <c:v>9.1385427017365295E-4</c:v>
                </c:pt>
                <c:pt idx="609">
                  <c:v>7.1765756570552064E-4</c:v>
                </c:pt>
                <c:pt idx="610">
                  <c:v>1.9681588551212492E-3</c:v>
                </c:pt>
                <c:pt idx="611">
                  <c:v>2.4891645791085271E-3</c:v>
                </c:pt>
                <c:pt idx="612">
                  <c:v>-3.0938139586544899E-4</c:v>
                </c:pt>
                <c:pt idx="613">
                  <c:v>4.6024805783240197E-4</c:v>
                </c:pt>
                <c:pt idx="614">
                  <c:v>2.0106760154507963E-3</c:v>
                </c:pt>
                <c:pt idx="615">
                  <c:v>-1.0686255496505925E-4</c:v>
                </c:pt>
                <c:pt idx="616">
                  <c:v>1.3220706634895496E-3</c:v>
                </c:pt>
                <c:pt idx="617">
                  <c:v>1.569368457670528E-3</c:v>
                </c:pt>
                <c:pt idx="618">
                  <c:v>1.2314250192408949E-3</c:v>
                </c:pt>
                <c:pt idx="619">
                  <c:v>1.6793008431983392E-3</c:v>
                </c:pt>
                <c:pt idx="620">
                  <c:v>-3.5812249363453841E-4</c:v>
                </c:pt>
                <c:pt idx="621">
                  <c:v>2.8345117553500998E-3</c:v>
                </c:pt>
                <c:pt idx="622">
                  <c:v>3.7254840381264476E-3</c:v>
                </c:pt>
                <c:pt idx="623">
                  <c:v>2.4288077721850154E-3</c:v>
                </c:pt>
                <c:pt idx="624">
                  <c:v>2.7155465037338455E-3</c:v>
                </c:pt>
                <c:pt idx="625">
                  <c:v>1.463046405030477E-3</c:v>
                </c:pt>
                <c:pt idx="626">
                  <c:v>-1.3832011003444E-3</c:v>
                </c:pt>
                <c:pt idx="627">
                  <c:v>1.9648429292891123E-3</c:v>
                </c:pt>
                <c:pt idx="628">
                  <c:v>5.4752391048551452E-4</c:v>
                </c:pt>
                <c:pt idx="629">
                  <c:v>6.6753601589675249E-4</c:v>
                </c:pt>
                <c:pt idx="630">
                  <c:v>8.1447121426014846E-4</c:v>
                </c:pt>
                <c:pt idx="631">
                  <c:v>2.0500220890848908E-3</c:v>
                </c:pt>
                <c:pt idx="632">
                  <c:v>1.9839504979213274E-3</c:v>
                </c:pt>
                <c:pt idx="633">
                  <c:v>2.0687951584017483E-3</c:v>
                </c:pt>
                <c:pt idx="634">
                  <c:v>1.6485378855575217E-3</c:v>
                </c:pt>
                <c:pt idx="635">
                  <c:v>3.0493901219756925E-3</c:v>
                </c:pt>
                <c:pt idx="636">
                  <c:v>2.706588203722271E-3</c:v>
                </c:pt>
                <c:pt idx="637">
                  <c:v>2.9248597787812081E-3</c:v>
                </c:pt>
                <c:pt idx="638">
                  <c:v>1.3045334634562922E-2</c:v>
                </c:pt>
                <c:pt idx="639">
                  <c:v>6.5289871979168357E-3</c:v>
                </c:pt>
                <c:pt idx="640">
                  <c:v>5.185570132312467E-3</c:v>
                </c:pt>
                <c:pt idx="641">
                  <c:v>-3.7417243174887593E-3</c:v>
                </c:pt>
                <c:pt idx="642">
                  <c:v>1.4149499354125794E-3</c:v>
                </c:pt>
                <c:pt idx="643">
                  <c:v>4.1009122665736086E-4</c:v>
                </c:pt>
                <c:pt idx="644">
                  <c:v>2.2508505904754728E-3</c:v>
                </c:pt>
                <c:pt idx="645">
                  <c:v>6.2465838994296696E-4</c:v>
                </c:pt>
                <c:pt idx="646">
                  <c:v>3.6787247087677333E-3</c:v>
                </c:pt>
                <c:pt idx="647">
                  <c:v>1.6475074508062182E-3</c:v>
                </c:pt>
                <c:pt idx="648">
                  <c:v>8.5381630012926202E-4</c:v>
                </c:pt>
                <c:pt idx="649">
                  <c:v>1.5362968598240379E-3</c:v>
                </c:pt>
                <c:pt idx="650">
                  <c:v>2.9609472081180144E-3</c:v>
                </c:pt>
                <c:pt idx="651">
                  <c:v>4.0477941176471077E-3</c:v>
                </c:pt>
                <c:pt idx="652">
                  <c:v>7.5686284561389261E-3</c:v>
                </c:pt>
                <c:pt idx="653">
                  <c:v>6.0690196534480823E-3</c:v>
                </c:pt>
                <c:pt idx="654">
                  <c:v>4.1901762041336443E-3</c:v>
                </c:pt>
                <c:pt idx="655">
                  <c:v>8.1511377779697192E-3</c:v>
                </c:pt>
                <c:pt idx="656">
                  <c:v>8.595467130990686E-3</c:v>
                </c:pt>
                <c:pt idx="657">
                  <c:v>7.2875725661807333E-3</c:v>
                </c:pt>
                <c:pt idx="658">
                  <c:v>5.79139053077804E-3</c:v>
                </c:pt>
                <c:pt idx="659">
                  <c:v>8.1115433232534784E-3</c:v>
                </c:pt>
                <c:pt idx="660">
                  <c:v>9.3555705651098275E-3</c:v>
                </c:pt>
                <c:pt idx="661">
                  <c:v>9.6291771617604827E-3</c:v>
                </c:pt>
                <c:pt idx="662">
                  <c:v>7.803896509999575E-3</c:v>
                </c:pt>
                <c:pt idx="663">
                  <c:v>1.0637149756498987E-2</c:v>
                </c:pt>
                <c:pt idx="664">
                  <c:v>1.0228190427882033E-2</c:v>
                </c:pt>
                <c:pt idx="665">
                  <c:v>1.0187396565222162E-2</c:v>
                </c:pt>
                <c:pt idx="666">
                  <c:v>8.0638041143059613E-3</c:v>
                </c:pt>
                <c:pt idx="667">
                  <c:v>6.9028827969650486E-3</c:v>
                </c:pt>
                <c:pt idx="668">
                  <c:v>6.7879061226463477E-3</c:v>
                </c:pt>
                <c:pt idx="669">
                  <c:v>5.1934005734179944E-3</c:v>
                </c:pt>
                <c:pt idx="670">
                  <c:v>4.1988317124803665E-3</c:v>
                </c:pt>
                <c:pt idx="671">
                  <c:v>5.4968394758030392E-3</c:v>
                </c:pt>
                <c:pt idx="672">
                  <c:v>3.0581232581308182E-3</c:v>
                </c:pt>
                <c:pt idx="673">
                  <c:v>1.0403635929316923E-3</c:v>
                </c:pt>
                <c:pt idx="674">
                  <c:v>4.9923231257609224E-4</c:v>
                </c:pt>
                <c:pt idx="675">
                  <c:v>2.3442795812305128E-3</c:v>
                </c:pt>
                <c:pt idx="676">
                  <c:v>1.5654596972400903E-3</c:v>
                </c:pt>
                <c:pt idx="677">
                  <c:v>1.9350099251318476E-3</c:v>
                </c:pt>
                <c:pt idx="678">
                  <c:v>2.2744716299443191E-3</c:v>
                </c:pt>
                <c:pt idx="679">
                  <c:v>2.1012131003632639E-3</c:v>
                </c:pt>
                <c:pt idx="680">
                  <c:v>2.9634875962201157E-3</c:v>
                </c:pt>
                <c:pt idx="681">
                  <c:v>1.5609901137292326E-3</c:v>
                </c:pt>
                <c:pt idx="682">
                  <c:v>2.0193211617436368E-3</c:v>
                </c:pt>
                <c:pt idx="683">
                  <c:v>3.8144733958997978E-3</c:v>
                </c:pt>
                <c:pt idx="684">
                  <c:v>1.6294406099648384E-4</c:v>
                </c:pt>
                <c:pt idx="685">
                  <c:v>1.0051703256506173E-3</c:v>
                </c:pt>
                <c:pt idx="686">
                  <c:v>1.8732054845016499E-4</c:v>
                </c:pt>
                <c:pt idx="687">
                  <c:v>1.372403333067318E-3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089-4D35-B906-5866CEFC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124355</xdr:colOff>
      <xdr:row>1</xdr:row>
      <xdr:rowOff>938895</xdr:rowOff>
    </xdr:from>
    <xdr:to>
      <xdr:col>29</xdr:col>
      <xdr:colOff>370416</xdr:colOff>
      <xdr:row>30</xdr:row>
      <xdr:rowOff>13228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D19CD0D-096B-4A36-A069-3470665D1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63EAC8A-BCBC-0B1B-C762-40C547D0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8C6A6C-D1D8-4044-8037-A9725E2B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8CAF93CB-39B5-40B0-A7CF-784FB58B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1E3000F9-EB3F-4127-938B-224642A3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124355</xdr:colOff>
      <xdr:row>1</xdr:row>
      <xdr:rowOff>938895</xdr:rowOff>
    </xdr:from>
    <xdr:to>
      <xdr:col>29</xdr:col>
      <xdr:colOff>370416</xdr:colOff>
      <xdr:row>30</xdr:row>
      <xdr:rowOff>13228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BED0E1AB-0EFA-4D26-A5A4-B4D33B675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097799-D13D-4886-9632-99AB0118B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BF1DC84-3C3E-463D-876B-DA3ED1B1F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1871E83-803E-4D95-A1D8-77A7FFDDB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9CF53F2-400B-433E-BA1E-0109BC1D7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124355</xdr:colOff>
      <xdr:row>0</xdr:row>
      <xdr:rowOff>938895</xdr:rowOff>
    </xdr:from>
    <xdr:to>
      <xdr:col>30</xdr:col>
      <xdr:colOff>370416</xdr:colOff>
      <xdr:row>29</xdr:row>
      <xdr:rowOff>13228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F671B8E-94B9-4367-A462-2AE68D3E0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59529</xdr:colOff>
      <xdr:row>36</xdr:row>
      <xdr:rowOff>57148</xdr:rowOff>
    </xdr:from>
    <xdr:to>
      <xdr:col>13</xdr:col>
      <xdr:colOff>1135063</xdr:colOff>
      <xdr:row>56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03F124-C548-4527-B370-518B859CF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39688</xdr:colOff>
      <xdr:row>36</xdr:row>
      <xdr:rowOff>55563</xdr:rowOff>
    </xdr:from>
    <xdr:to>
      <xdr:col>20</xdr:col>
      <xdr:colOff>1127125</xdr:colOff>
      <xdr:row>56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A4F9244-E2CA-405E-A3C0-1FAB13988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87311</xdr:colOff>
      <xdr:row>57</xdr:row>
      <xdr:rowOff>55562</xdr:rowOff>
    </xdr:from>
    <xdr:to>
      <xdr:col>13</xdr:col>
      <xdr:colOff>1142999</xdr:colOff>
      <xdr:row>78</xdr:row>
      <xdr:rowOff>111125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883FAFE-568B-4F63-B7FB-1993DB5B9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63499</xdr:colOff>
      <xdr:row>57</xdr:row>
      <xdr:rowOff>71437</xdr:rowOff>
    </xdr:from>
    <xdr:to>
      <xdr:col>20</xdr:col>
      <xdr:colOff>1166813</xdr:colOff>
      <xdr:row>78</xdr:row>
      <xdr:rowOff>95249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600C66E-2F43-41F8-8CE6-B102A2F05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124355</xdr:colOff>
      <xdr:row>1</xdr:row>
      <xdr:rowOff>938895</xdr:rowOff>
    </xdr:from>
    <xdr:to>
      <xdr:col>29</xdr:col>
      <xdr:colOff>370416</xdr:colOff>
      <xdr:row>30</xdr:row>
      <xdr:rowOff>13228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83FF3D8-C52B-4141-A576-2640B3720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F26788-7882-4BEF-B918-30FB86FB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71F354-1D5B-43FF-B6B2-182BD74B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67AB7A3-40B2-4C8A-B68B-9921FF24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054CF33-3915-4274-A55C-29DFDC26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124355</xdr:colOff>
      <xdr:row>1</xdr:row>
      <xdr:rowOff>938895</xdr:rowOff>
    </xdr:from>
    <xdr:to>
      <xdr:col>29</xdr:col>
      <xdr:colOff>370416</xdr:colOff>
      <xdr:row>30</xdr:row>
      <xdr:rowOff>13228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2CEEF94-4815-4E2D-95AA-86E789405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07B71E3-BE7E-4FAB-A89C-51415C4D9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187C30-DBEA-4D65-A092-9E3EDB64F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FF2834-2D08-4BEF-B48C-89688BAA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58E17898-2CDB-468F-8171-17080DA7A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0.06033</cdr:x>
      <cdr:y>0.67905</cdr:y>
    </cdr:from>
    <cdr:to>
      <cdr:x>0.98869</cdr:x>
      <cdr:y>0.67905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138A1E9C-91A7-748D-EBA0-CAD8F1697E52}"/>
            </a:ext>
          </a:extLst>
        </cdr:cNvPr>
        <cdr:cNvCxnSpPr/>
      </cdr:nvCxnSpPr>
      <cdr:spPr>
        <a:xfrm xmlns:a="http://schemas.openxmlformats.org/drawingml/2006/main" flipV="1">
          <a:off x="412752" y="2393156"/>
          <a:ext cx="6351984" cy="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124355</xdr:colOff>
      <xdr:row>1</xdr:row>
      <xdr:rowOff>938895</xdr:rowOff>
    </xdr:from>
    <xdr:to>
      <xdr:col>29</xdr:col>
      <xdr:colOff>370416</xdr:colOff>
      <xdr:row>30</xdr:row>
      <xdr:rowOff>13228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7DD0C92-8163-415C-966B-5581574A3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92EB3BD-234D-429A-B9C1-CAE2B786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193330-E873-420A-A2D7-820179877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52510A1-3E38-4195-B269-4EC8A5C99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CF9E9354-3EF0-418F-AFEA-CEE04C73B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ference-board.org/data/bcicountry.cfm?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C3"/>
  <sheetViews>
    <sheetView workbookViewId="0">
      <selection activeCell="C9" sqref="C9"/>
    </sheetView>
  </sheetViews>
  <sheetFormatPr baseColWidth="10" defaultColWidth="9.06640625" defaultRowHeight="14.25" x14ac:dyDescent="0.45"/>
  <cols>
    <col min="1" max="1" width="9.06640625" style="11"/>
    <col min="2" max="2" width="10.33203125" style="11" bestFit="1" customWidth="1"/>
    <col min="3" max="16384" width="9.06640625" style="11"/>
  </cols>
  <sheetData>
    <row r="2" spans="2:3" x14ac:dyDescent="0.45">
      <c r="B2" s="12" t="s">
        <v>3</v>
      </c>
    </row>
    <row r="3" spans="2:3" x14ac:dyDescent="0.45">
      <c r="B3" s="11" t="s">
        <v>5</v>
      </c>
      <c r="C3" s="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E135-CE67-4C61-B7CC-040A78AAED81}">
  <sheetPr>
    <tabColor rgb="FF92D050"/>
  </sheetPr>
  <dimension ref="A1:X931"/>
  <sheetViews>
    <sheetView zoomScale="60" zoomScaleNormal="60" workbookViewId="0">
      <selection activeCell="E48" sqref="E48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87" customWidth="1"/>
    <col min="3" max="4" width="12.9296875" style="2"/>
    <col min="5" max="5" width="12.9296875" style="87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75.75" customHeight="1" thickBot="1" x14ac:dyDescent="0.5">
      <c r="A2" s="4" t="s">
        <v>0</v>
      </c>
      <c r="B2" s="89" t="s">
        <v>49</v>
      </c>
      <c r="C2" s="5" t="s">
        <v>1</v>
      </c>
      <c r="D2" s="5" t="s">
        <v>2</v>
      </c>
      <c r="E2" s="85" t="s">
        <v>48</v>
      </c>
      <c r="F2" s="5" t="s">
        <v>2</v>
      </c>
      <c r="H2" s="93" t="s">
        <v>50</v>
      </c>
      <c r="O2" s="93" t="s">
        <v>51</v>
      </c>
    </row>
    <row r="3" spans="1:20" x14ac:dyDescent="0.4">
      <c r="A3" s="9">
        <v>17168</v>
      </c>
      <c r="B3" s="90">
        <v>21.48</v>
      </c>
      <c r="C3" s="7"/>
      <c r="D3" s="7"/>
      <c r="E3" s="86" t="str">
        <f>IFERROR(VLOOKUP(A3,SPY!$A$2:$E$379,5,FALSE),"")</f>
        <v/>
      </c>
      <c r="F3" s="7"/>
      <c r="H3" s="82" t="s">
        <v>18</v>
      </c>
      <c r="I3" s="13"/>
      <c r="J3" s="51" t="s">
        <v>27</v>
      </c>
      <c r="K3" s="43">
        <v>1</v>
      </c>
      <c r="L3" s="43">
        <v>2</v>
      </c>
      <c r="M3" s="44">
        <v>3</v>
      </c>
      <c r="O3" s="82" t="s">
        <v>18</v>
      </c>
      <c r="P3" s="13"/>
      <c r="Q3" s="51" t="s">
        <v>27</v>
      </c>
      <c r="R3" s="43">
        <v>1</v>
      </c>
      <c r="S3" s="43">
        <v>2</v>
      </c>
      <c r="T3" s="44">
        <v>3</v>
      </c>
    </row>
    <row r="4" spans="1:20" x14ac:dyDescent="0.4">
      <c r="A4" s="9">
        <v>17199</v>
      </c>
      <c r="B4" s="90">
        <v>21.62</v>
      </c>
      <c r="C4" s="8">
        <f>B4/B3-1</f>
        <v>6.5176908752329066E-3</v>
      </c>
      <c r="D4" s="7"/>
      <c r="E4" s="86" t="str">
        <f>IFERROR(VLOOKUP(A4,SPY!$A$2:$E$379,5,FALSE),"")</f>
        <v/>
      </c>
      <c r="F4" s="7"/>
      <c r="H4" s="24" t="s">
        <v>6</v>
      </c>
      <c r="I4" s="36">
        <f>AVERAGE(C:C)</f>
        <v>2.8977489378660295E-3</v>
      </c>
      <c r="J4" s="52" t="s">
        <v>28</v>
      </c>
      <c r="K4" s="41">
        <f>$I$4+(K$3*$I$8)</f>
        <v>6.3303658342203362E-3</v>
      </c>
      <c r="L4" s="41">
        <f t="shared" ref="L4:M4" si="0">$I$4+(L$3*$I$8)</f>
        <v>9.7629827305746424E-3</v>
      </c>
      <c r="M4" s="42">
        <f t="shared" si="0"/>
        <v>1.3195599626928949E-2</v>
      </c>
      <c r="O4" s="24" t="s">
        <v>6</v>
      </c>
      <c r="P4" s="36">
        <f>AVERAGE(D:D)</f>
        <v>3.5371239412454604E-2</v>
      </c>
      <c r="Q4" s="52" t="s">
        <v>28</v>
      </c>
      <c r="R4" s="41">
        <f>$P$4+(R$3*$P$8)</f>
        <v>6.4348461778060403E-2</v>
      </c>
      <c r="S4" s="41">
        <f t="shared" ref="S4:T4" si="1">$P$4+(S$3*$P$8)</f>
        <v>9.3325684143666196E-2</v>
      </c>
      <c r="T4" s="42">
        <f t="shared" si="1"/>
        <v>0.122302906509272</v>
      </c>
    </row>
    <row r="5" spans="1:20" x14ac:dyDescent="0.4">
      <c r="A5" s="9">
        <v>17227</v>
      </c>
      <c r="B5" s="90">
        <v>22</v>
      </c>
      <c r="C5" s="8">
        <f t="shared" ref="C5:C68" si="2">B5/B4-1</f>
        <v>1.7576318223866849E-2</v>
      </c>
      <c r="D5" s="7"/>
      <c r="E5" s="86" t="str">
        <f>IFERROR(VLOOKUP(A5,SPY!$A$2:$E$379,5,FALSE),"")</f>
        <v/>
      </c>
      <c r="F5" s="7"/>
      <c r="H5" s="24" t="s">
        <v>7</v>
      </c>
      <c r="I5" s="36">
        <f>_xlfn.STDEV.S(C:C)/SQRT(COUNT(C:C))</f>
        <v>1.1268117000857398E-4</v>
      </c>
      <c r="J5" s="53" t="s">
        <v>29</v>
      </c>
      <c r="K5" s="41">
        <f>$I$4-(K$3*$I$8)</f>
        <v>-5.3486795848827666E-4</v>
      </c>
      <c r="L5" s="41">
        <f t="shared" ref="L5:M5" si="3">$I$4-(L$3*$I$8)</f>
        <v>-3.9674848548425824E-3</v>
      </c>
      <c r="M5" s="42">
        <f t="shared" si="3"/>
        <v>-7.4001017511968886E-3</v>
      </c>
      <c r="O5" s="24" t="s">
        <v>7</v>
      </c>
      <c r="P5" s="36">
        <f>_xlfn.STDEV.S(D:D)/SQRT(COUNT(D:D))</f>
        <v>9.5691218693610123E-4</v>
      </c>
      <c r="Q5" s="53" t="s">
        <v>29</v>
      </c>
      <c r="R5" s="41">
        <f>$P$4-(R$3*$P$8)</f>
        <v>6.3940170468488079E-3</v>
      </c>
      <c r="S5" s="41">
        <f t="shared" ref="S5:T5" si="4">$P$4-(S$3*$P$8)</f>
        <v>-2.2583205318756988E-2</v>
      </c>
      <c r="T5" s="42">
        <f t="shared" si="4"/>
        <v>-5.1560427684362788E-2</v>
      </c>
    </row>
    <row r="6" spans="1:20" x14ac:dyDescent="0.4">
      <c r="A6" s="9">
        <v>17258</v>
      </c>
      <c r="B6" s="90">
        <v>22</v>
      </c>
      <c r="C6" s="8">
        <f t="shared" si="2"/>
        <v>0</v>
      </c>
      <c r="D6" s="7"/>
      <c r="E6" s="86" t="str">
        <f>IFERROR(VLOOKUP(A6,SPY!$A$2:$E$379,5,FALSE),"")</f>
        <v/>
      </c>
      <c r="F6" s="7"/>
      <c r="H6" s="24" t="s">
        <v>8</v>
      </c>
      <c r="I6" s="36">
        <f>MEDIAN(C:C)</f>
        <v>2.4857085659629741E-3</v>
      </c>
      <c r="J6" s="53" t="s">
        <v>30</v>
      </c>
      <c r="K6" s="45">
        <f>COUNTIFS($C:$C,"&gt;="&amp;K5,$C:$C,"&lt;="&amp;K4)</f>
        <v>733</v>
      </c>
      <c r="L6" s="45">
        <f t="shared" ref="L6" si="5">COUNTIFS($C:$C,"&gt;="&amp;L5,$C:$C,"&lt;="&amp;L4)</f>
        <v>872</v>
      </c>
      <c r="M6" s="46">
        <f>COUNTIFS($C:$C,"&gt;="&amp;M5,$C:$C,"&lt;="&amp;M4)</f>
        <v>911</v>
      </c>
      <c r="O6" s="24" t="s">
        <v>8</v>
      </c>
      <c r="P6" s="36">
        <f>MEDIAN(D:D)</f>
        <v>2.8680688336520044E-2</v>
      </c>
      <c r="Q6" s="53" t="s">
        <v>30</v>
      </c>
      <c r="R6" s="45">
        <f>COUNTIFS($D:$D,"&gt;="&amp;R5,$C:$C,"&lt;="&amp;R4)</f>
        <v>846</v>
      </c>
      <c r="S6" s="45">
        <f t="shared" ref="S6:T6" si="6">COUNTIFS($D:$D,"&gt;="&amp;S5,$C:$C,"&lt;="&amp;S4)</f>
        <v>913</v>
      </c>
      <c r="T6" s="46">
        <f t="shared" si="6"/>
        <v>917</v>
      </c>
    </row>
    <row r="7" spans="1:20" x14ac:dyDescent="0.4">
      <c r="A7" s="9">
        <v>17288</v>
      </c>
      <c r="B7" s="90">
        <v>21.95</v>
      </c>
      <c r="C7" s="8">
        <f t="shared" si="2"/>
        <v>-2.2727272727273151E-3</v>
      </c>
      <c r="D7" s="7"/>
      <c r="E7" s="86" t="str">
        <f>IFERROR(VLOOKUP(A7,SPY!$A$2:$E$379,5,FALSE),"")</f>
        <v/>
      </c>
      <c r="F7" s="7"/>
      <c r="H7" s="24" t="s">
        <v>9</v>
      </c>
      <c r="I7" s="36">
        <f>MODE(C:C)</f>
        <v>0</v>
      </c>
      <c r="J7" s="53" t="s">
        <v>31</v>
      </c>
      <c r="K7" s="47">
        <f>K6/$I$16</f>
        <v>0.78987068965517238</v>
      </c>
      <c r="L7" s="47">
        <f t="shared" ref="L7:M7" si="7">L6/$I$16</f>
        <v>0.93965517241379315</v>
      </c>
      <c r="M7" s="48">
        <f t="shared" si="7"/>
        <v>0.98168103448275867</v>
      </c>
      <c r="O7" s="24" t="s">
        <v>9</v>
      </c>
      <c r="P7" s="36">
        <f>MODE(D:D)</f>
        <v>2.0833333333333259E-2</v>
      </c>
      <c r="Q7" s="53" t="s">
        <v>31</v>
      </c>
      <c r="R7" s="47">
        <f>R6/$P$16</f>
        <v>0.92257360959651036</v>
      </c>
      <c r="S7" s="47">
        <f t="shared" ref="S7:T7" si="8">S6/$P$16</f>
        <v>0.99563794983642306</v>
      </c>
      <c r="T7" s="48">
        <f t="shared" si="8"/>
        <v>1</v>
      </c>
    </row>
    <row r="8" spans="1:20" ht="13.5" thickBot="1" x14ac:dyDescent="0.45">
      <c r="A8" s="9">
        <v>17319</v>
      </c>
      <c r="B8" s="90">
        <v>22.08</v>
      </c>
      <c r="C8" s="8">
        <f t="shared" si="2"/>
        <v>5.9225512528473523E-3</v>
      </c>
      <c r="D8" s="7"/>
      <c r="E8" s="86" t="str">
        <f>IFERROR(VLOOKUP(A8,SPY!$A$2:$E$379,5,FALSE),"")</f>
        <v/>
      </c>
      <c r="F8" s="7"/>
      <c r="H8" s="24" t="s">
        <v>10</v>
      </c>
      <c r="I8" s="36">
        <f>_xlfn.STDEV.S(C:C)</f>
        <v>3.4326168963543062E-3</v>
      </c>
      <c r="J8" s="54" t="s">
        <v>32</v>
      </c>
      <c r="K8" s="49">
        <v>0.68269999999999997</v>
      </c>
      <c r="L8" s="49">
        <v>0.95450000000000002</v>
      </c>
      <c r="M8" s="50">
        <v>0.99729999999999996</v>
      </c>
      <c r="O8" s="24" t="s">
        <v>10</v>
      </c>
      <c r="P8" s="36">
        <f>_xlfn.STDEV.S(D:D)</f>
        <v>2.8977222365605796E-2</v>
      </c>
      <c r="Q8" s="54" t="s">
        <v>32</v>
      </c>
      <c r="R8" s="49">
        <v>0.68269999999999997</v>
      </c>
      <c r="S8" s="49">
        <v>0.95450000000000002</v>
      </c>
      <c r="T8" s="50">
        <v>0.99729999999999996</v>
      </c>
    </row>
    <row r="9" spans="1:20" x14ac:dyDescent="0.4">
      <c r="A9" s="9">
        <v>17349</v>
      </c>
      <c r="B9" s="90">
        <v>22.23</v>
      </c>
      <c r="C9" s="8">
        <f t="shared" si="2"/>
        <v>6.7934782608696231E-3</v>
      </c>
      <c r="D9" s="7"/>
      <c r="E9" s="86" t="str">
        <f>IFERROR(VLOOKUP(A9,SPY!$A$2:$E$379,5,FALSE),"")</f>
        <v/>
      </c>
      <c r="F9" s="7"/>
      <c r="H9" s="24" t="s">
        <v>11</v>
      </c>
      <c r="I9" s="36">
        <f>_xlfn.VAR.S(C:C)</f>
        <v>1.1782858757137068E-5</v>
      </c>
      <c r="J9" s="55"/>
      <c r="K9" s="61" t="s">
        <v>33</v>
      </c>
      <c r="L9" s="61" t="s">
        <v>34</v>
      </c>
      <c r="M9" s="62" t="s">
        <v>35</v>
      </c>
      <c r="O9" s="24" t="s">
        <v>11</v>
      </c>
      <c r="P9" s="36">
        <f>_xlfn.VAR.S(D:D)</f>
        <v>8.396794160257648E-4</v>
      </c>
      <c r="Q9" s="55"/>
      <c r="R9" s="61" t="s">
        <v>33</v>
      </c>
      <c r="S9" s="61" t="s">
        <v>34</v>
      </c>
      <c r="T9" s="62" t="s">
        <v>35</v>
      </c>
    </row>
    <row r="10" spans="1:20" ht="14.25" x14ac:dyDescent="0.4">
      <c r="A10" s="9">
        <v>17380</v>
      </c>
      <c r="B10" s="90">
        <v>22.4</v>
      </c>
      <c r="C10" s="8">
        <f t="shared" si="2"/>
        <v>7.6473234367970822E-3</v>
      </c>
      <c r="D10" s="7"/>
      <c r="E10" s="86" t="str">
        <f>IFERROR(VLOOKUP(A10,SPY!$A$2:$E$379,5,FALSE),"")</f>
        <v/>
      </c>
      <c r="F10" s="7"/>
      <c r="H10" s="24" t="s">
        <v>26</v>
      </c>
      <c r="I10" s="37">
        <f>KURT(C:C)</f>
        <v>4.0270536617392638</v>
      </c>
      <c r="J10" s="24" t="s">
        <v>36</v>
      </c>
      <c r="K10" s="63">
        <f>AVERAGEIF(C:C,"&gt;0")</f>
        <v>3.7484538222833231E-3</v>
      </c>
      <c r="L10" s="63">
        <f>AVERAGEIF(C:C,"&lt;0")</f>
        <v>-2.1932987573955198E-3</v>
      </c>
      <c r="M10" s="64">
        <v>0</v>
      </c>
      <c r="O10" s="24" t="s">
        <v>26</v>
      </c>
      <c r="P10" s="37">
        <f>KURT(D:D)</f>
        <v>1.9582378641661631</v>
      </c>
      <c r="Q10" s="24" t="s">
        <v>36</v>
      </c>
      <c r="R10" s="63">
        <f>AVERAGEIF(D:D,"&gt;0")</f>
        <v>3.7454421406338326E-2</v>
      </c>
      <c r="S10" s="63">
        <f>AVERAGEIF(D:D,"&lt;0")</f>
        <v>-9.3661652682873464E-3</v>
      </c>
      <c r="T10" s="64">
        <v>0</v>
      </c>
    </row>
    <row r="11" spans="1:20" ht="14.25" x14ac:dyDescent="0.4">
      <c r="A11" s="9">
        <v>17411</v>
      </c>
      <c r="B11" s="90">
        <v>22.84</v>
      </c>
      <c r="C11" s="8">
        <f t="shared" si="2"/>
        <v>1.9642857142857295E-2</v>
      </c>
      <c r="D11" s="7"/>
      <c r="E11" s="86" t="str">
        <f>IFERROR(VLOOKUP(A11,SPY!$A$2:$E$379,5,FALSE),"")</f>
        <v/>
      </c>
      <c r="F11" s="7"/>
      <c r="H11" s="24" t="s">
        <v>12</v>
      </c>
      <c r="I11" s="37">
        <f>SKEW(C:C)</f>
        <v>0.58520077999526809</v>
      </c>
      <c r="J11" s="24" t="s">
        <v>22</v>
      </c>
      <c r="K11" s="65">
        <f>COUNTIF(C:C,"&gt;0")</f>
        <v>780</v>
      </c>
      <c r="L11" s="65">
        <f>COUNTIF(C:C,"&lt;0")</f>
        <v>107</v>
      </c>
      <c r="M11" s="66">
        <f>COUNTIF(C:C,0)</f>
        <v>41</v>
      </c>
      <c r="O11" s="24" t="s">
        <v>12</v>
      </c>
      <c r="P11" s="37">
        <f>SKEW(D:D)</f>
        <v>1.3083544781767984</v>
      </c>
      <c r="Q11" s="24" t="s">
        <v>22</v>
      </c>
      <c r="R11" s="65">
        <f>COUNTIF(D:D,"&gt;0")</f>
        <v>876</v>
      </c>
      <c r="S11" s="65">
        <f>COUNTIF(D:D,"&lt;0")</f>
        <v>40</v>
      </c>
      <c r="T11" s="66">
        <f>COUNTIF(D:D,0)</f>
        <v>1</v>
      </c>
    </row>
    <row r="12" spans="1:20" ht="14.25" x14ac:dyDescent="0.4">
      <c r="A12" s="9">
        <v>17441</v>
      </c>
      <c r="B12" s="90">
        <v>22.91</v>
      </c>
      <c r="C12" s="8">
        <f t="shared" si="2"/>
        <v>3.0647985989491477E-3</v>
      </c>
      <c r="D12" s="7"/>
      <c r="E12" s="86" t="str">
        <f>IFERROR(VLOOKUP(A12,SPY!$A$2:$E$379,5,FALSE),"")</f>
        <v/>
      </c>
      <c r="F12" s="7"/>
      <c r="H12" s="24" t="s">
        <v>13</v>
      </c>
      <c r="I12" s="36">
        <f>I14-I13</f>
        <v>3.7348334227582769E-2</v>
      </c>
      <c r="J12" s="24" t="s">
        <v>37</v>
      </c>
      <c r="K12" s="63">
        <f>K11/$I$16</f>
        <v>0.84051724137931039</v>
      </c>
      <c r="L12" s="63">
        <f>L11/$I$16</f>
        <v>0.11530172413793104</v>
      </c>
      <c r="M12" s="64">
        <f>M11/$I$16</f>
        <v>4.4181034482758619E-2</v>
      </c>
      <c r="O12" s="24" t="s">
        <v>13</v>
      </c>
      <c r="P12" s="36">
        <f>P14-P13</f>
        <v>0.17580404027272445</v>
      </c>
      <c r="Q12" s="24" t="s">
        <v>37</v>
      </c>
      <c r="R12" s="63">
        <f>R11/$I$16</f>
        <v>0.94396551724137934</v>
      </c>
      <c r="S12" s="63">
        <f>S11/$I$16</f>
        <v>4.3103448275862072E-2</v>
      </c>
      <c r="T12" s="64">
        <f>T11/$I$16</f>
        <v>1.0775862068965517E-3</v>
      </c>
    </row>
    <row r="13" spans="1:20" ht="14.25" x14ac:dyDescent="0.4">
      <c r="A13" s="9">
        <v>17472</v>
      </c>
      <c r="B13" s="90">
        <v>23.06</v>
      </c>
      <c r="C13" s="8">
        <f t="shared" si="2"/>
        <v>6.5473592317764062E-3</v>
      </c>
      <c r="D13" s="7"/>
      <c r="E13" s="86" t="str">
        <f>IFERROR(VLOOKUP(A13,SPY!$A$2:$E$379,5,FALSE),"")</f>
        <v/>
      </c>
      <c r="F13" s="7"/>
      <c r="H13" s="24" t="s">
        <v>14</v>
      </c>
      <c r="I13" s="36">
        <f>MIN(C:C)</f>
        <v>-1.7705477084725474E-2</v>
      </c>
      <c r="J13" s="24" t="s">
        <v>38</v>
      </c>
      <c r="K13" s="63">
        <f>K12*K10</f>
        <v>3.1506400661433106E-3</v>
      </c>
      <c r="L13" s="63">
        <f>L12*L10</f>
        <v>-2.5289112827728516E-4</v>
      </c>
      <c r="M13" s="64">
        <f>M12*M10</f>
        <v>0</v>
      </c>
      <c r="O13" s="24" t="s">
        <v>14</v>
      </c>
      <c r="P13" s="36">
        <f>MIN(D:D)</f>
        <v>-2.9881293491608729E-2</v>
      </c>
      <c r="Q13" s="24" t="s">
        <v>38</v>
      </c>
      <c r="R13" s="63">
        <f>R12*R10</f>
        <v>3.5355682275810749E-2</v>
      </c>
      <c r="S13" s="63">
        <f>S12*S10</f>
        <v>-4.0371402018479942E-4</v>
      </c>
      <c r="T13" s="64">
        <f>T12*T10</f>
        <v>0</v>
      </c>
    </row>
    <row r="14" spans="1:20" x14ac:dyDescent="0.4">
      <c r="A14" s="9">
        <v>17502</v>
      </c>
      <c r="B14" s="90">
        <v>23.41</v>
      </c>
      <c r="C14" s="8">
        <f t="shared" si="2"/>
        <v>1.5177797051170838E-2</v>
      </c>
      <c r="D14" s="7"/>
      <c r="E14" s="86" t="str">
        <f>IFERROR(VLOOKUP(A14,SPY!$A$2:$E$379,5,FALSE),"")</f>
        <v/>
      </c>
      <c r="F14" s="7"/>
      <c r="H14" s="24" t="s">
        <v>15</v>
      </c>
      <c r="I14" s="36">
        <f>MAX(C:C)</f>
        <v>1.9642857142857295E-2</v>
      </c>
      <c r="J14" s="56"/>
      <c r="M14" s="57"/>
      <c r="O14" s="24" t="s">
        <v>15</v>
      </c>
      <c r="P14" s="36">
        <f>MAX(D:D)</f>
        <v>0.14592274678111572</v>
      </c>
      <c r="Q14" s="56"/>
      <c r="T14" s="57"/>
    </row>
    <row r="15" spans="1:20" x14ac:dyDescent="0.4">
      <c r="A15" s="9">
        <v>17533</v>
      </c>
      <c r="B15" s="90">
        <v>23.68</v>
      </c>
      <c r="C15" s="8">
        <f t="shared" si="2"/>
        <v>1.1533532678342562E-2</v>
      </c>
      <c r="D15" s="8">
        <f>B15/B3-1</f>
        <v>0.10242085661080069</v>
      </c>
      <c r="E15" s="86" t="str">
        <f>IFERROR(VLOOKUP(A15,SPY!$A$2:$E$379,5,FALSE),"")</f>
        <v/>
      </c>
      <c r="F15" s="8"/>
      <c r="H15" s="24" t="s">
        <v>16</v>
      </c>
      <c r="I15" s="37">
        <f>SUM(C:C)</f>
        <v>2.6891110143396753</v>
      </c>
      <c r="J15" s="56"/>
      <c r="M15" s="57"/>
      <c r="O15" s="24" t="s">
        <v>16</v>
      </c>
      <c r="P15" s="37">
        <f>SUM(D:D)</f>
        <v>32.43542654122087</v>
      </c>
      <c r="Q15" s="56"/>
      <c r="T15" s="57"/>
    </row>
    <row r="16" spans="1:20" ht="13.5" thickBot="1" x14ac:dyDescent="0.45">
      <c r="A16" s="9">
        <v>17564</v>
      </c>
      <c r="B16" s="90">
        <v>23.67</v>
      </c>
      <c r="C16" s="8">
        <f t="shared" si="2"/>
        <v>-4.2229729729725829E-4</v>
      </c>
      <c r="D16" s="8">
        <f t="shared" ref="D16:D79" si="9">B16/B4-1</f>
        <v>9.4819611470860377E-2</v>
      </c>
      <c r="E16" s="86" t="str">
        <f>IFERROR(VLOOKUP(A16,SPY!$A$2:$E$379,5,FALSE),"")</f>
        <v/>
      </c>
      <c r="F16" s="8"/>
      <c r="H16" s="25" t="s">
        <v>17</v>
      </c>
      <c r="I16" s="38">
        <f>COUNT(C:C)</f>
        <v>928</v>
      </c>
      <c r="J16" s="58"/>
      <c r="K16" s="59"/>
      <c r="L16" s="59"/>
      <c r="M16" s="60"/>
      <c r="O16" s="25" t="s">
        <v>17</v>
      </c>
      <c r="P16" s="38">
        <f>COUNT(D:D)</f>
        <v>917</v>
      </c>
      <c r="Q16" s="58"/>
      <c r="R16" s="59"/>
      <c r="S16" s="59"/>
      <c r="T16" s="60"/>
    </row>
    <row r="17" spans="1:20" x14ac:dyDescent="0.45">
      <c r="A17" s="9">
        <v>17593</v>
      </c>
      <c r="B17" s="90">
        <v>23.5</v>
      </c>
      <c r="C17" s="8">
        <f t="shared" si="2"/>
        <v>-7.1820870299958983E-3</v>
      </c>
      <c r="D17" s="8">
        <f t="shared" si="9"/>
        <v>6.8181818181818121E-2</v>
      </c>
      <c r="E17" s="86" t="str">
        <f>IFERROR(VLOOKUP(A17,SPY!$A$2:$E$379,5,FALSE),"")</f>
        <v/>
      </c>
      <c r="F17" s="8"/>
      <c r="H17" s="16" t="s">
        <v>19</v>
      </c>
      <c r="I17" s="17" t="s">
        <v>20</v>
      </c>
      <c r="J17" s="17" t="s">
        <v>22</v>
      </c>
      <c r="K17" s="17" t="s">
        <v>23</v>
      </c>
      <c r="L17" s="17" t="s">
        <v>24</v>
      </c>
      <c r="M17" s="18" t="s">
        <v>25</v>
      </c>
      <c r="O17" s="30" t="s">
        <v>19</v>
      </c>
      <c r="P17" s="31" t="s">
        <v>20</v>
      </c>
      <c r="Q17" s="31" t="s">
        <v>22</v>
      </c>
      <c r="R17" s="17" t="s">
        <v>23</v>
      </c>
      <c r="S17" s="17" t="s">
        <v>24</v>
      </c>
      <c r="T17" s="18" t="s">
        <v>25</v>
      </c>
    </row>
    <row r="18" spans="1:20" ht="14.25" x14ac:dyDescent="0.45">
      <c r="A18" s="9">
        <v>17624</v>
      </c>
      <c r="B18" s="90">
        <v>23.82</v>
      </c>
      <c r="C18" s="8">
        <f t="shared" si="2"/>
        <v>1.3617021276595809E-2</v>
      </c>
      <c r="D18" s="8">
        <f t="shared" si="9"/>
        <v>8.272727272727276E-2</v>
      </c>
      <c r="E18" s="86" t="str">
        <f>IFERROR(VLOOKUP(A18,SPY!$A$2:$E$379,5,FALSE),"")</f>
        <v/>
      </c>
      <c r="F18" s="8"/>
      <c r="H18" s="91">
        <v>-5.0000000000000001E-3</v>
      </c>
      <c r="I18" s="14">
        <v>-5.0000000000000001E-3</v>
      </c>
      <c r="J18" s="15">
        <v>10</v>
      </c>
      <c r="K18" s="7" t="str">
        <f>"Less than "&amp;TEXT(H18,"0.00%")</f>
        <v>Less than -0.50%</v>
      </c>
      <c r="L18" s="10">
        <f>J18/$I$16</f>
        <v>1.0775862068965518E-2</v>
      </c>
      <c r="M18" s="19">
        <f>L18</f>
        <v>1.0775862068965518E-2</v>
      </c>
      <c r="O18" s="32">
        <v>-0.02</v>
      </c>
      <c r="P18" s="28">
        <v>-0.02</v>
      </c>
      <c r="Q18" s="29">
        <v>5</v>
      </c>
      <c r="R18" s="26" t="str">
        <f>"Less than "&amp;TEXT(O18,"0.00%")</f>
        <v>Less than -2.00%</v>
      </c>
      <c r="S18" s="10">
        <f>Q18/$P$16</f>
        <v>5.4525627044711015E-3</v>
      </c>
      <c r="T18" s="19">
        <f>S18</f>
        <v>5.4525627044711015E-3</v>
      </c>
    </row>
    <row r="19" spans="1:20" ht="14.25" x14ac:dyDescent="0.45">
      <c r="A19" s="9">
        <v>17654</v>
      </c>
      <c r="B19" s="90">
        <v>24.01</v>
      </c>
      <c r="C19" s="8">
        <f t="shared" si="2"/>
        <v>7.9764903442485213E-3</v>
      </c>
      <c r="D19" s="8">
        <f t="shared" si="9"/>
        <v>9.3849658314350881E-2</v>
      </c>
      <c r="E19" s="86" t="str">
        <f>IFERROR(VLOOKUP(A19,SPY!$A$2:$E$379,5,FALSE),"")</f>
        <v/>
      </c>
      <c r="F19" s="8"/>
      <c r="H19" s="91">
        <v>-4.0000000000000001E-3</v>
      </c>
      <c r="I19" s="14">
        <v>-4.0000000000000001E-3</v>
      </c>
      <c r="J19" s="15">
        <v>6</v>
      </c>
      <c r="K19" s="7" t="str">
        <f>TEXT(H18,"0.00%")&amp;" to "&amp;TEXT(H19,"0.00%")</f>
        <v>-0.50% to -0.40%</v>
      </c>
      <c r="L19" s="10">
        <f t="shared" ref="L19:L37" si="10">J19/$I$16</f>
        <v>6.4655172413793103E-3</v>
      </c>
      <c r="M19" s="19">
        <f>L19+M18</f>
        <v>1.7241379310344827E-2</v>
      </c>
      <c r="O19" s="32">
        <v>-0.01</v>
      </c>
      <c r="P19" s="28">
        <v>-0.01</v>
      </c>
      <c r="Q19" s="29">
        <v>10</v>
      </c>
      <c r="R19" s="26" t="str">
        <f>TEXT(O18,"0.00%")&amp;" to "&amp;TEXT(O19,"0.00%")</f>
        <v>-2.00% to -1.00%</v>
      </c>
      <c r="S19" s="10">
        <f t="shared" ref="S19:S37" si="11">Q19/$P$16</f>
        <v>1.0905125408942203E-2</v>
      </c>
      <c r="T19" s="19">
        <f>S19+T18</f>
        <v>1.6357688113413305E-2</v>
      </c>
    </row>
    <row r="20" spans="1:20" ht="14.25" x14ac:dyDescent="0.45">
      <c r="A20" s="9">
        <v>17685</v>
      </c>
      <c r="B20" s="90">
        <v>24.15</v>
      </c>
      <c r="C20" s="8">
        <f t="shared" si="2"/>
        <v>5.8309037900874383E-3</v>
      </c>
      <c r="D20" s="8">
        <f t="shared" si="9"/>
        <v>9.375E-2</v>
      </c>
      <c r="E20" s="86" t="str">
        <f>IFERROR(VLOOKUP(A20,SPY!$A$2:$E$379,5,FALSE),"")</f>
        <v/>
      </c>
      <c r="F20" s="8"/>
      <c r="H20" s="91">
        <v>-3.0000000000000001E-3</v>
      </c>
      <c r="I20" s="14">
        <v>-3.0000000000000001E-3</v>
      </c>
      <c r="J20" s="15">
        <v>8</v>
      </c>
      <c r="K20" s="7" t="str">
        <f t="shared" ref="K20:K36" si="12">TEXT(H19,"0.00%")&amp;" to "&amp;TEXT(H20,"0.00%")</f>
        <v>-0.40% to -0.30%</v>
      </c>
      <c r="L20" s="10">
        <f t="shared" si="10"/>
        <v>8.6206896551724137E-3</v>
      </c>
      <c r="M20" s="19">
        <f t="shared" ref="M20:M37" si="13">L20+M19</f>
        <v>2.5862068965517241E-2</v>
      </c>
      <c r="O20" s="32">
        <v>0</v>
      </c>
      <c r="P20" s="28">
        <v>0</v>
      </c>
      <c r="Q20" s="29">
        <v>26</v>
      </c>
      <c r="R20" s="26" t="str">
        <f t="shared" ref="R20:R36" si="14">TEXT(O19,"0.00%")&amp;" to "&amp;TEXT(O20,"0.00%")</f>
        <v>-1.00% to 0.00%</v>
      </c>
      <c r="S20" s="10">
        <f t="shared" si="11"/>
        <v>2.8353326063249727E-2</v>
      </c>
      <c r="T20" s="19">
        <f t="shared" ref="T20:T36" si="15">S20+T19</f>
        <v>4.4711014176663032E-2</v>
      </c>
    </row>
    <row r="21" spans="1:20" ht="14.25" x14ac:dyDescent="0.45">
      <c r="A21" s="9">
        <v>17715</v>
      </c>
      <c r="B21" s="90">
        <v>24.4</v>
      </c>
      <c r="C21" s="8">
        <f t="shared" si="2"/>
        <v>1.0351966873705987E-2</v>
      </c>
      <c r="D21" s="8">
        <f t="shared" si="9"/>
        <v>9.7615834457939643E-2</v>
      </c>
      <c r="E21" s="86" t="str">
        <f>IFERROR(VLOOKUP(A21,SPY!$A$2:$E$379,5,FALSE),"")</f>
        <v/>
      </c>
      <c r="F21" s="8"/>
      <c r="H21" s="91">
        <v>-2E-3</v>
      </c>
      <c r="I21" s="14">
        <v>-2E-3</v>
      </c>
      <c r="J21" s="15">
        <v>16</v>
      </c>
      <c r="K21" s="7" t="str">
        <f t="shared" si="12"/>
        <v>-0.30% to -0.20%</v>
      </c>
      <c r="L21" s="10">
        <f t="shared" si="10"/>
        <v>1.7241379310344827E-2</v>
      </c>
      <c r="M21" s="19">
        <f t="shared" si="13"/>
        <v>4.3103448275862072E-2</v>
      </c>
      <c r="O21" s="32">
        <v>0.01</v>
      </c>
      <c r="P21" s="28">
        <v>0.01</v>
      </c>
      <c r="Q21" s="29">
        <v>62</v>
      </c>
      <c r="R21" s="26" t="str">
        <f t="shared" si="14"/>
        <v>0.00% to 1.00%</v>
      </c>
      <c r="S21" s="10">
        <f t="shared" si="11"/>
        <v>6.7611777535441661E-2</v>
      </c>
      <c r="T21" s="19">
        <f t="shared" si="15"/>
        <v>0.11232279171210469</v>
      </c>
    </row>
    <row r="22" spans="1:20" ht="14.25" x14ac:dyDescent="0.45">
      <c r="A22" s="9">
        <v>17746</v>
      </c>
      <c r="B22" s="90">
        <v>24.43</v>
      </c>
      <c r="C22" s="8">
        <f t="shared" si="2"/>
        <v>1.2295081967212962E-3</v>
      </c>
      <c r="D22" s="8">
        <f t="shared" si="9"/>
        <v>9.0624999999999956E-2</v>
      </c>
      <c r="E22" s="86" t="str">
        <f>IFERROR(VLOOKUP(A22,SPY!$A$2:$E$379,5,FALSE),"")</f>
        <v/>
      </c>
      <c r="F22" s="8"/>
      <c r="H22" s="91">
        <v>-1E-3</v>
      </c>
      <c r="I22" s="14">
        <v>-1E-3</v>
      </c>
      <c r="J22" s="15">
        <v>26</v>
      </c>
      <c r="K22" s="7" t="str">
        <f t="shared" si="12"/>
        <v>-0.20% to -0.10%</v>
      </c>
      <c r="L22" s="10">
        <f t="shared" si="10"/>
        <v>2.8017241379310345E-2</v>
      </c>
      <c r="M22" s="19">
        <f t="shared" si="13"/>
        <v>7.1120689655172417E-2</v>
      </c>
      <c r="O22" s="32">
        <v>0.02</v>
      </c>
      <c r="P22" s="28">
        <v>0.02</v>
      </c>
      <c r="Q22" s="29">
        <v>195</v>
      </c>
      <c r="R22" s="26" t="str">
        <f t="shared" si="14"/>
        <v>1.00% to 2.00%</v>
      </c>
      <c r="S22" s="10">
        <f t="shared" si="11"/>
        <v>0.21264994547437296</v>
      </c>
      <c r="T22" s="19">
        <f t="shared" si="15"/>
        <v>0.32497273718647768</v>
      </c>
    </row>
    <row r="23" spans="1:20" ht="14.25" x14ac:dyDescent="0.45">
      <c r="A23" s="9">
        <v>17777</v>
      </c>
      <c r="B23" s="90">
        <v>24.36</v>
      </c>
      <c r="C23" s="8">
        <f t="shared" si="2"/>
        <v>-2.8653295128939771E-3</v>
      </c>
      <c r="D23" s="8">
        <f t="shared" si="9"/>
        <v>6.654991243432562E-2</v>
      </c>
      <c r="E23" s="86" t="str">
        <f>IFERROR(VLOOKUP(A23,SPY!$A$2:$E$379,5,FALSE),"")</f>
        <v/>
      </c>
      <c r="F23" s="8"/>
      <c r="H23" s="91">
        <v>0</v>
      </c>
      <c r="I23" s="14">
        <v>0</v>
      </c>
      <c r="J23" s="15">
        <v>82</v>
      </c>
      <c r="K23" s="7" t="str">
        <f t="shared" si="12"/>
        <v>-0.10% to 0.00%</v>
      </c>
      <c r="L23" s="10">
        <f t="shared" si="10"/>
        <v>8.8362068965517238E-2</v>
      </c>
      <c r="M23" s="19">
        <f t="shared" si="13"/>
        <v>0.15948275862068967</v>
      </c>
      <c r="O23" s="32">
        <v>0.03</v>
      </c>
      <c r="P23" s="28">
        <v>0.03</v>
      </c>
      <c r="Q23" s="29">
        <v>180</v>
      </c>
      <c r="R23" s="26" t="str">
        <f t="shared" si="14"/>
        <v>2.00% to 3.00%</v>
      </c>
      <c r="S23" s="10">
        <f t="shared" si="11"/>
        <v>0.19629225736095965</v>
      </c>
      <c r="T23" s="19">
        <f t="shared" si="15"/>
        <v>0.52126499454743735</v>
      </c>
    </row>
    <row r="24" spans="1:20" ht="14.25" x14ac:dyDescent="0.45">
      <c r="A24" s="9">
        <v>17807</v>
      </c>
      <c r="B24" s="90">
        <v>24.31</v>
      </c>
      <c r="C24" s="8">
        <f t="shared" si="2"/>
        <v>-2.0525451559935126E-3</v>
      </c>
      <c r="D24" s="8">
        <f t="shared" si="9"/>
        <v>6.1108686163247494E-2</v>
      </c>
      <c r="E24" s="86" t="str">
        <f>IFERROR(VLOOKUP(A24,SPY!$A$2:$E$379,5,FALSE),"")</f>
        <v/>
      </c>
      <c r="F24" s="8"/>
      <c r="H24" s="91">
        <v>1E-3</v>
      </c>
      <c r="I24" s="14">
        <v>1E-3</v>
      </c>
      <c r="J24" s="15">
        <v>82</v>
      </c>
      <c r="K24" s="7" t="str">
        <f t="shared" si="12"/>
        <v>0.00% to 0.10%</v>
      </c>
      <c r="L24" s="10">
        <f t="shared" si="10"/>
        <v>8.8362068965517238E-2</v>
      </c>
      <c r="M24" s="19">
        <f t="shared" si="13"/>
        <v>0.24784482758620691</v>
      </c>
      <c r="O24" s="32">
        <v>0.04</v>
      </c>
      <c r="P24" s="28">
        <v>0.04</v>
      </c>
      <c r="Q24" s="29">
        <v>160</v>
      </c>
      <c r="R24" s="26" t="str">
        <f t="shared" si="14"/>
        <v>3.00% to 4.00%</v>
      </c>
      <c r="S24" s="10">
        <f t="shared" si="11"/>
        <v>0.17448200654307525</v>
      </c>
      <c r="T24" s="19">
        <f t="shared" si="15"/>
        <v>0.69574700109051257</v>
      </c>
    </row>
    <row r="25" spans="1:20" ht="14.25" x14ac:dyDescent="0.45">
      <c r="A25" s="9">
        <v>17838</v>
      </c>
      <c r="B25" s="90">
        <v>24.16</v>
      </c>
      <c r="C25" s="8">
        <f t="shared" si="2"/>
        <v>-6.1703002879472946E-3</v>
      </c>
      <c r="D25" s="8">
        <f t="shared" si="9"/>
        <v>4.7701647875108444E-2</v>
      </c>
      <c r="E25" s="86" t="str">
        <f>IFERROR(VLOOKUP(A25,SPY!$A$2:$E$379,5,FALSE),"")</f>
        <v/>
      </c>
      <c r="F25" s="8"/>
      <c r="H25" s="91">
        <v>2E-3</v>
      </c>
      <c r="I25" s="14">
        <v>2E-3</v>
      </c>
      <c r="J25" s="15">
        <v>145</v>
      </c>
      <c r="K25" s="7" t="str">
        <f t="shared" si="12"/>
        <v>0.10% to 0.20%</v>
      </c>
      <c r="L25" s="10">
        <f t="shared" si="10"/>
        <v>0.15625</v>
      </c>
      <c r="M25" s="19">
        <f t="shared" si="13"/>
        <v>0.40409482758620691</v>
      </c>
      <c r="O25" s="32">
        <v>0.05</v>
      </c>
      <c r="P25" s="28">
        <v>0.05</v>
      </c>
      <c r="Q25" s="29">
        <v>81</v>
      </c>
      <c r="R25" s="26" t="str">
        <f t="shared" si="14"/>
        <v>4.00% to 5.00%</v>
      </c>
      <c r="S25" s="10">
        <f t="shared" si="11"/>
        <v>8.8331515812431843E-2</v>
      </c>
      <c r="T25" s="19">
        <f t="shared" si="15"/>
        <v>0.78407851690294439</v>
      </c>
    </row>
    <row r="26" spans="1:20" ht="14.25" x14ac:dyDescent="0.45">
      <c r="A26" s="9">
        <v>17868</v>
      </c>
      <c r="B26" s="90">
        <v>24.05</v>
      </c>
      <c r="C26" s="8">
        <f t="shared" si="2"/>
        <v>-4.5529801324503127E-3</v>
      </c>
      <c r="D26" s="8">
        <f t="shared" si="9"/>
        <v>2.7338744126441661E-2</v>
      </c>
      <c r="E26" s="86" t="str">
        <f>IFERROR(VLOOKUP(A26,SPY!$A$2:$E$379,5,FALSE),"")</f>
        <v/>
      </c>
      <c r="F26" s="8"/>
      <c r="H26" s="91">
        <v>3.0000000000000001E-3</v>
      </c>
      <c r="I26" s="14">
        <v>3.0000000000000001E-3</v>
      </c>
      <c r="J26" s="15">
        <v>181</v>
      </c>
      <c r="K26" s="7" t="str">
        <f t="shared" si="12"/>
        <v>0.20% to 0.30%</v>
      </c>
      <c r="L26" s="10">
        <f t="shared" si="10"/>
        <v>0.19504310344827586</v>
      </c>
      <c r="M26" s="19">
        <f t="shared" si="13"/>
        <v>0.59913793103448276</v>
      </c>
      <c r="O26" s="32">
        <v>0.06</v>
      </c>
      <c r="P26" s="28">
        <v>0.06</v>
      </c>
      <c r="Q26" s="29">
        <v>52</v>
      </c>
      <c r="R26" s="26" t="str">
        <f t="shared" si="14"/>
        <v>5.00% to 6.00%</v>
      </c>
      <c r="S26" s="10">
        <f t="shared" si="11"/>
        <v>5.6706652126499453E-2</v>
      </c>
      <c r="T26" s="19">
        <f t="shared" si="15"/>
        <v>0.84078516902944389</v>
      </c>
    </row>
    <row r="27" spans="1:20" ht="14.25" x14ac:dyDescent="0.45">
      <c r="A27" s="9">
        <v>17899</v>
      </c>
      <c r="B27" s="90">
        <v>24.01</v>
      </c>
      <c r="C27" s="8">
        <f t="shared" si="2"/>
        <v>-1.6632016632016633E-3</v>
      </c>
      <c r="D27" s="8">
        <f t="shared" si="9"/>
        <v>1.3935810810810967E-2</v>
      </c>
      <c r="E27" s="86" t="str">
        <f>IFERROR(VLOOKUP(A27,SPY!$A$2:$E$379,5,FALSE),"")</f>
        <v/>
      </c>
      <c r="F27" s="8"/>
      <c r="H27" s="91">
        <v>4.0000000000000001E-3</v>
      </c>
      <c r="I27" s="14">
        <v>4.0000000000000001E-3</v>
      </c>
      <c r="J27" s="15">
        <v>102</v>
      </c>
      <c r="K27" s="7" t="str">
        <f t="shared" si="12"/>
        <v>0.30% to 0.40%</v>
      </c>
      <c r="L27" s="10">
        <f t="shared" si="10"/>
        <v>0.10991379310344827</v>
      </c>
      <c r="M27" s="19">
        <f t="shared" si="13"/>
        <v>0.70905172413793105</v>
      </c>
      <c r="O27" s="32">
        <v>7.0000000000000007E-2</v>
      </c>
      <c r="P27" s="28">
        <v>7.0000000000000007E-2</v>
      </c>
      <c r="Q27" s="29">
        <v>44</v>
      </c>
      <c r="R27" s="26" t="str">
        <f t="shared" si="14"/>
        <v>6.00% to 7.00%</v>
      </c>
      <c r="S27" s="10">
        <f t="shared" si="11"/>
        <v>4.7982551799345692E-2</v>
      </c>
      <c r="T27" s="19">
        <f t="shared" si="15"/>
        <v>0.88876772082878963</v>
      </c>
    </row>
    <row r="28" spans="1:20" ht="14.25" x14ac:dyDescent="0.45">
      <c r="A28" s="9">
        <v>17930</v>
      </c>
      <c r="B28" s="90">
        <v>23.91</v>
      </c>
      <c r="C28" s="8">
        <f t="shared" si="2"/>
        <v>-4.1649312786339321E-3</v>
      </c>
      <c r="D28" s="8">
        <f t="shared" si="9"/>
        <v>1.0139416983523386E-2</v>
      </c>
      <c r="E28" s="86" t="str">
        <f>IFERROR(VLOOKUP(A28,SPY!$A$2:$E$379,5,FALSE),"")</f>
        <v/>
      </c>
      <c r="F28" s="8"/>
      <c r="H28" s="91">
        <v>5.0000000000000001E-3</v>
      </c>
      <c r="I28" s="14">
        <v>5.0000000000000001E-3</v>
      </c>
      <c r="J28" s="15">
        <v>77</v>
      </c>
      <c r="K28" s="7" t="str">
        <f t="shared" si="12"/>
        <v>0.40% to 0.50%</v>
      </c>
      <c r="L28" s="10">
        <f t="shared" si="10"/>
        <v>8.2974137931034489E-2</v>
      </c>
      <c r="M28" s="19">
        <f t="shared" si="13"/>
        <v>0.79202586206896552</v>
      </c>
      <c r="O28" s="32">
        <v>0.08</v>
      </c>
      <c r="P28" s="28">
        <v>0.08</v>
      </c>
      <c r="Q28" s="29">
        <v>19</v>
      </c>
      <c r="R28" s="26" t="str">
        <f t="shared" si="14"/>
        <v>7.00% to 8.00%</v>
      </c>
      <c r="S28" s="10">
        <f t="shared" si="11"/>
        <v>2.0719738276990186E-2</v>
      </c>
      <c r="T28" s="19">
        <f t="shared" si="15"/>
        <v>0.90948745910577977</v>
      </c>
    </row>
    <row r="29" spans="1:20" ht="14.25" x14ac:dyDescent="0.45">
      <c r="A29" s="9">
        <v>17958</v>
      </c>
      <c r="B29" s="90">
        <v>23.91</v>
      </c>
      <c r="C29" s="8">
        <f t="shared" si="2"/>
        <v>0</v>
      </c>
      <c r="D29" s="8">
        <f t="shared" si="9"/>
        <v>1.744680851063829E-2</v>
      </c>
      <c r="E29" s="86" t="str">
        <f>IFERROR(VLOOKUP(A29,SPY!$A$2:$E$379,5,FALSE),"")</f>
        <v/>
      </c>
      <c r="F29" s="8"/>
      <c r="H29" s="91">
        <v>6.0000000000000001E-3</v>
      </c>
      <c r="I29" s="14">
        <v>6.0000000000000001E-3</v>
      </c>
      <c r="J29" s="15">
        <v>73</v>
      </c>
      <c r="K29" s="7" t="str">
        <f t="shared" si="12"/>
        <v>0.50% to 0.60%</v>
      </c>
      <c r="L29" s="10">
        <f t="shared" si="10"/>
        <v>7.8663793103448273E-2</v>
      </c>
      <c r="M29" s="19">
        <f t="shared" si="13"/>
        <v>0.87068965517241381</v>
      </c>
      <c r="O29" s="32">
        <v>0.09</v>
      </c>
      <c r="P29" s="28">
        <v>0.09</v>
      </c>
      <c r="Q29" s="29">
        <v>19</v>
      </c>
      <c r="R29" s="26" t="str">
        <f t="shared" si="14"/>
        <v>8.00% to 9.00%</v>
      </c>
      <c r="S29" s="10">
        <f t="shared" si="11"/>
        <v>2.0719738276990186E-2</v>
      </c>
      <c r="T29" s="19">
        <f t="shared" si="15"/>
        <v>0.93020719738276991</v>
      </c>
    </row>
    <row r="30" spans="1:20" ht="14.25" x14ac:dyDescent="0.45">
      <c r="A30" s="9">
        <v>17989</v>
      </c>
      <c r="B30" s="90">
        <v>23.92</v>
      </c>
      <c r="C30" s="8">
        <f t="shared" si="2"/>
        <v>4.1823504809701539E-4</v>
      </c>
      <c r="D30" s="8">
        <f t="shared" si="9"/>
        <v>4.198152812762368E-3</v>
      </c>
      <c r="E30" s="86" t="str">
        <f>IFERROR(VLOOKUP(A30,SPY!$A$2:$E$379,5,FALSE),"")</f>
        <v/>
      </c>
      <c r="F30" s="8"/>
      <c r="H30" s="91">
        <v>7.0000000000000001E-3</v>
      </c>
      <c r="I30" s="14">
        <v>7.0000000000000001E-3</v>
      </c>
      <c r="J30" s="15">
        <v>32</v>
      </c>
      <c r="K30" s="7" t="str">
        <f t="shared" si="12"/>
        <v>0.60% to 0.70%</v>
      </c>
      <c r="L30" s="10">
        <f t="shared" si="10"/>
        <v>3.4482758620689655E-2</v>
      </c>
      <c r="M30" s="19">
        <f t="shared" si="13"/>
        <v>0.90517241379310343</v>
      </c>
      <c r="O30" s="32">
        <v>0.1</v>
      </c>
      <c r="P30" s="28">
        <v>0.1</v>
      </c>
      <c r="Q30" s="29">
        <v>19</v>
      </c>
      <c r="R30" s="26" t="str">
        <f t="shared" si="14"/>
        <v>9.00% to 10.00%</v>
      </c>
      <c r="S30" s="10">
        <f t="shared" si="11"/>
        <v>2.0719738276990186E-2</v>
      </c>
      <c r="T30" s="19">
        <f t="shared" si="15"/>
        <v>0.95092693565976005</v>
      </c>
    </row>
    <row r="31" spans="1:20" ht="14.25" x14ac:dyDescent="0.45">
      <c r="A31" s="9">
        <v>18019</v>
      </c>
      <c r="B31" s="90">
        <v>23.91</v>
      </c>
      <c r="C31" s="8">
        <f t="shared" si="2"/>
        <v>-4.180602006689238E-4</v>
      </c>
      <c r="D31" s="8">
        <f t="shared" si="9"/>
        <v>-4.1649312786339321E-3</v>
      </c>
      <c r="E31" s="86" t="str">
        <f>IFERROR(VLOOKUP(A31,SPY!$A$2:$E$379,5,FALSE),"")</f>
        <v/>
      </c>
      <c r="F31" s="8"/>
      <c r="H31" s="91">
        <v>8.0000000000000002E-3</v>
      </c>
      <c r="I31" s="14">
        <v>8.0000000000000002E-3</v>
      </c>
      <c r="J31" s="15">
        <v>21</v>
      </c>
      <c r="K31" s="7" t="str">
        <f t="shared" si="12"/>
        <v>0.70% to 0.80%</v>
      </c>
      <c r="L31" s="10">
        <f t="shared" si="10"/>
        <v>2.2629310344827586E-2</v>
      </c>
      <c r="M31" s="19">
        <f t="shared" si="13"/>
        <v>0.92780172413793105</v>
      </c>
      <c r="O31" s="32">
        <v>0.11</v>
      </c>
      <c r="P31" s="28">
        <v>0.11</v>
      </c>
      <c r="Q31" s="29">
        <v>17</v>
      </c>
      <c r="R31" s="26" t="str">
        <f t="shared" si="14"/>
        <v>10.00% to 11.00%</v>
      </c>
      <c r="S31" s="10">
        <f t="shared" si="11"/>
        <v>1.8538713195201745E-2</v>
      </c>
      <c r="T31" s="19">
        <f t="shared" si="15"/>
        <v>0.96946564885496178</v>
      </c>
    </row>
    <row r="32" spans="1:20" ht="14.25" x14ac:dyDescent="0.45">
      <c r="A32" s="9">
        <v>18050</v>
      </c>
      <c r="B32" s="90">
        <v>23.92</v>
      </c>
      <c r="C32" s="8">
        <f t="shared" si="2"/>
        <v>4.1823504809701539E-4</v>
      </c>
      <c r="D32" s="8">
        <f t="shared" si="9"/>
        <v>-9.523809523809379E-3</v>
      </c>
      <c r="E32" s="86" t="str">
        <f>IFERROR(VLOOKUP(A32,SPY!$A$2:$E$379,5,FALSE),"")</f>
        <v/>
      </c>
      <c r="F32" s="8"/>
      <c r="H32" s="91">
        <v>8.9999999999999993E-3</v>
      </c>
      <c r="I32" s="14">
        <v>8.9999999999999993E-3</v>
      </c>
      <c r="J32" s="15">
        <v>12</v>
      </c>
      <c r="K32" s="7" t="str">
        <f t="shared" si="12"/>
        <v>0.80% to 0.90%</v>
      </c>
      <c r="L32" s="10">
        <f t="shared" si="10"/>
        <v>1.2931034482758621E-2</v>
      </c>
      <c r="M32" s="19">
        <f t="shared" si="13"/>
        <v>0.94073275862068972</v>
      </c>
      <c r="O32" s="32">
        <v>0.12</v>
      </c>
      <c r="P32" s="28">
        <v>0.12</v>
      </c>
      <c r="Q32" s="29">
        <v>11</v>
      </c>
      <c r="R32" s="26" t="str">
        <f t="shared" si="14"/>
        <v>11.00% to 12.00%</v>
      </c>
      <c r="S32" s="10">
        <f t="shared" si="11"/>
        <v>1.1995637949836423E-2</v>
      </c>
      <c r="T32" s="19">
        <f t="shared" si="15"/>
        <v>0.98146128680479816</v>
      </c>
    </row>
    <row r="33" spans="1:24" ht="14.25" x14ac:dyDescent="0.45">
      <c r="A33" s="9">
        <v>18080</v>
      </c>
      <c r="B33" s="90">
        <v>23.7</v>
      </c>
      <c r="C33" s="8">
        <f t="shared" si="2"/>
        <v>-9.1973244147157684E-3</v>
      </c>
      <c r="D33" s="8">
        <f t="shared" si="9"/>
        <v>-2.8688524590163911E-2</v>
      </c>
      <c r="E33" s="86" t="str">
        <f>IFERROR(VLOOKUP(A33,SPY!$A$2:$E$379,5,FALSE),"")</f>
        <v/>
      </c>
      <c r="F33" s="8"/>
      <c r="H33" s="91">
        <v>0.01</v>
      </c>
      <c r="I33" s="14">
        <v>0.01</v>
      </c>
      <c r="J33" s="15">
        <v>19</v>
      </c>
      <c r="K33" s="7" t="str">
        <f t="shared" si="12"/>
        <v>0.90% to 1.00%</v>
      </c>
      <c r="L33" s="10">
        <f t="shared" si="10"/>
        <v>2.0474137931034482E-2</v>
      </c>
      <c r="M33" s="19">
        <f t="shared" si="13"/>
        <v>0.9612068965517242</v>
      </c>
      <c r="O33" s="32">
        <v>0.13</v>
      </c>
      <c r="P33" s="28">
        <v>0.13</v>
      </c>
      <c r="Q33" s="29">
        <v>9</v>
      </c>
      <c r="R33" s="26" t="str">
        <f t="shared" si="14"/>
        <v>12.00% to 13.00%</v>
      </c>
      <c r="S33" s="10">
        <f t="shared" si="11"/>
        <v>9.8146128680479828E-3</v>
      </c>
      <c r="T33" s="19">
        <f t="shared" si="15"/>
        <v>0.99127589967284613</v>
      </c>
    </row>
    <row r="34" spans="1:24" ht="14.25" x14ac:dyDescent="0.45">
      <c r="A34" s="9">
        <v>18111</v>
      </c>
      <c r="B34" s="90">
        <v>23.7</v>
      </c>
      <c r="C34" s="8">
        <f t="shared" si="2"/>
        <v>0</v>
      </c>
      <c r="D34" s="8">
        <f t="shared" si="9"/>
        <v>-2.9881293491608729E-2</v>
      </c>
      <c r="E34" s="86" t="str">
        <f>IFERROR(VLOOKUP(A34,SPY!$A$2:$E$379,5,FALSE),"")</f>
        <v/>
      </c>
      <c r="F34" s="8"/>
      <c r="H34" s="91">
        <v>1.0999999999999999E-2</v>
      </c>
      <c r="I34" s="14">
        <v>1.0999999999999999E-2</v>
      </c>
      <c r="J34" s="15">
        <v>14</v>
      </c>
      <c r="K34" s="7" t="str">
        <f t="shared" si="12"/>
        <v>1.00% to 1.10%</v>
      </c>
      <c r="L34" s="10">
        <f t="shared" si="10"/>
        <v>1.5086206896551725E-2</v>
      </c>
      <c r="M34" s="19">
        <f t="shared" si="13"/>
        <v>0.97629310344827591</v>
      </c>
      <c r="O34" s="32">
        <v>0.14000000000000001</v>
      </c>
      <c r="P34" s="28">
        <v>0.14000000000000001</v>
      </c>
      <c r="Q34" s="29">
        <v>3</v>
      </c>
      <c r="R34" s="26" t="str">
        <f t="shared" si="14"/>
        <v>13.00% to 14.00%</v>
      </c>
      <c r="S34" s="10">
        <f t="shared" si="11"/>
        <v>3.2715376226826608E-3</v>
      </c>
      <c r="T34" s="19">
        <f t="shared" si="15"/>
        <v>0.99454743729552875</v>
      </c>
    </row>
    <row r="35" spans="1:24" ht="14.65" thickBot="1" x14ac:dyDescent="0.5">
      <c r="A35" s="9">
        <v>18142</v>
      </c>
      <c r="B35" s="90">
        <v>23.75</v>
      </c>
      <c r="C35" s="8">
        <f t="shared" si="2"/>
        <v>2.1097046413502962E-3</v>
      </c>
      <c r="D35" s="8">
        <f t="shared" si="9"/>
        <v>-2.504105090311981E-2</v>
      </c>
      <c r="E35" s="86" t="str">
        <f>IFERROR(VLOOKUP(A35,SPY!$A$2:$E$379,5,FALSE),"")</f>
        <v/>
      </c>
      <c r="F35" s="8"/>
      <c r="H35" s="91">
        <v>1.2E-2</v>
      </c>
      <c r="I35" s="14">
        <v>1.2E-2</v>
      </c>
      <c r="J35" s="15">
        <v>7</v>
      </c>
      <c r="K35" s="7" t="str">
        <f t="shared" si="12"/>
        <v>1.10% to 1.20%</v>
      </c>
      <c r="L35" s="10">
        <f t="shared" si="10"/>
        <v>7.5431034482758624E-3</v>
      </c>
      <c r="M35" s="19">
        <f t="shared" si="13"/>
        <v>0.98383620689655182</v>
      </c>
      <c r="O35" s="32">
        <v>0.15</v>
      </c>
      <c r="P35" s="28">
        <v>0.15</v>
      </c>
      <c r="Q35" s="29">
        <v>5</v>
      </c>
      <c r="R35" s="26" t="str">
        <f t="shared" si="14"/>
        <v>14.00% to 15.00%</v>
      </c>
      <c r="S35" s="10">
        <f t="shared" si="11"/>
        <v>5.4525627044711015E-3</v>
      </c>
      <c r="T35" s="19">
        <f t="shared" si="15"/>
        <v>0.99999999999999989</v>
      </c>
    </row>
    <row r="36" spans="1:24" ht="14.25" x14ac:dyDescent="0.45">
      <c r="A36" s="9">
        <v>18172</v>
      </c>
      <c r="B36" s="90">
        <v>23.67</v>
      </c>
      <c r="C36" s="8">
        <f t="shared" si="2"/>
        <v>-3.3684210526314651E-3</v>
      </c>
      <c r="D36" s="8">
        <f t="shared" si="9"/>
        <v>-2.6326614561908546E-2</v>
      </c>
      <c r="E36" s="86" t="str">
        <f>IFERROR(VLOOKUP(A36,SPY!$A$2:$E$379,5,FALSE),"")</f>
        <v/>
      </c>
      <c r="F36" s="8"/>
      <c r="H36" s="91">
        <v>1.2999999999999999E-2</v>
      </c>
      <c r="I36" s="14">
        <v>1.2999999999999999E-2</v>
      </c>
      <c r="J36" s="15">
        <v>3</v>
      </c>
      <c r="K36" s="7" t="str">
        <f t="shared" si="12"/>
        <v>1.20% to 1.30%</v>
      </c>
      <c r="L36" s="10">
        <f t="shared" si="10"/>
        <v>3.2327586206896551E-3</v>
      </c>
      <c r="M36" s="19">
        <f t="shared" si="13"/>
        <v>0.98706896551724144</v>
      </c>
      <c r="O36" s="32">
        <v>0.16</v>
      </c>
      <c r="P36" s="28">
        <v>0.16</v>
      </c>
      <c r="Q36" s="29">
        <v>0</v>
      </c>
      <c r="R36" s="26" t="str">
        <f t="shared" si="14"/>
        <v>15.00% to 16.00%</v>
      </c>
      <c r="S36" s="10">
        <f t="shared" si="11"/>
        <v>0</v>
      </c>
      <c r="T36" s="19">
        <f t="shared" si="15"/>
        <v>0.99999999999999989</v>
      </c>
      <c r="W36" s="94" t="s">
        <v>52</v>
      </c>
      <c r="X36" s="94" t="s">
        <v>53</v>
      </c>
    </row>
    <row r="37" spans="1:24" ht="14.65" thickBot="1" x14ac:dyDescent="0.5">
      <c r="A37" s="9">
        <v>18203</v>
      </c>
      <c r="B37" s="90">
        <v>23.7</v>
      </c>
      <c r="C37" s="8">
        <f t="shared" si="2"/>
        <v>1.2674271229402567E-3</v>
      </c>
      <c r="D37" s="8">
        <f t="shared" si="9"/>
        <v>-1.9039735099337762E-2</v>
      </c>
      <c r="E37" s="86" t="str">
        <f>IFERROR(VLOOKUP(A37,SPY!$A$2:$E$379,5,FALSE),"")</f>
        <v/>
      </c>
      <c r="F37" s="8"/>
      <c r="H37" s="92"/>
      <c r="I37" s="20" t="s">
        <v>21</v>
      </c>
      <c r="J37" s="20">
        <v>12</v>
      </c>
      <c r="K37" s="21" t="str">
        <f>"Greater than "&amp;TEXT(H36,"0.00%")</f>
        <v>Greater than 1.30%</v>
      </c>
      <c r="L37" s="22">
        <f t="shared" si="10"/>
        <v>1.2931034482758621E-2</v>
      </c>
      <c r="M37" s="23">
        <f t="shared" si="13"/>
        <v>1</v>
      </c>
      <c r="O37" s="33"/>
      <c r="P37" s="34" t="s">
        <v>21</v>
      </c>
      <c r="Q37" s="34">
        <v>0</v>
      </c>
      <c r="R37" s="27" t="str">
        <f>"Greater than "&amp;TEXT(O36,"0.00%")</f>
        <v>Greater than 16.00%</v>
      </c>
      <c r="S37" s="22">
        <f t="shared" si="11"/>
        <v>0</v>
      </c>
      <c r="T37" s="23">
        <f>S37+T36</f>
        <v>0.99999999999999989</v>
      </c>
      <c r="W37" s="95">
        <v>-0.02</v>
      </c>
      <c r="X37">
        <v>5</v>
      </c>
    </row>
    <row r="38" spans="1:24" ht="14.25" x14ac:dyDescent="0.45">
      <c r="A38" s="9">
        <v>18233</v>
      </c>
      <c r="B38" s="90">
        <v>23.61</v>
      </c>
      <c r="C38" s="8">
        <f t="shared" si="2"/>
        <v>-3.7974683544304E-3</v>
      </c>
      <c r="D38" s="8">
        <f t="shared" si="9"/>
        <v>-1.8295218295218296E-2</v>
      </c>
      <c r="E38" s="86" t="str">
        <f>IFERROR(VLOOKUP(A38,SPY!$A$2:$E$379,5,FALSE),"")</f>
        <v/>
      </c>
      <c r="F38" s="8"/>
      <c r="H38" s="67"/>
      <c r="I38" s="68"/>
      <c r="J38" s="68"/>
      <c r="K38" s="68"/>
      <c r="L38" s="68"/>
      <c r="M38" s="69"/>
      <c r="O38" s="71"/>
      <c r="P38" s="68"/>
      <c r="Q38" s="68"/>
      <c r="R38" s="68"/>
      <c r="S38" s="68"/>
      <c r="T38" s="69"/>
      <c r="W38" s="95">
        <v>-0.01</v>
      </c>
      <c r="X38">
        <v>10</v>
      </c>
    </row>
    <row r="39" spans="1:24" ht="14.25" x14ac:dyDescent="0.45">
      <c r="A39" s="9">
        <v>18264</v>
      </c>
      <c r="B39" s="90">
        <v>23.51</v>
      </c>
      <c r="C39" s="8">
        <f t="shared" si="2"/>
        <v>-4.2354934349850826E-3</v>
      </c>
      <c r="D39" s="8">
        <f t="shared" si="9"/>
        <v>-2.0824656393169549E-2</v>
      </c>
      <c r="E39" s="86" t="str">
        <f>IFERROR(VLOOKUP(A39,SPY!$A$2:$E$379,5,FALSE),"")</f>
        <v/>
      </c>
      <c r="F39" s="8"/>
      <c r="H39" s="70"/>
      <c r="I39" s="35"/>
      <c r="J39" s="1"/>
      <c r="M39" s="57"/>
      <c r="O39" s="56"/>
      <c r="T39" s="57"/>
      <c r="W39" s="95">
        <v>0</v>
      </c>
      <c r="X39">
        <v>26</v>
      </c>
    </row>
    <row r="40" spans="1:24" ht="14.25" x14ac:dyDescent="0.45">
      <c r="A40" s="9">
        <v>18295</v>
      </c>
      <c r="B40" s="90">
        <v>23.61</v>
      </c>
      <c r="C40" s="8">
        <f t="shared" si="2"/>
        <v>4.2535091450446316E-3</v>
      </c>
      <c r="D40" s="8">
        <f t="shared" si="9"/>
        <v>-1.2547051442910906E-2</v>
      </c>
      <c r="E40" s="86" t="str">
        <f>IFERROR(VLOOKUP(A40,SPY!$A$2:$E$379,5,FALSE),"")</f>
        <v/>
      </c>
      <c r="F40" s="8"/>
      <c r="H40" s="70"/>
      <c r="I40" s="35"/>
      <c r="J40" s="1"/>
      <c r="M40" s="57"/>
      <c r="O40" s="56"/>
      <c r="T40" s="57"/>
      <c r="W40" s="95">
        <v>0.01</v>
      </c>
      <c r="X40">
        <v>62</v>
      </c>
    </row>
    <row r="41" spans="1:24" ht="14.25" x14ac:dyDescent="0.45">
      <c r="A41" s="9">
        <v>18323</v>
      </c>
      <c r="B41" s="90">
        <v>23.64</v>
      </c>
      <c r="C41" s="8">
        <f t="shared" si="2"/>
        <v>1.2706480304955914E-3</v>
      </c>
      <c r="D41" s="8">
        <f t="shared" si="9"/>
        <v>-1.129234629861986E-2</v>
      </c>
      <c r="E41" s="86" t="str">
        <f>IFERROR(VLOOKUP(A41,SPY!$A$2:$E$379,5,FALSE),"")</f>
        <v/>
      </c>
      <c r="F41" s="8"/>
      <c r="H41" s="70"/>
      <c r="I41" s="35"/>
      <c r="J41" s="1"/>
      <c r="M41" s="57"/>
      <c r="O41" s="56"/>
      <c r="T41" s="57"/>
      <c r="W41" s="95">
        <v>0.02</v>
      </c>
      <c r="X41">
        <v>195</v>
      </c>
    </row>
    <row r="42" spans="1:24" ht="14.25" x14ac:dyDescent="0.45">
      <c r="A42" s="9">
        <v>18354</v>
      </c>
      <c r="B42" s="90">
        <v>23.65</v>
      </c>
      <c r="C42" s="8">
        <f t="shared" si="2"/>
        <v>4.2301184433157779E-4</v>
      </c>
      <c r="D42" s="8">
        <f t="shared" si="9"/>
        <v>-1.1287625418060276E-2</v>
      </c>
      <c r="E42" s="86" t="str">
        <f>IFERROR(VLOOKUP(A42,SPY!$A$2:$E$379,5,FALSE),"")</f>
        <v/>
      </c>
      <c r="F42" s="8"/>
      <c r="H42" s="70"/>
      <c r="I42" s="35"/>
      <c r="J42" s="1"/>
      <c r="M42" s="57"/>
      <c r="O42" s="56"/>
      <c r="T42" s="57"/>
      <c r="W42" s="95">
        <v>0.03</v>
      </c>
      <c r="X42">
        <v>180</v>
      </c>
    </row>
    <row r="43" spans="1:24" ht="14.25" x14ac:dyDescent="0.45">
      <c r="A43" s="9">
        <v>18384</v>
      </c>
      <c r="B43" s="90">
        <v>23.77</v>
      </c>
      <c r="C43" s="8">
        <f t="shared" si="2"/>
        <v>5.0739957716703366E-3</v>
      </c>
      <c r="D43" s="8">
        <f t="shared" si="9"/>
        <v>-5.8552906733584376E-3</v>
      </c>
      <c r="E43" s="86" t="str">
        <f>IFERROR(VLOOKUP(A43,SPY!$A$2:$E$379,5,FALSE),"")</f>
        <v/>
      </c>
      <c r="F43" s="8"/>
      <c r="H43" s="56"/>
      <c r="M43" s="57"/>
      <c r="O43" s="56"/>
      <c r="T43" s="57"/>
      <c r="W43" s="95">
        <v>0.04</v>
      </c>
      <c r="X43">
        <v>160</v>
      </c>
    </row>
    <row r="44" spans="1:24" ht="14.25" x14ac:dyDescent="0.45">
      <c r="A44" s="9">
        <v>18415</v>
      </c>
      <c r="B44" s="90">
        <v>23.88</v>
      </c>
      <c r="C44" s="8">
        <f t="shared" si="2"/>
        <v>4.6276819520403301E-3</v>
      </c>
      <c r="D44" s="8">
        <f t="shared" si="9"/>
        <v>-1.6722408026756952E-3</v>
      </c>
      <c r="E44" s="86" t="str">
        <f>IFERROR(VLOOKUP(A44,SPY!$A$2:$E$379,5,FALSE),"")</f>
        <v/>
      </c>
      <c r="F44" s="8"/>
      <c r="H44" s="56"/>
      <c r="M44" s="57"/>
      <c r="O44" s="56"/>
      <c r="T44" s="57"/>
      <c r="W44" s="95">
        <v>0.05</v>
      </c>
      <c r="X44">
        <v>81</v>
      </c>
    </row>
    <row r="45" spans="1:24" ht="14.25" x14ac:dyDescent="0.45">
      <c r="A45" s="9">
        <v>18445</v>
      </c>
      <c r="B45" s="90">
        <v>24.07</v>
      </c>
      <c r="C45" s="8">
        <f t="shared" si="2"/>
        <v>7.9564489112229353E-3</v>
      </c>
      <c r="D45" s="8">
        <f t="shared" si="9"/>
        <v>1.561181434599157E-2</v>
      </c>
      <c r="E45" s="86" t="str">
        <f>IFERROR(VLOOKUP(A45,SPY!$A$2:$E$379,5,FALSE),"")</f>
        <v/>
      </c>
      <c r="F45" s="8"/>
      <c r="H45" s="56"/>
      <c r="M45" s="57"/>
      <c r="O45" s="56"/>
      <c r="T45" s="57"/>
      <c r="W45" s="95">
        <v>0.06</v>
      </c>
      <c r="X45">
        <v>52</v>
      </c>
    </row>
    <row r="46" spans="1:24" ht="14.25" x14ac:dyDescent="0.45">
      <c r="A46" s="9">
        <v>18476</v>
      </c>
      <c r="B46" s="90">
        <v>24.2</v>
      </c>
      <c r="C46" s="8">
        <f t="shared" si="2"/>
        <v>5.4009140008308698E-3</v>
      </c>
      <c r="D46" s="8">
        <f t="shared" si="9"/>
        <v>2.1097046413502074E-2</v>
      </c>
      <c r="E46" s="86" t="str">
        <f>IFERROR(VLOOKUP(A46,SPY!$A$2:$E$379,5,FALSE),"")</f>
        <v/>
      </c>
      <c r="F46" s="8"/>
      <c r="H46" s="56"/>
      <c r="M46" s="57"/>
      <c r="O46" s="56"/>
      <c r="T46" s="57"/>
      <c r="W46" s="95">
        <v>7.0000000000000007E-2</v>
      </c>
      <c r="X46">
        <v>44</v>
      </c>
    </row>
    <row r="47" spans="1:24" ht="14.25" x14ac:dyDescent="0.45">
      <c r="A47" s="9">
        <v>18507</v>
      </c>
      <c r="B47" s="90">
        <v>24.34</v>
      </c>
      <c r="C47" s="8">
        <f t="shared" si="2"/>
        <v>5.7851239669421961E-3</v>
      </c>
      <c r="D47" s="8">
        <f t="shared" si="9"/>
        <v>2.4842105263157999E-2</v>
      </c>
      <c r="E47" s="86" t="str">
        <f>IFERROR(VLOOKUP(A47,SPY!$A$2:$E$379,5,FALSE),"")</f>
        <v/>
      </c>
      <c r="F47" s="8"/>
      <c r="H47" s="56"/>
      <c r="M47" s="57"/>
      <c r="O47" s="56"/>
      <c r="T47" s="57"/>
      <c r="W47" s="95">
        <v>0.08</v>
      </c>
      <c r="X47">
        <v>19</v>
      </c>
    </row>
    <row r="48" spans="1:24" ht="14.25" x14ac:dyDescent="0.45">
      <c r="A48" s="9">
        <v>18537</v>
      </c>
      <c r="B48" s="90">
        <v>24.5</v>
      </c>
      <c r="C48" s="8">
        <f t="shared" si="2"/>
        <v>6.5735414954806171E-3</v>
      </c>
      <c r="D48" s="8">
        <f t="shared" si="9"/>
        <v>3.5065483734685099E-2</v>
      </c>
      <c r="E48" s="86" t="str">
        <f>IFERROR(VLOOKUP(A48,SPY!$A$2:$E$379,5,FALSE),"")</f>
        <v/>
      </c>
      <c r="F48" s="8"/>
      <c r="H48" s="56"/>
      <c r="M48" s="57"/>
      <c r="O48" s="56"/>
      <c r="T48" s="57"/>
      <c r="W48" s="95">
        <v>0.09</v>
      </c>
      <c r="X48">
        <v>19</v>
      </c>
    </row>
    <row r="49" spans="1:24" ht="14.25" x14ac:dyDescent="0.45">
      <c r="A49" s="9">
        <v>18568</v>
      </c>
      <c r="B49" s="90">
        <v>24.6</v>
      </c>
      <c r="C49" s="8">
        <f t="shared" si="2"/>
        <v>4.0816326530612734E-3</v>
      </c>
      <c r="D49" s="8">
        <f t="shared" si="9"/>
        <v>3.7974683544303778E-2</v>
      </c>
      <c r="E49" s="86" t="str">
        <f>IFERROR(VLOOKUP(A49,SPY!$A$2:$E$379,5,FALSE),"")</f>
        <v/>
      </c>
      <c r="F49" s="8"/>
      <c r="H49" s="56"/>
      <c r="M49" s="57"/>
      <c r="O49" s="56"/>
      <c r="T49" s="57"/>
      <c r="W49" s="95">
        <v>0.1</v>
      </c>
      <c r="X49">
        <v>19</v>
      </c>
    </row>
    <row r="50" spans="1:24" ht="14.25" x14ac:dyDescent="0.45">
      <c r="A50" s="9">
        <v>18598</v>
      </c>
      <c r="B50" s="90">
        <v>24.98</v>
      </c>
      <c r="C50" s="8">
        <f t="shared" si="2"/>
        <v>1.5447154471544655E-2</v>
      </c>
      <c r="D50" s="8">
        <f t="shared" si="9"/>
        <v>5.8026260059296897E-2</v>
      </c>
      <c r="E50" s="86" t="str">
        <f>IFERROR(VLOOKUP(A50,SPY!$A$2:$E$379,5,FALSE),"")</f>
        <v/>
      </c>
      <c r="F50" s="8"/>
      <c r="H50" s="56"/>
      <c r="M50" s="57"/>
      <c r="O50" s="56"/>
      <c r="T50" s="57"/>
      <c r="W50" s="95">
        <v>0.11</v>
      </c>
      <c r="X50">
        <v>17</v>
      </c>
    </row>
    <row r="51" spans="1:24" ht="14.25" x14ac:dyDescent="0.45">
      <c r="A51" s="9">
        <v>18629</v>
      </c>
      <c r="B51" s="90">
        <v>25.38</v>
      </c>
      <c r="C51" s="8">
        <f t="shared" si="2"/>
        <v>1.601281024819845E-2</v>
      </c>
      <c r="D51" s="8">
        <f t="shared" si="9"/>
        <v>7.9540621012335055E-2</v>
      </c>
      <c r="E51" s="86" t="str">
        <f>IFERROR(VLOOKUP(A51,SPY!$A$2:$E$379,5,FALSE),"")</f>
        <v/>
      </c>
      <c r="F51" s="8"/>
      <c r="H51" s="56"/>
      <c r="M51" s="57"/>
      <c r="O51" s="56"/>
      <c r="T51" s="57"/>
      <c r="W51" s="95">
        <v>0.12</v>
      </c>
      <c r="X51">
        <v>11</v>
      </c>
    </row>
    <row r="52" spans="1:24" ht="14.25" x14ac:dyDescent="0.45">
      <c r="A52" s="9">
        <v>18660</v>
      </c>
      <c r="B52" s="90">
        <v>25.83</v>
      </c>
      <c r="C52" s="8">
        <f t="shared" si="2"/>
        <v>1.7730496453900679E-2</v>
      </c>
      <c r="D52" s="8">
        <f t="shared" si="9"/>
        <v>9.4027954256670876E-2</v>
      </c>
      <c r="E52" s="86" t="str">
        <f>IFERROR(VLOOKUP(A52,SPY!$A$2:$E$379,5,FALSE),"")</f>
        <v/>
      </c>
      <c r="F52" s="8"/>
      <c r="H52" s="56"/>
      <c r="M52" s="57"/>
      <c r="O52" s="56"/>
      <c r="T52" s="57"/>
      <c r="W52" s="95">
        <v>0.13</v>
      </c>
      <c r="X52">
        <v>9</v>
      </c>
    </row>
    <row r="53" spans="1:24" ht="14.25" x14ac:dyDescent="0.45">
      <c r="A53" s="9">
        <v>18688</v>
      </c>
      <c r="B53" s="90">
        <v>25.88</v>
      </c>
      <c r="C53" s="8">
        <f t="shared" si="2"/>
        <v>1.9357336430507743E-3</v>
      </c>
      <c r="D53" s="8">
        <f t="shared" si="9"/>
        <v>9.4754653130287636E-2</v>
      </c>
      <c r="E53" s="86" t="str">
        <f>IFERROR(VLOOKUP(A53,SPY!$A$2:$E$379,5,FALSE),"")</f>
        <v/>
      </c>
      <c r="F53" s="8"/>
      <c r="H53" s="56"/>
      <c r="M53" s="57"/>
      <c r="O53" s="56"/>
      <c r="T53" s="57"/>
      <c r="W53" s="95">
        <v>0.14000000000000001</v>
      </c>
      <c r="X53">
        <v>3</v>
      </c>
    </row>
    <row r="54" spans="1:24" ht="14.25" x14ac:dyDescent="0.45">
      <c r="A54" s="9">
        <v>18719</v>
      </c>
      <c r="B54" s="90">
        <v>25.92</v>
      </c>
      <c r="C54" s="8">
        <f t="shared" si="2"/>
        <v>1.5455950540959051E-3</v>
      </c>
      <c r="D54" s="8">
        <f t="shared" si="9"/>
        <v>9.5983086680761165E-2</v>
      </c>
      <c r="E54" s="86" t="str">
        <f>IFERROR(VLOOKUP(A54,SPY!$A$2:$E$379,5,FALSE),"")</f>
        <v/>
      </c>
      <c r="F54" s="8"/>
      <c r="H54" s="56"/>
      <c r="M54" s="57"/>
      <c r="O54" s="56"/>
      <c r="T54" s="57"/>
      <c r="W54" s="95">
        <v>0.15</v>
      </c>
      <c r="X54">
        <v>5</v>
      </c>
    </row>
    <row r="55" spans="1:24" ht="14.25" x14ac:dyDescent="0.45">
      <c r="A55" s="9">
        <v>18749</v>
      </c>
      <c r="B55" s="90">
        <v>25.99</v>
      </c>
      <c r="C55" s="8">
        <f t="shared" si="2"/>
        <v>2.700617283950546E-3</v>
      </c>
      <c r="D55" s="8">
        <f t="shared" si="9"/>
        <v>9.3395035759360479E-2</v>
      </c>
      <c r="E55" s="86" t="str">
        <f>IFERROR(VLOOKUP(A55,SPY!$A$2:$E$379,5,FALSE),"")</f>
        <v/>
      </c>
      <c r="F55" s="8"/>
      <c r="H55" s="56"/>
      <c r="M55" s="57"/>
      <c r="O55" s="56"/>
      <c r="T55" s="57"/>
      <c r="W55" s="95">
        <v>0.16</v>
      </c>
      <c r="X55">
        <v>0</v>
      </c>
    </row>
    <row r="56" spans="1:24" ht="14.65" thickBot="1" x14ac:dyDescent="0.5">
      <c r="A56" s="9">
        <v>18780</v>
      </c>
      <c r="B56" s="90">
        <v>25.93</v>
      </c>
      <c r="C56" s="8">
        <f t="shared" si="2"/>
        <v>-2.3085802231627151E-3</v>
      </c>
      <c r="D56" s="8">
        <f t="shared" si="9"/>
        <v>8.5845896147403788E-2</v>
      </c>
      <c r="E56" s="86" t="str">
        <f>IFERROR(VLOOKUP(A56,SPY!$A$2:$E$379,5,FALSE),"")</f>
        <v/>
      </c>
      <c r="F56" s="8"/>
      <c r="H56" s="56"/>
      <c r="M56" s="57"/>
      <c r="O56" s="56"/>
      <c r="T56" s="57"/>
      <c r="W56" s="78" t="s">
        <v>21</v>
      </c>
      <c r="X56" s="78">
        <v>0</v>
      </c>
    </row>
    <row r="57" spans="1:24" x14ac:dyDescent="0.45">
      <c r="A57" s="9">
        <v>18810</v>
      </c>
      <c r="B57" s="90">
        <v>25.91</v>
      </c>
      <c r="C57" s="8">
        <f t="shared" si="2"/>
        <v>-7.7130736598529648E-4</v>
      </c>
      <c r="D57" s="8">
        <f t="shared" si="9"/>
        <v>7.6443705857914379E-2</v>
      </c>
      <c r="E57" s="86" t="str">
        <f>IFERROR(VLOOKUP(A57,SPY!$A$2:$E$379,5,FALSE),"")</f>
        <v/>
      </c>
      <c r="F57" s="8"/>
      <c r="H57" s="56"/>
      <c r="M57" s="57"/>
      <c r="O57" s="56"/>
      <c r="T57" s="57"/>
    </row>
    <row r="58" spans="1:24" ht="13.5" thickBot="1" x14ac:dyDescent="0.5">
      <c r="A58" s="9">
        <v>18841</v>
      </c>
      <c r="B58" s="90">
        <v>25.86</v>
      </c>
      <c r="C58" s="8">
        <f t="shared" si="2"/>
        <v>-1.9297568506368989E-3</v>
      </c>
      <c r="D58" s="8">
        <f t="shared" si="9"/>
        <v>6.8595041322313977E-2</v>
      </c>
      <c r="E58" s="86" t="str">
        <f>IFERROR(VLOOKUP(A58,SPY!$A$2:$E$379,5,FALSE),"")</f>
        <v/>
      </c>
      <c r="F58" s="8"/>
      <c r="H58" s="58"/>
      <c r="I58" s="59"/>
      <c r="J58" s="59"/>
      <c r="K58" s="59"/>
      <c r="L58" s="59"/>
      <c r="M58" s="60"/>
      <c r="O58" s="58"/>
      <c r="P58" s="59"/>
      <c r="Q58" s="59"/>
      <c r="R58" s="59"/>
      <c r="S58" s="59"/>
      <c r="T58" s="60"/>
    </row>
    <row r="59" spans="1:24" x14ac:dyDescent="0.45">
      <c r="A59" s="9">
        <v>18872</v>
      </c>
      <c r="B59" s="90">
        <v>26.03</v>
      </c>
      <c r="C59" s="8">
        <f t="shared" si="2"/>
        <v>6.573859242072766E-3</v>
      </c>
      <c r="D59" s="8">
        <f t="shared" si="9"/>
        <v>6.9433032046014809E-2</v>
      </c>
      <c r="E59" s="86" t="str">
        <f>IFERROR(VLOOKUP(A59,SPY!$A$2:$E$379,5,FALSE),"")</f>
        <v/>
      </c>
      <c r="F59" s="8"/>
      <c r="H59" s="71"/>
      <c r="I59" s="68"/>
      <c r="J59" s="68"/>
      <c r="K59" s="68"/>
      <c r="L59" s="68"/>
      <c r="M59" s="69"/>
      <c r="O59" s="71"/>
      <c r="P59" s="68"/>
      <c r="Q59" s="68"/>
      <c r="R59" s="68"/>
      <c r="S59" s="68"/>
      <c r="T59" s="69"/>
    </row>
    <row r="60" spans="1:24" x14ac:dyDescent="0.45">
      <c r="A60" s="9">
        <v>18902</v>
      </c>
      <c r="B60" s="90">
        <v>26.16</v>
      </c>
      <c r="C60" s="8">
        <f t="shared" si="2"/>
        <v>4.9942374183633564E-3</v>
      </c>
      <c r="D60" s="8">
        <f t="shared" si="9"/>
        <v>6.7755102040816251E-2</v>
      </c>
      <c r="E60" s="86" t="str">
        <f>IFERROR(VLOOKUP(A60,SPY!$A$2:$E$379,5,FALSE),"")</f>
        <v/>
      </c>
      <c r="F60" s="8"/>
      <c r="H60" s="56"/>
      <c r="M60" s="57"/>
      <c r="O60" s="56"/>
      <c r="T60" s="57"/>
    </row>
    <row r="61" spans="1:24" x14ac:dyDescent="0.45">
      <c r="A61" s="9">
        <v>18933</v>
      </c>
      <c r="B61" s="90">
        <v>26.32</v>
      </c>
      <c r="C61" s="8">
        <f t="shared" si="2"/>
        <v>6.1162079510703737E-3</v>
      </c>
      <c r="D61" s="8">
        <f t="shared" si="9"/>
        <v>6.9918699186991784E-2</v>
      </c>
      <c r="E61" s="86" t="str">
        <f>IFERROR(VLOOKUP(A61,SPY!$A$2:$E$379,5,FALSE),"")</f>
        <v/>
      </c>
      <c r="F61" s="8"/>
      <c r="H61" s="56"/>
      <c r="M61" s="57"/>
      <c r="O61" s="56"/>
      <c r="T61" s="57"/>
    </row>
    <row r="62" spans="1:24" x14ac:dyDescent="0.45">
      <c r="A62" s="9">
        <v>18963</v>
      </c>
      <c r="B62" s="90">
        <v>26.47</v>
      </c>
      <c r="C62" s="8">
        <f t="shared" si="2"/>
        <v>5.6990881458967024E-3</v>
      </c>
      <c r="D62" s="8">
        <f t="shared" si="9"/>
        <v>5.9647718174539621E-2</v>
      </c>
      <c r="E62" s="86" t="str">
        <f>IFERROR(VLOOKUP(A62,SPY!$A$2:$E$379,5,FALSE),"")</f>
        <v/>
      </c>
      <c r="F62" s="8"/>
      <c r="H62" s="56"/>
      <c r="M62" s="57"/>
      <c r="O62" s="56"/>
      <c r="T62" s="57"/>
    </row>
    <row r="63" spans="1:24" x14ac:dyDescent="0.45">
      <c r="A63" s="9">
        <v>18994</v>
      </c>
      <c r="B63" s="90">
        <v>26.45</v>
      </c>
      <c r="C63" s="8">
        <f t="shared" si="2"/>
        <v>-7.5557234605216905E-4</v>
      </c>
      <c r="D63" s="8">
        <f t="shared" si="9"/>
        <v>4.2159180457052914E-2</v>
      </c>
      <c r="E63" s="86" t="str">
        <f>IFERROR(VLOOKUP(A63,SPY!$A$2:$E$379,5,FALSE),"")</f>
        <v/>
      </c>
      <c r="F63" s="8"/>
      <c r="H63" s="56"/>
      <c r="M63" s="57"/>
      <c r="O63" s="56"/>
      <c r="T63" s="57"/>
    </row>
    <row r="64" spans="1:24" x14ac:dyDescent="0.45">
      <c r="A64" s="9">
        <v>19025</v>
      </c>
      <c r="B64" s="90">
        <v>26.41</v>
      </c>
      <c r="C64" s="8">
        <f t="shared" si="2"/>
        <v>-1.5122873345935206E-3</v>
      </c>
      <c r="D64" s="8">
        <f t="shared" si="9"/>
        <v>2.2454510259388272E-2</v>
      </c>
      <c r="E64" s="86" t="str">
        <f>IFERROR(VLOOKUP(A64,SPY!$A$2:$E$379,5,FALSE),"")</f>
        <v/>
      </c>
      <c r="F64" s="8"/>
      <c r="H64" s="56"/>
      <c r="M64" s="57"/>
      <c r="O64" s="56"/>
      <c r="T64" s="57"/>
    </row>
    <row r="65" spans="1:20" x14ac:dyDescent="0.45">
      <c r="A65" s="9">
        <v>19054</v>
      </c>
      <c r="B65" s="90">
        <v>26.39</v>
      </c>
      <c r="C65" s="8">
        <f t="shared" si="2"/>
        <v>-7.572889057174681E-4</v>
      </c>
      <c r="D65" s="8">
        <f t="shared" si="9"/>
        <v>1.9706336939721902E-2</v>
      </c>
      <c r="E65" s="86" t="str">
        <f>IFERROR(VLOOKUP(A65,SPY!$A$2:$E$379,5,FALSE),"")</f>
        <v/>
      </c>
      <c r="F65" s="8"/>
      <c r="H65" s="56"/>
      <c r="M65" s="57"/>
      <c r="O65" s="56"/>
      <c r="T65" s="57"/>
    </row>
    <row r="66" spans="1:20" x14ac:dyDescent="0.45">
      <c r="A66" s="9">
        <v>19085</v>
      </c>
      <c r="B66" s="90">
        <v>26.46</v>
      </c>
      <c r="C66" s="8">
        <f t="shared" si="2"/>
        <v>2.6525198938991412E-3</v>
      </c>
      <c r="D66" s="8">
        <f t="shared" si="9"/>
        <v>2.0833333333333259E-2</v>
      </c>
      <c r="E66" s="86" t="str">
        <f>IFERROR(VLOOKUP(A66,SPY!$A$2:$E$379,5,FALSE),"")</f>
        <v/>
      </c>
      <c r="F66" s="8"/>
      <c r="H66" s="56"/>
      <c r="M66" s="57"/>
      <c r="O66" s="56"/>
      <c r="T66" s="57"/>
    </row>
    <row r="67" spans="1:20" x14ac:dyDescent="0.45">
      <c r="A67" s="9">
        <v>19115</v>
      </c>
      <c r="B67" s="90">
        <v>26.47</v>
      </c>
      <c r="C67" s="8">
        <f t="shared" si="2"/>
        <v>3.7792894935750887E-4</v>
      </c>
      <c r="D67" s="8">
        <f t="shared" si="9"/>
        <v>1.8468641785302164E-2</v>
      </c>
      <c r="E67" s="86" t="str">
        <f>IFERROR(VLOOKUP(A67,SPY!$A$2:$E$379,5,FALSE),"")</f>
        <v/>
      </c>
      <c r="F67" s="8"/>
      <c r="H67" s="56"/>
      <c r="M67" s="57"/>
      <c r="O67" s="56"/>
      <c r="T67" s="57"/>
    </row>
    <row r="68" spans="1:20" x14ac:dyDescent="0.45">
      <c r="A68" s="9">
        <v>19146</v>
      </c>
      <c r="B68" s="90">
        <v>26.53</v>
      </c>
      <c r="C68" s="8">
        <f t="shared" si="2"/>
        <v>2.2667170381565072E-3</v>
      </c>
      <c r="D68" s="8">
        <f t="shared" si="9"/>
        <v>2.3139220979560449E-2</v>
      </c>
      <c r="E68" s="86" t="str">
        <f>IFERROR(VLOOKUP(A68,SPY!$A$2:$E$379,5,FALSE),"")</f>
        <v/>
      </c>
      <c r="F68" s="8"/>
      <c r="H68" s="56"/>
      <c r="M68" s="57"/>
      <c r="O68" s="56"/>
      <c r="T68" s="57"/>
    </row>
    <row r="69" spans="1:20" x14ac:dyDescent="0.45">
      <c r="A69" s="9">
        <v>19176</v>
      </c>
      <c r="B69" s="90">
        <v>26.68</v>
      </c>
      <c r="C69" s="8">
        <f t="shared" ref="C69:C132" si="16">B69/B68-1</f>
        <v>5.6539766302299288E-3</v>
      </c>
      <c r="D69" s="8">
        <f t="shared" si="9"/>
        <v>2.9718255499807E-2</v>
      </c>
      <c r="E69" s="86" t="str">
        <f>IFERROR(VLOOKUP(A69,SPY!$A$2:$E$379,5,FALSE),"")</f>
        <v/>
      </c>
      <c r="F69" s="8"/>
      <c r="H69" s="56"/>
      <c r="M69" s="57"/>
      <c r="O69" s="56"/>
      <c r="T69" s="57"/>
    </row>
    <row r="70" spans="1:20" x14ac:dyDescent="0.45">
      <c r="A70" s="9">
        <v>19207</v>
      </c>
      <c r="B70" s="90">
        <v>26.69</v>
      </c>
      <c r="C70" s="8">
        <f t="shared" si="16"/>
        <v>3.7481259370331088E-4</v>
      </c>
      <c r="D70" s="8">
        <f t="shared" si="9"/>
        <v>3.2095901005413818E-2</v>
      </c>
      <c r="E70" s="86" t="str">
        <f>IFERROR(VLOOKUP(A70,SPY!$A$2:$E$379,5,FALSE),"")</f>
        <v/>
      </c>
      <c r="F70" s="8"/>
      <c r="H70" s="56"/>
      <c r="M70" s="57"/>
      <c r="O70" s="56"/>
      <c r="T70" s="57"/>
    </row>
    <row r="71" spans="1:20" x14ac:dyDescent="0.45">
      <c r="A71" s="9">
        <v>19238</v>
      </c>
      <c r="B71" s="90">
        <v>26.63</v>
      </c>
      <c r="C71" s="8">
        <f t="shared" si="16"/>
        <v>-2.2480329711502822E-3</v>
      </c>
      <c r="D71" s="8">
        <f t="shared" si="9"/>
        <v>2.3050326546292688E-2</v>
      </c>
      <c r="E71" s="86" t="str">
        <f>IFERROR(VLOOKUP(A71,SPY!$A$2:$E$379,5,FALSE),"")</f>
        <v/>
      </c>
      <c r="F71" s="8"/>
      <c r="H71" s="56"/>
      <c r="M71" s="57"/>
      <c r="O71" s="56"/>
      <c r="T71" s="57"/>
    </row>
    <row r="72" spans="1:20" x14ac:dyDescent="0.45">
      <c r="A72" s="9">
        <v>19268</v>
      </c>
      <c r="B72" s="90">
        <v>26.69</v>
      </c>
      <c r="C72" s="8">
        <f t="shared" si="16"/>
        <v>2.2530980097634767E-3</v>
      </c>
      <c r="D72" s="8">
        <f t="shared" si="9"/>
        <v>2.0259938837920544E-2</v>
      </c>
      <c r="E72" s="86" t="str">
        <f>IFERROR(VLOOKUP(A72,SPY!$A$2:$E$379,5,FALSE),"")</f>
        <v/>
      </c>
      <c r="F72" s="8"/>
      <c r="H72" s="56"/>
      <c r="M72" s="57"/>
      <c r="O72" s="56"/>
      <c r="T72" s="57"/>
    </row>
    <row r="73" spans="1:20" x14ac:dyDescent="0.45">
      <c r="A73" s="9">
        <v>19299</v>
      </c>
      <c r="B73" s="90">
        <v>26.69</v>
      </c>
      <c r="C73" s="8">
        <f t="shared" si="16"/>
        <v>0</v>
      </c>
      <c r="D73" s="8">
        <f t="shared" si="9"/>
        <v>1.4057750759878473E-2</v>
      </c>
      <c r="E73" s="86" t="str">
        <f>IFERROR(VLOOKUP(A73,SPY!$A$2:$E$379,5,FALSE),"")</f>
        <v/>
      </c>
      <c r="F73" s="8"/>
      <c r="H73" s="56"/>
      <c r="M73" s="57"/>
      <c r="O73" s="56"/>
      <c r="T73" s="57"/>
    </row>
    <row r="74" spans="1:20" x14ac:dyDescent="0.45">
      <c r="A74" s="9">
        <v>19329</v>
      </c>
      <c r="B74" s="90">
        <v>26.71</v>
      </c>
      <c r="C74" s="8">
        <f t="shared" si="16"/>
        <v>7.4934432371676074E-4</v>
      </c>
      <c r="D74" s="8">
        <f t="shared" si="9"/>
        <v>9.0668681526255845E-3</v>
      </c>
      <c r="E74" s="86" t="str">
        <f>IFERROR(VLOOKUP(A74,SPY!$A$2:$E$379,5,FALSE),"")</f>
        <v/>
      </c>
      <c r="F74" s="8"/>
      <c r="H74" s="56"/>
      <c r="M74" s="57"/>
      <c r="O74" s="56"/>
      <c r="T74" s="57"/>
    </row>
    <row r="75" spans="1:20" x14ac:dyDescent="0.45">
      <c r="A75" s="9">
        <v>19360</v>
      </c>
      <c r="B75" s="90">
        <v>26.64</v>
      </c>
      <c r="C75" s="8">
        <f t="shared" si="16"/>
        <v>-2.6207412953950238E-3</v>
      </c>
      <c r="D75" s="8">
        <f t="shared" si="9"/>
        <v>7.1833648393195837E-3</v>
      </c>
      <c r="E75" s="86" t="str">
        <f>IFERROR(VLOOKUP(A75,SPY!$A$2:$E$379,5,FALSE),"")</f>
        <v/>
      </c>
      <c r="F75" s="8"/>
      <c r="H75" s="56"/>
      <c r="M75" s="57"/>
      <c r="O75" s="56"/>
      <c r="T75" s="57"/>
    </row>
    <row r="76" spans="1:20" x14ac:dyDescent="0.45">
      <c r="A76" s="9">
        <v>19391</v>
      </c>
      <c r="B76" s="90">
        <v>26.59</v>
      </c>
      <c r="C76" s="8">
        <f t="shared" si="16"/>
        <v>-1.8768768768768762E-3</v>
      </c>
      <c r="D76" s="8">
        <f t="shared" si="9"/>
        <v>6.815600151457879E-3</v>
      </c>
      <c r="E76" s="86" t="str">
        <f>IFERROR(VLOOKUP(A76,SPY!$A$2:$E$379,5,FALSE),"")</f>
        <v/>
      </c>
      <c r="F76" s="8"/>
      <c r="H76" s="56"/>
      <c r="M76" s="57"/>
      <c r="O76" s="56"/>
      <c r="T76" s="57"/>
    </row>
    <row r="77" spans="1:20" x14ac:dyDescent="0.45">
      <c r="A77" s="9">
        <v>19419</v>
      </c>
      <c r="B77" s="90">
        <v>26.63</v>
      </c>
      <c r="C77" s="8">
        <f t="shared" si="16"/>
        <v>1.5043249341857301E-3</v>
      </c>
      <c r="D77" s="8">
        <f t="shared" si="9"/>
        <v>9.0943539219401348E-3</v>
      </c>
      <c r="E77" s="86" t="str">
        <f>IFERROR(VLOOKUP(A77,SPY!$A$2:$E$379,5,FALSE),"")</f>
        <v/>
      </c>
      <c r="F77" s="8"/>
      <c r="H77" s="56"/>
      <c r="M77" s="57"/>
      <c r="O77" s="56"/>
      <c r="T77" s="57"/>
    </row>
    <row r="78" spans="1:20" x14ac:dyDescent="0.45">
      <c r="A78" s="9">
        <v>19450</v>
      </c>
      <c r="B78" s="90">
        <v>26.69</v>
      </c>
      <c r="C78" s="8">
        <f t="shared" si="16"/>
        <v>2.2530980097634767E-3</v>
      </c>
      <c r="D78" s="8">
        <f t="shared" si="9"/>
        <v>8.6923658352229261E-3</v>
      </c>
      <c r="E78" s="86" t="str">
        <f>IFERROR(VLOOKUP(A78,SPY!$A$2:$E$379,5,FALSE),"")</f>
        <v/>
      </c>
      <c r="F78" s="8"/>
      <c r="H78" s="56"/>
      <c r="M78" s="57"/>
      <c r="O78" s="56"/>
      <c r="T78" s="57"/>
    </row>
    <row r="79" spans="1:20" x14ac:dyDescent="0.45">
      <c r="A79" s="9">
        <v>19480</v>
      </c>
      <c r="B79" s="90">
        <v>26.7</v>
      </c>
      <c r="C79" s="8">
        <f t="shared" si="16"/>
        <v>3.7467216185826935E-4</v>
      </c>
      <c r="D79" s="8">
        <f t="shared" si="9"/>
        <v>8.6890819795995E-3</v>
      </c>
      <c r="E79" s="86" t="str">
        <f>IFERROR(VLOOKUP(A79,SPY!$A$2:$E$379,5,FALSE),"")</f>
        <v/>
      </c>
      <c r="F79" s="8"/>
      <c r="H79" s="56"/>
      <c r="M79" s="57"/>
      <c r="O79" s="56"/>
      <c r="T79" s="57"/>
    </row>
    <row r="80" spans="1:20" ht="13.5" thickBot="1" x14ac:dyDescent="0.5">
      <c r="A80" s="9">
        <v>19511</v>
      </c>
      <c r="B80" s="90">
        <v>26.77</v>
      </c>
      <c r="C80" s="8">
        <f t="shared" si="16"/>
        <v>2.6217228464420206E-3</v>
      </c>
      <c r="D80" s="8">
        <f t="shared" ref="D80:D143" si="17">B80/B68-1</f>
        <v>9.0463626083678861E-3</v>
      </c>
      <c r="E80" s="86" t="str">
        <f>IFERROR(VLOOKUP(A80,SPY!$A$2:$E$379,5,FALSE),"")</f>
        <v/>
      </c>
      <c r="F80" s="8"/>
      <c r="H80" s="58"/>
      <c r="I80" s="59"/>
      <c r="J80" s="59"/>
      <c r="K80" s="59"/>
      <c r="L80" s="59"/>
      <c r="M80" s="60"/>
      <c r="O80" s="58"/>
      <c r="P80" s="59"/>
      <c r="Q80" s="59"/>
      <c r="R80" s="59"/>
      <c r="S80" s="59"/>
      <c r="T80" s="60"/>
    </row>
    <row r="81" spans="1:20" ht="14.25" x14ac:dyDescent="0.45">
      <c r="A81" s="9">
        <v>19541</v>
      </c>
      <c r="B81" s="90">
        <v>26.79</v>
      </c>
      <c r="C81" s="8">
        <f t="shared" si="16"/>
        <v>7.4710496824792472E-4</v>
      </c>
      <c r="D81" s="8">
        <f t="shared" si="17"/>
        <v>4.1229385307346433E-3</v>
      </c>
      <c r="E81" s="86" t="str">
        <f>IFERROR(VLOOKUP(A81,SPY!$A$2:$E$379,5,FALSE),"")</f>
        <v/>
      </c>
      <c r="F81" s="8"/>
      <c r="H81" s="72" t="s">
        <v>39</v>
      </c>
      <c r="I81" s="73"/>
      <c r="J81" s="73"/>
      <c r="K81" s="74" t="s">
        <v>40</v>
      </c>
      <c r="L81" s="73"/>
      <c r="M81" s="75"/>
      <c r="O81" s="72" t="s">
        <v>39</v>
      </c>
      <c r="P81" s="73"/>
      <c r="Q81" s="73"/>
      <c r="R81" s="74" t="s">
        <v>40</v>
      </c>
      <c r="S81" s="73"/>
      <c r="T81" s="75"/>
    </row>
    <row r="82" spans="1:20" ht="14.25" x14ac:dyDescent="0.45">
      <c r="A82" s="9">
        <v>19572</v>
      </c>
      <c r="B82" s="90">
        <v>26.85</v>
      </c>
      <c r="C82" s="8">
        <f t="shared" si="16"/>
        <v>2.2396416573349232E-3</v>
      </c>
      <c r="D82" s="8">
        <f t="shared" si="17"/>
        <v>5.9947545897340859E-3</v>
      </c>
      <c r="E82" s="86" t="str">
        <f>IFERROR(VLOOKUP(A82,SPY!$A$2:$E$379,5,FALSE),"")</f>
        <v/>
      </c>
      <c r="F82" s="8"/>
      <c r="H82" s="76">
        <v>0.01</v>
      </c>
      <c r="I82" s="39">
        <f>_xlfn.PERCENTILE.INC(C:C,H82)</f>
        <v>-4.9913275096126666E-3</v>
      </c>
      <c r="J82" s="1"/>
      <c r="K82" s="80">
        <f>LARGE(A:A,1)</f>
        <v>45413</v>
      </c>
      <c r="L82" s="39">
        <f>VLOOKUP(K82,$A:$D,3,FALSE)</f>
        <v>5.7469979917623704E-5</v>
      </c>
      <c r="M82" s="40"/>
      <c r="O82" s="76">
        <v>0.01</v>
      </c>
      <c r="P82" s="39">
        <f t="shared" ref="P82:P96" si="18">_xlfn.PERCENTILE.INC(D:D,O82)</f>
        <v>-1.358224827911211E-2</v>
      </c>
      <c r="Q82" s="1"/>
      <c r="R82" s="80">
        <f>LARGE(A:A,1)</f>
        <v>45413</v>
      </c>
      <c r="S82" s="39">
        <f>VLOOKUP(R82,$A:$D,4,FALSE)</f>
        <v>3.2502101428971697E-2</v>
      </c>
      <c r="T82" s="40"/>
    </row>
    <row r="83" spans="1:20" ht="14.25" x14ac:dyDescent="0.45">
      <c r="A83" s="9">
        <v>19603</v>
      </c>
      <c r="B83" s="90">
        <v>26.89</v>
      </c>
      <c r="C83" s="8">
        <f t="shared" si="16"/>
        <v>1.4897579143389184E-3</v>
      </c>
      <c r="D83" s="8">
        <f t="shared" si="17"/>
        <v>9.7634247089748438E-3</v>
      </c>
      <c r="E83" s="86" t="str">
        <f>IFERROR(VLOOKUP(A83,SPY!$A$2:$E$379,5,FALSE),"")</f>
        <v/>
      </c>
      <c r="F83" s="8"/>
      <c r="H83" s="76">
        <v>0.02</v>
      </c>
      <c r="I83" s="39">
        <f t="shared" ref="I83:I96" si="19">_xlfn.PERCENTILE.INC(C:C,H83)</f>
        <v>-3.6866995777562407E-3</v>
      </c>
      <c r="J83" s="1"/>
      <c r="K83" s="1" t="s">
        <v>41</v>
      </c>
      <c r="L83" s="81">
        <f>PERCENTRANK(C:C,L82)</f>
        <v>0.159</v>
      </c>
      <c r="M83" s="40"/>
      <c r="O83" s="76">
        <v>0.02</v>
      </c>
      <c r="P83" s="39">
        <f t="shared" si="18"/>
        <v>-6.3065783939884844E-3</v>
      </c>
      <c r="Q83" s="1"/>
      <c r="R83" s="1" t="s">
        <v>41</v>
      </c>
      <c r="S83" s="81">
        <f>PERCENTRANK(D:D,S82)</f>
        <v>0.57799999999999996</v>
      </c>
      <c r="T83" s="40"/>
    </row>
    <row r="84" spans="1:20" ht="14.25" x14ac:dyDescent="0.45">
      <c r="A84" s="9">
        <v>19633</v>
      </c>
      <c r="B84" s="90">
        <v>26.95</v>
      </c>
      <c r="C84" s="8">
        <f t="shared" si="16"/>
        <v>2.2313127556712331E-3</v>
      </c>
      <c r="D84" s="8">
        <f t="shared" si="17"/>
        <v>9.7414762083176676E-3</v>
      </c>
      <c r="E84" s="86" t="str">
        <f>IFERROR(VLOOKUP(A84,SPY!$A$2:$E$379,5,FALSE),"")</f>
        <v/>
      </c>
      <c r="F84" s="8"/>
      <c r="H84" s="76">
        <v>0.03</v>
      </c>
      <c r="I84" s="39">
        <f t="shared" si="19"/>
        <v>-2.6562086469117401E-3</v>
      </c>
      <c r="J84" s="1"/>
      <c r="K84" s="1"/>
      <c r="L84" s="1"/>
      <c r="M84" s="40"/>
      <c r="O84" s="76">
        <v>0.03</v>
      </c>
      <c r="P84" s="39">
        <f t="shared" si="18"/>
        <v>-3.7223431203048784E-3</v>
      </c>
      <c r="Q84" s="1"/>
      <c r="R84" s="1"/>
      <c r="S84" s="1"/>
      <c r="T84" s="40"/>
    </row>
    <row r="85" spans="1:20" ht="14.25" x14ac:dyDescent="0.45">
      <c r="A85" s="9">
        <v>19664</v>
      </c>
      <c r="B85" s="90">
        <v>26.85</v>
      </c>
      <c r="C85" s="8">
        <f t="shared" si="16"/>
        <v>-3.7105751391465214E-3</v>
      </c>
      <c r="D85" s="8">
        <f t="shared" si="17"/>
        <v>5.9947545897340859E-3</v>
      </c>
      <c r="E85" s="86" t="str">
        <f>IFERROR(VLOOKUP(A85,SPY!$A$2:$E$379,5,FALSE),"")</f>
        <v/>
      </c>
      <c r="F85" s="8"/>
      <c r="H85" s="76">
        <v>0.04</v>
      </c>
      <c r="I85" s="39">
        <f t="shared" si="19"/>
        <v>-2.0669293342700755E-3</v>
      </c>
      <c r="J85" s="1"/>
      <c r="K85" s="1"/>
      <c r="L85" s="1"/>
      <c r="M85" s="40"/>
      <c r="O85" s="76">
        <v>0.04</v>
      </c>
      <c r="P85" s="39">
        <f t="shared" si="18"/>
        <v>-9.3151292460339256E-4</v>
      </c>
      <c r="Q85" s="1"/>
      <c r="R85" s="1"/>
      <c r="S85" s="1"/>
      <c r="T85" s="40"/>
    </row>
    <row r="86" spans="1:20" ht="14.25" x14ac:dyDescent="0.45">
      <c r="A86" s="9">
        <v>19694</v>
      </c>
      <c r="B86" s="90">
        <v>26.87</v>
      </c>
      <c r="C86" s="8">
        <f t="shared" si="16"/>
        <v>7.4487895716934815E-4</v>
      </c>
      <c r="D86" s="8">
        <f t="shared" si="17"/>
        <v>5.9902658180457369E-3</v>
      </c>
      <c r="E86" s="86" t="str">
        <f>IFERROR(VLOOKUP(A86,SPY!$A$2:$E$379,5,FALSE),"")</f>
        <v/>
      </c>
      <c r="F86" s="8"/>
      <c r="H86" s="76">
        <v>0.05</v>
      </c>
      <c r="I86" s="39">
        <f t="shared" si="19"/>
        <v>-1.6542251858845613E-3</v>
      </c>
      <c r="J86" s="1"/>
      <c r="K86" s="1"/>
      <c r="L86" s="1"/>
      <c r="M86" s="40"/>
      <c r="O86" s="76">
        <v>0.05</v>
      </c>
      <c r="P86" s="39">
        <f t="shared" si="18"/>
        <v>1.4695734495551176E-3</v>
      </c>
      <c r="Q86" s="1"/>
      <c r="R86" s="1"/>
      <c r="S86" s="1"/>
      <c r="T86" s="40"/>
    </row>
    <row r="87" spans="1:20" ht="14.25" x14ac:dyDescent="0.45">
      <c r="A87" s="9">
        <v>19725</v>
      </c>
      <c r="B87" s="90">
        <v>26.94</v>
      </c>
      <c r="C87" s="8">
        <f t="shared" si="16"/>
        <v>2.6051358392258361E-3</v>
      </c>
      <c r="D87" s="8">
        <f t="shared" si="17"/>
        <v>1.1261261261261257E-2</v>
      </c>
      <c r="E87" s="86" t="str">
        <f>IFERROR(VLOOKUP(A87,SPY!$A$2:$E$379,5,FALSE),"")</f>
        <v/>
      </c>
      <c r="F87" s="8"/>
      <c r="H87" s="76">
        <v>0.1</v>
      </c>
      <c r="I87" s="39">
        <f t="shared" si="19"/>
        <v>-4.3314117703024946E-4</v>
      </c>
      <c r="J87" s="1"/>
      <c r="K87" s="1"/>
      <c r="L87" s="1"/>
      <c r="M87" s="40"/>
      <c r="O87" s="76">
        <v>0.1</v>
      </c>
      <c r="P87" s="39">
        <f t="shared" si="18"/>
        <v>9.0276791088074407E-3</v>
      </c>
      <c r="Q87" s="1"/>
      <c r="R87" s="1"/>
      <c r="S87" s="1"/>
      <c r="T87" s="40"/>
    </row>
    <row r="88" spans="1:20" ht="14.25" x14ac:dyDescent="0.45">
      <c r="A88" s="9">
        <v>19756</v>
      </c>
      <c r="B88" s="90">
        <v>26.99</v>
      </c>
      <c r="C88" s="8">
        <f t="shared" si="16"/>
        <v>1.8559762435039762E-3</v>
      </c>
      <c r="D88" s="8">
        <f t="shared" si="17"/>
        <v>1.5043249341857745E-2</v>
      </c>
      <c r="E88" s="86" t="str">
        <f>IFERROR(VLOOKUP(A88,SPY!$A$2:$E$379,5,FALSE),"")</f>
        <v/>
      </c>
      <c r="F88" s="8"/>
      <c r="H88" s="76">
        <v>0.25</v>
      </c>
      <c r="I88" s="39">
        <f t="shared" si="19"/>
        <v>1.0063737001007045E-3</v>
      </c>
      <c r="J88" s="1"/>
      <c r="K88" s="1"/>
      <c r="L88" s="1"/>
      <c r="M88" s="40"/>
      <c r="O88" s="76">
        <v>0.25</v>
      </c>
      <c r="P88" s="39">
        <f t="shared" si="18"/>
        <v>1.6439909297052191E-2</v>
      </c>
      <c r="Q88" s="1"/>
      <c r="R88" s="1"/>
      <c r="S88" s="1"/>
      <c r="T88" s="40"/>
    </row>
    <row r="89" spans="1:20" ht="14.25" x14ac:dyDescent="0.45">
      <c r="A89" s="9">
        <v>19784</v>
      </c>
      <c r="B89" s="90">
        <v>26.93</v>
      </c>
      <c r="C89" s="8">
        <f t="shared" si="16"/>
        <v>-2.2230455724341347E-3</v>
      </c>
      <c r="D89" s="8">
        <f t="shared" si="17"/>
        <v>1.1265490048817162E-2</v>
      </c>
      <c r="E89" s="86" t="str">
        <f>IFERROR(VLOOKUP(A89,SPY!$A$2:$E$379,5,FALSE),"")</f>
        <v/>
      </c>
      <c r="F89" s="8"/>
      <c r="H89" s="76">
        <v>0.5</v>
      </c>
      <c r="I89" s="39">
        <f t="shared" si="19"/>
        <v>2.4857085659629741E-3</v>
      </c>
      <c r="J89" s="1"/>
      <c r="K89" s="1"/>
      <c r="L89" s="1"/>
      <c r="M89" s="40"/>
      <c r="O89" s="76">
        <v>0.5</v>
      </c>
      <c r="P89" s="39">
        <f t="shared" si="18"/>
        <v>2.8680688336520044E-2</v>
      </c>
      <c r="Q89" s="1"/>
      <c r="R89" s="1"/>
      <c r="S89" s="1"/>
      <c r="T89" s="40"/>
    </row>
    <row r="90" spans="1:20" ht="14.25" x14ac:dyDescent="0.45">
      <c r="A90" s="9">
        <v>19815</v>
      </c>
      <c r="B90" s="90">
        <v>26.86</v>
      </c>
      <c r="C90" s="8">
        <f t="shared" si="16"/>
        <v>-2.5993316004455647E-3</v>
      </c>
      <c r="D90" s="8">
        <f t="shared" si="17"/>
        <v>6.3694267515923553E-3</v>
      </c>
      <c r="E90" s="86" t="str">
        <f>IFERROR(VLOOKUP(A90,SPY!$A$2:$E$379,5,FALSE),"")</f>
        <v/>
      </c>
      <c r="F90" s="8"/>
      <c r="H90" s="76">
        <v>0.75</v>
      </c>
      <c r="I90" s="39">
        <f t="shared" si="19"/>
        <v>4.4216604054276298E-3</v>
      </c>
      <c r="J90" s="1"/>
      <c r="K90" s="1"/>
      <c r="L90" s="1"/>
      <c r="M90" s="40"/>
      <c r="O90" s="76">
        <v>0.75</v>
      </c>
      <c r="P90" s="39">
        <f t="shared" si="18"/>
        <v>4.482758620689653E-2</v>
      </c>
      <c r="Q90" s="1"/>
      <c r="R90" s="1"/>
      <c r="S90" s="1"/>
      <c r="T90" s="40"/>
    </row>
    <row r="91" spans="1:20" ht="14.25" x14ac:dyDescent="0.45">
      <c r="A91" s="9">
        <v>19845</v>
      </c>
      <c r="B91" s="90">
        <v>26.93</v>
      </c>
      <c r="C91" s="8">
        <f t="shared" si="16"/>
        <v>2.6061057334325621E-3</v>
      </c>
      <c r="D91" s="8">
        <f t="shared" si="17"/>
        <v>8.6142322097377821E-3</v>
      </c>
      <c r="E91" s="86" t="str">
        <f>IFERROR(VLOOKUP(A91,SPY!$A$2:$E$379,5,FALSE),"")</f>
        <v/>
      </c>
      <c r="F91" s="8"/>
      <c r="H91" s="76">
        <v>0.9</v>
      </c>
      <c r="I91" s="39">
        <f t="shared" si="19"/>
        <v>6.8228411679437176E-3</v>
      </c>
      <c r="J91" s="1"/>
      <c r="K91" s="1"/>
      <c r="L91" s="1"/>
      <c r="M91" s="40"/>
      <c r="O91" s="76">
        <v>0.9</v>
      </c>
      <c r="P91" s="39">
        <f t="shared" si="18"/>
        <v>7.5873145321983096E-2</v>
      </c>
      <c r="Q91" s="1"/>
      <c r="R91" s="1"/>
      <c r="S91" s="1"/>
      <c r="T91" s="40"/>
    </row>
    <row r="92" spans="1:20" ht="14.25" x14ac:dyDescent="0.45">
      <c r="A92" s="9">
        <v>19876</v>
      </c>
      <c r="B92" s="90">
        <v>26.94</v>
      </c>
      <c r="C92" s="8">
        <f t="shared" si="16"/>
        <v>3.7133308577796953E-4</v>
      </c>
      <c r="D92" s="8">
        <f t="shared" si="17"/>
        <v>6.3503922301084703E-3</v>
      </c>
      <c r="E92" s="86" t="str">
        <f>IFERROR(VLOOKUP(A92,SPY!$A$2:$E$379,5,FALSE),"")</f>
        <v/>
      </c>
      <c r="F92" s="8"/>
      <c r="H92" s="76">
        <v>0.95</v>
      </c>
      <c r="I92" s="39">
        <f t="shared" si="19"/>
        <v>9.3743144223596853E-3</v>
      </c>
      <c r="J92" s="1"/>
      <c r="K92" s="1"/>
      <c r="L92" s="1"/>
      <c r="M92" s="40"/>
      <c r="O92" s="76">
        <v>0.95</v>
      </c>
      <c r="P92" s="39">
        <f t="shared" si="18"/>
        <v>9.8730158730158668E-2</v>
      </c>
      <c r="Q92" s="1"/>
      <c r="R92" s="1"/>
      <c r="S92" s="1"/>
      <c r="T92" s="40"/>
    </row>
    <row r="93" spans="1:20" ht="14.25" x14ac:dyDescent="0.45">
      <c r="A93" s="9">
        <v>19906</v>
      </c>
      <c r="B93" s="90">
        <v>26.86</v>
      </c>
      <c r="C93" s="8">
        <f t="shared" si="16"/>
        <v>-2.9695619896066283E-3</v>
      </c>
      <c r="D93" s="8">
        <f t="shared" si="17"/>
        <v>2.6129152668905586E-3</v>
      </c>
      <c r="E93" s="86" t="str">
        <f>IFERROR(VLOOKUP(A93,SPY!$A$2:$E$379,5,FALSE),"")</f>
        <v/>
      </c>
      <c r="F93" s="8"/>
      <c r="H93" s="76">
        <v>0.96</v>
      </c>
      <c r="I93" s="39">
        <f t="shared" si="19"/>
        <v>9.8819651469981701E-3</v>
      </c>
      <c r="J93" s="1"/>
      <c r="K93" s="1"/>
      <c r="L93" s="1"/>
      <c r="M93" s="40"/>
      <c r="O93" s="76">
        <v>0.96</v>
      </c>
      <c r="P93" s="39">
        <f t="shared" si="18"/>
        <v>0.10469208556780009</v>
      </c>
      <c r="Q93" s="1"/>
      <c r="R93" s="1"/>
      <c r="S93" s="1"/>
      <c r="T93" s="40"/>
    </row>
    <row r="94" spans="1:20" ht="14.25" x14ac:dyDescent="0.45">
      <c r="A94" s="9">
        <v>19937</v>
      </c>
      <c r="B94" s="90">
        <v>26.85</v>
      </c>
      <c r="C94" s="8">
        <f t="shared" si="16"/>
        <v>-3.7230081906169943E-4</v>
      </c>
      <c r="D94" s="8">
        <f t="shared" si="17"/>
        <v>0</v>
      </c>
      <c r="E94" s="86" t="str">
        <f>IFERROR(VLOOKUP(A94,SPY!$A$2:$E$379,5,FALSE),"")</f>
        <v/>
      </c>
      <c r="F94" s="8"/>
      <c r="H94" s="76">
        <v>0.97</v>
      </c>
      <c r="I94" s="39">
        <f t="shared" si="19"/>
        <v>1.057765596633288E-2</v>
      </c>
      <c r="J94" s="1"/>
      <c r="K94" s="1"/>
      <c r="L94" s="1"/>
      <c r="M94" s="40"/>
      <c r="O94" s="76">
        <v>0.97</v>
      </c>
      <c r="P94" s="39">
        <f t="shared" si="18"/>
        <v>0.11023408820023829</v>
      </c>
      <c r="Q94" s="1"/>
      <c r="R94" s="1"/>
      <c r="S94" s="1"/>
      <c r="T94" s="40"/>
    </row>
    <row r="95" spans="1:20" ht="14.25" x14ac:dyDescent="0.45">
      <c r="A95" s="9">
        <v>19968</v>
      </c>
      <c r="B95" s="90">
        <v>26.81</v>
      </c>
      <c r="C95" s="8">
        <f t="shared" si="16"/>
        <v>-1.4897579143390294E-3</v>
      </c>
      <c r="D95" s="8">
        <f t="shared" si="17"/>
        <v>-2.9750836742283848E-3</v>
      </c>
      <c r="E95" s="86" t="str">
        <f>IFERROR(VLOOKUP(A95,SPY!$A$2:$E$379,5,FALSE),"")</f>
        <v/>
      </c>
      <c r="F95" s="8"/>
      <c r="H95" s="76">
        <v>0.98</v>
      </c>
      <c r="I95" s="39">
        <f t="shared" si="19"/>
        <v>1.126288475730243E-2</v>
      </c>
      <c r="J95" s="1"/>
      <c r="K95" s="1"/>
      <c r="L95" s="1"/>
      <c r="M95" s="40"/>
      <c r="O95" s="76">
        <v>0.98</v>
      </c>
      <c r="P95" s="39">
        <f t="shared" si="18"/>
        <v>0.11867669172932338</v>
      </c>
      <c r="Q95" s="1"/>
      <c r="R95" s="1"/>
      <c r="S95" s="1"/>
      <c r="T95" s="40"/>
    </row>
    <row r="96" spans="1:20" ht="14.25" x14ac:dyDescent="0.45">
      <c r="A96" s="9">
        <v>19998</v>
      </c>
      <c r="B96" s="90">
        <v>26.72</v>
      </c>
      <c r="C96" s="8">
        <f t="shared" si="16"/>
        <v>-3.3569563595673424E-3</v>
      </c>
      <c r="D96" s="8">
        <f t="shared" si="17"/>
        <v>-8.5343228200370769E-3</v>
      </c>
      <c r="E96" s="86" t="str">
        <f>IFERROR(VLOOKUP(A96,SPY!$A$2:$E$379,5,FALSE),"")</f>
        <v/>
      </c>
      <c r="F96" s="8"/>
      <c r="H96" s="76">
        <v>0.99</v>
      </c>
      <c r="I96" s="39">
        <f t="shared" si="19"/>
        <v>1.3882048038006861E-2</v>
      </c>
      <c r="J96" s="1"/>
      <c r="K96" s="1"/>
      <c r="L96" s="1"/>
      <c r="M96" s="40"/>
      <c r="O96" s="76">
        <v>0.99</v>
      </c>
      <c r="P96" s="39">
        <f t="shared" si="18"/>
        <v>0.12747083047357588</v>
      </c>
      <c r="Q96" s="1"/>
      <c r="R96" s="1"/>
      <c r="S96" s="1"/>
      <c r="T96" s="40"/>
    </row>
    <row r="97" spans="1:20" ht="14.65" thickBot="1" x14ac:dyDescent="0.5">
      <c r="A97" s="9">
        <v>20029</v>
      </c>
      <c r="B97" s="90">
        <v>26.78</v>
      </c>
      <c r="C97" s="8">
        <f t="shared" si="16"/>
        <v>2.2455089820359042E-3</v>
      </c>
      <c r="D97" s="8">
        <f t="shared" si="17"/>
        <v>-2.6070763500931626E-3</v>
      </c>
      <c r="E97" s="86" t="str">
        <f>IFERROR(VLOOKUP(A97,SPY!$A$2:$E$379,5,FALSE),"")</f>
        <v/>
      </c>
      <c r="F97" s="8"/>
      <c r="H97" s="77"/>
      <c r="I97" s="78"/>
      <c r="J97" s="78"/>
      <c r="K97" s="78"/>
      <c r="L97" s="78"/>
      <c r="M97" s="79"/>
      <c r="O97" s="77"/>
      <c r="P97" s="78"/>
      <c r="Q97" s="78"/>
      <c r="R97" s="78"/>
      <c r="S97" s="78"/>
      <c r="T97" s="79"/>
    </row>
    <row r="98" spans="1:20" x14ac:dyDescent="0.45">
      <c r="A98" s="9">
        <v>20059</v>
      </c>
      <c r="B98" s="90">
        <v>26.77</v>
      </c>
      <c r="C98" s="8">
        <f t="shared" si="16"/>
        <v>-3.7341299477222645E-4</v>
      </c>
      <c r="D98" s="8">
        <f t="shared" si="17"/>
        <v>-3.7216226274656705E-3</v>
      </c>
      <c r="E98" s="86" t="str">
        <f>IFERROR(VLOOKUP(A98,SPY!$A$2:$E$379,5,FALSE),"")</f>
        <v/>
      </c>
      <c r="F98" s="8"/>
    </row>
    <row r="99" spans="1:20" x14ac:dyDescent="0.45">
      <c r="A99" s="9">
        <v>20090</v>
      </c>
      <c r="B99" s="90">
        <v>26.77</v>
      </c>
      <c r="C99" s="8">
        <f t="shared" si="16"/>
        <v>0</v>
      </c>
      <c r="D99" s="8">
        <f t="shared" si="17"/>
        <v>-6.3103192279139186E-3</v>
      </c>
      <c r="E99" s="86" t="str">
        <f>IFERROR(VLOOKUP(A99,SPY!$A$2:$E$379,5,FALSE),"")</f>
        <v/>
      </c>
      <c r="F99" s="8"/>
    </row>
    <row r="100" spans="1:20" x14ac:dyDescent="0.45">
      <c r="A100" s="9">
        <v>20121</v>
      </c>
      <c r="B100" s="90">
        <v>26.82</v>
      </c>
      <c r="C100" s="8">
        <f t="shared" si="16"/>
        <v>1.8677624206200338E-3</v>
      </c>
      <c r="D100" s="8">
        <f t="shared" si="17"/>
        <v>-6.298629121896937E-3</v>
      </c>
      <c r="E100" s="86" t="str">
        <f>IFERROR(VLOOKUP(A100,SPY!$A$2:$E$379,5,FALSE),"")</f>
        <v/>
      </c>
      <c r="F100" s="8"/>
    </row>
    <row r="101" spans="1:20" x14ac:dyDescent="0.45">
      <c r="A101" s="9">
        <v>20149</v>
      </c>
      <c r="B101" s="90">
        <v>26.79</v>
      </c>
      <c r="C101" s="8">
        <f t="shared" si="16"/>
        <v>-1.1185682326622093E-3</v>
      </c>
      <c r="D101" s="8">
        <f t="shared" si="17"/>
        <v>-5.1986632008912403E-3</v>
      </c>
      <c r="E101" s="86" t="str">
        <f>IFERROR(VLOOKUP(A101,SPY!$A$2:$E$379,5,FALSE),"")</f>
        <v/>
      </c>
      <c r="F101" s="8"/>
    </row>
    <row r="102" spans="1:20" x14ac:dyDescent="0.45">
      <c r="A102" s="9">
        <v>20180</v>
      </c>
      <c r="B102" s="90">
        <v>26.79</v>
      </c>
      <c r="C102" s="8">
        <f t="shared" si="16"/>
        <v>0</v>
      </c>
      <c r="D102" s="8">
        <f t="shared" si="17"/>
        <v>-2.6061057334326732E-3</v>
      </c>
      <c r="E102" s="86" t="str">
        <f>IFERROR(VLOOKUP(A102,SPY!$A$2:$E$379,5,FALSE),"")</f>
        <v/>
      </c>
      <c r="F102" s="8"/>
    </row>
    <row r="103" spans="1:20" x14ac:dyDescent="0.45">
      <c r="A103" s="9">
        <v>20210</v>
      </c>
      <c r="B103" s="90">
        <v>26.77</v>
      </c>
      <c r="C103" s="8">
        <f t="shared" si="16"/>
        <v>-7.4654721911160404E-4</v>
      </c>
      <c r="D103" s="8">
        <f t="shared" si="17"/>
        <v>-5.9413293724470684E-3</v>
      </c>
      <c r="E103" s="86" t="str">
        <f>IFERROR(VLOOKUP(A103,SPY!$A$2:$E$379,5,FALSE),"")</f>
        <v/>
      </c>
      <c r="F103" s="8"/>
    </row>
    <row r="104" spans="1:20" x14ac:dyDescent="0.45">
      <c r="A104" s="9">
        <v>20241</v>
      </c>
      <c r="B104" s="90">
        <v>26.71</v>
      </c>
      <c r="C104" s="8">
        <f t="shared" si="16"/>
        <v>-2.2413149047441072E-3</v>
      </c>
      <c r="D104" s="8">
        <f t="shared" si="17"/>
        <v>-8.5374907201187789E-3</v>
      </c>
      <c r="E104" s="86" t="str">
        <f>IFERROR(VLOOKUP(A104,SPY!$A$2:$E$379,5,FALSE),"")</f>
        <v/>
      </c>
      <c r="F104" s="8"/>
    </row>
    <row r="105" spans="1:20" x14ac:dyDescent="0.45">
      <c r="A105" s="9">
        <v>20271</v>
      </c>
      <c r="B105" s="90">
        <v>26.76</v>
      </c>
      <c r="C105" s="8">
        <f t="shared" si="16"/>
        <v>1.8719580681392234E-3</v>
      </c>
      <c r="D105" s="8">
        <f t="shared" si="17"/>
        <v>-3.7230081906179935E-3</v>
      </c>
      <c r="E105" s="86" t="str">
        <f>IFERROR(VLOOKUP(A105,SPY!$A$2:$E$379,5,FALSE),"")</f>
        <v/>
      </c>
      <c r="F105" s="8"/>
    </row>
    <row r="106" spans="1:20" x14ac:dyDescent="0.45">
      <c r="A106" s="9">
        <v>20302</v>
      </c>
      <c r="B106" s="90">
        <v>26.72</v>
      </c>
      <c r="C106" s="8">
        <f t="shared" si="16"/>
        <v>-1.494768310911887E-3</v>
      </c>
      <c r="D106" s="8">
        <f t="shared" si="17"/>
        <v>-4.8417132216015402E-3</v>
      </c>
      <c r="E106" s="86" t="str">
        <f>IFERROR(VLOOKUP(A106,SPY!$A$2:$E$379,5,FALSE),"")</f>
        <v/>
      </c>
      <c r="F106" s="8"/>
    </row>
    <row r="107" spans="1:20" x14ac:dyDescent="0.45">
      <c r="A107" s="9">
        <v>20333</v>
      </c>
      <c r="B107" s="90">
        <v>26.85</v>
      </c>
      <c r="C107" s="8">
        <f t="shared" si="16"/>
        <v>4.8652694610780145E-3</v>
      </c>
      <c r="D107" s="8">
        <f t="shared" si="17"/>
        <v>1.4919806042521522E-3</v>
      </c>
      <c r="E107" s="86" t="str">
        <f>IFERROR(VLOOKUP(A107,SPY!$A$2:$E$379,5,FALSE),"")</f>
        <v/>
      </c>
      <c r="F107" s="8"/>
    </row>
    <row r="108" spans="1:20" x14ac:dyDescent="0.45">
      <c r="A108" s="9">
        <v>20363</v>
      </c>
      <c r="B108" s="90">
        <v>26.82</v>
      </c>
      <c r="C108" s="8">
        <f t="shared" si="16"/>
        <v>-1.1173184357542443E-3</v>
      </c>
      <c r="D108" s="8">
        <f t="shared" si="17"/>
        <v>3.7425149700598404E-3</v>
      </c>
      <c r="E108" s="86" t="str">
        <f>IFERROR(VLOOKUP(A108,SPY!$A$2:$E$379,5,FALSE),"")</f>
        <v/>
      </c>
      <c r="F108" s="8"/>
    </row>
    <row r="109" spans="1:20" x14ac:dyDescent="0.45">
      <c r="A109" s="9">
        <v>20394</v>
      </c>
      <c r="B109" s="90">
        <v>26.88</v>
      </c>
      <c r="C109" s="8">
        <f t="shared" si="16"/>
        <v>2.2371364653244186E-3</v>
      </c>
      <c r="D109" s="8">
        <f t="shared" si="17"/>
        <v>3.7341299477220424E-3</v>
      </c>
      <c r="E109" s="86" t="str">
        <f>IFERROR(VLOOKUP(A109,SPY!$A$2:$E$379,5,FALSE),"")</f>
        <v/>
      </c>
      <c r="F109" s="8"/>
    </row>
    <row r="110" spans="1:20" x14ac:dyDescent="0.45">
      <c r="A110" s="9">
        <v>20424</v>
      </c>
      <c r="B110" s="90">
        <v>26.87</v>
      </c>
      <c r="C110" s="8">
        <f t="shared" si="16"/>
        <v>-3.7202380952372494E-4</v>
      </c>
      <c r="D110" s="8">
        <f t="shared" si="17"/>
        <v>3.7355248412402897E-3</v>
      </c>
      <c r="E110" s="86" t="str">
        <f>IFERROR(VLOOKUP(A110,SPY!$A$2:$E$379,5,FALSE),"")</f>
        <v/>
      </c>
      <c r="F110" s="8"/>
    </row>
    <row r="111" spans="1:20" x14ac:dyDescent="0.45">
      <c r="A111" s="9">
        <v>20455</v>
      </c>
      <c r="B111" s="90">
        <v>26.83</v>
      </c>
      <c r="C111" s="8">
        <f t="shared" si="16"/>
        <v>-1.4886490509863348E-3</v>
      </c>
      <c r="D111" s="8">
        <f t="shared" si="17"/>
        <v>2.2413149047439962E-3</v>
      </c>
      <c r="E111" s="86" t="str">
        <f>IFERROR(VLOOKUP(A111,SPY!$A$2:$E$379,5,FALSE),"")</f>
        <v/>
      </c>
      <c r="F111" s="8"/>
    </row>
    <row r="112" spans="1:20" x14ac:dyDescent="0.45">
      <c r="A112" s="9">
        <v>20486</v>
      </c>
      <c r="B112" s="90">
        <v>26.86</v>
      </c>
      <c r="C112" s="8">
        <f t="shared" si="16"/>
        <v>1.1181513231457441E-3</v>
      </c>
      <c r="D112" s="8">
        <f t="shared" si="17"/>
        <v>1.491424310216205E-3</v>
      </c>
      <c r="E112" s="86" t="str">
        <f>IFERROR(VLOOKUP(A112,SPY!$A$2:$E$379,5,FALSE),"")</f>
        <v/>
      </c>
      <c r="F112" s="8"/>
    </row>
    <row r="113" spans="1:6" x14ac:dyDescent="0.45">
      <c r="A113" s="9">
        <v>20515</v>
      </c>
      <c r="B113" s="90">
        <v>26.89</v>
      </c>
      <c r="C113" s="8">
        <f t="shared" si="16"/>
        <v>1.1169024571855424E-3</v>
      </c>
      <c r="D113" s="8">
        <f t="shared" si="17"/>
        <v>3.7327360955581312E-3</v>
      </c>
      <c r="E113" s="86" t="str">
        <f>IFERROR(VLOOKUP(A113,SPY!$A$2:$E$379,5,FALSE),"")</f>
        <v/>
      </c>
      <c r="F113" s="8"/>
    </row>
    <row r="114" spans="1:6" x14ac:dyDescent="0.45">
      <c r="A114" s="9">
        <v>20546</v>
      </c>
      <c r="B114" s="90">
        <v>26.93</v>
      </c>
      <c r="C114" s="8">
        <f t="shared" si="16"/>
        <v>1.4875418371140814E-3</v>
      </c>
      <c r="D114" s="8">
        <f t="shared" si="17"/>
        <v>5.2258305337813393E-3</v>
      </c>
      <c r="E114" s="86" t="str">
        <f>IFERROR(VLOOKUP(A114,SPY!$A$2:$E$379,5,FALSE),"")</f>
        <v/>
      </c>
      <c r="F114" s="8"/>
    </row>
    <row r="115" spans="1:6" x14ac:dyDescent="0.45">
      <c r="A115" s="9">
        <v>20576</v>
      </c>
      <c r="B115" s="90">
        <v>27.03</v>
      </c>
      <c r="C115" s="8">
        <f t="shared" si="16"/>
        <v>3.7133308577794732E-3</v>
      </c>
      <c r="D115" s="8">
        <f t="shared" si="17"/>
        <v>9.7123645872245756E-3</v>
      </c>
      <c r="E115" s="86" t="str">
        <f>IFERROR(VLOOKUP(A115,SPY!$A$2:$E$379,5,FALSE),"")</f>
        <v/>
      </c>
      <c r="F115" s="8"/>
    </row>
    <row r="116" spans="1:6" x14ac:dyDescent="0.45">
      <c r="A116" s="9">
        <v>20607</v>
      </c>
      <c r="B116" s="90">
        <v>27.15</v>
      </c>
      <c r="C116" s="8">
        <f t="shared" si="16"/>
        <v>4.4395116537179202E-3</v>
      </c>
      <c r="D116" s="8">
        <f t="shared" si="17"/>
        <v>1.647323099962561E-2</v>
      </c>
      <c r="E116" s="86" t="str">
        <f>IFERROR(VLOOKUP(A116,SPY!$A$2:$E$379,5,FALSE),"")</f>
        <v/>
      </c>
      <c r="F116" s="8"/>
    </row>
    <row r="117" spans="1:6" x14ac:dyDescent="0.45">
      <c r="A117" s="9">
        <v>20637</v>
      </c>
      <c r="B117" s="90">
        <v>27.29</v>
      </c>
      <c r="C117" s="8">
        <f t="shared" si="16"/>
        <v>5.1565377532227785E-3</v>
      </c>
      <c r="D117" s="8">
        <f t="shared" si="17"/>
        <v>1.9805680119581393E-2</v>
      </c>
      <c r="E117" s="86" t="str">
        <f>IFERROR(VLOOKUP(A117,SPY!$A$2:$E$379,5,FALSE),"")</f>
        <v/>
      </c>
      <c r="F117" s="8"/>
    </row>
    <row r="118" spans="1:6" x14ac:dyDescent="0.45">
      <c r="A118" s="9">
        <v>20668</v>
      </c>
      <c r="B118" s="90">
        <v>27.31</v>
      </c>
      <c r="C118" s="8">
        <f t="shared" si="16"/>
        <v>7.3286918285075942E-4</v>
      </c>
      <c r="D118" s="8">
        <f t="shared" si="17"/>
        <v>2.208083832335328E-2</v>
      </c>
      <c r="E118" s="86" t="str">
        <f>IFERROR(VLOOKUP(A118,SPY!$A$2:$E$379,5,FALSE),"")</f>
        <v/>
      </c>
      <c r="F118" s="8"/>
    </row>
    <row r="119" spans="1:6" x14ac:dyDescent="0.45">
      <c r="A119" s="9">
        <v>20699</v>
      </c>
      <c r="B119" s="90">
        <v>27.35</v>
      </c>
      <c r="C119" s="8">
        <f t="shared" si="16"/>
        <v>1.4646649578908821E-3</v>
      </c>
      <c r="D119" s="8">
        <f t="shared" si="17"/>
        <v>1.862197392923659E-2</v>
      </c>
      <c r="E119" s="86" t="str">
        <f>IFERROR(VLOOKUP(A119,SPY!$A$2:$E$379,5,FALSE),"")</f>
        <v/>
      </c>
      <c r="F119" s="8"/>
    </row>
    <row r="120" spans="1:6" x14ac:dyDescent="0.45">
      <c r="A120" s="9">
        <v>20729</v>
      </c>
      <c r="B120" s="90">
        <v>27.51</v>
      </c>
      <c r="C120" s="8">
        <f t="shared" si="16"/>
        <v>5.8500914076782262E-3</v>
      </c>
      <c r="D120" s="8">
        <f t="shared" si="17"/>
        <v>2.5727069351230369E-2</v>
      </c>
      <c r="E120" s="86" t="str">
        <f>IFERROR(VLOOKUP(A120,SPY!$A$2:$E$379,5,FALSE),"")</f>
        <v/>
      </c>
      <c r="F120" s="8"/>
    </row>
    <row r="121" spans="1:6" x14ac:dyDescent="0.45">
      <c r="A121" s="9">
        <v>20760</v>
      </c>
      <c r="B121" s="90">
        <v>27.51</v>
      </c>
      <c r="C121" s="8">
        <f t="shared" si="16"/>
        <v>0</v>
      </c>
      <c r="D121" s="8">
        <f t="shared" si="17"/>
        <v>2.34375E-2</v>
      </c>
      <c r="E121" s="86" t="str">
        <f>IFERROR(VLOOKUP(A121,SPY!$A$2:$E$379,5,FALSE),"")</f>
        <v/>
      </c>
      <c r="F121" s="8"/>
    </row>
    <row r="122" spans="1:6" x14ac:dyDescent="0.45">
      <c r="A122" s="9">
        <v>20790</v>
      </c>
      <c r="B122" s="90">
        <v>27.63</v>
      </c>
      <c r="C122" s="8">
        <f t="shared" si="16"/>
        <v>4.362050163576825E-3</v>
      </c>
      <c r="D122" s="8">
        <f t="shared" si="17"/>
        <v>2.8284331968738252E-2</v>
      </c>
      <c r="E122" s="86" t="str">
        <f>IFERROR(VLOOKUP(A122,SPY!$A$2:$E$379,5,FALSE),"")</f>
        <v/>
      </c>
      <c r="F122" s="8"/>
    </row>
    <row r="123" spans="1:6" x14ac:dyDescent="0.45">
      <c r="A123" s="9">
        <v>20821</v>
      </c>
      <c r="B123" s="90">
        <v>27.67</v>
      </c>
      <c r="C123" s="8">
        <f t="shared" si="16"/>
        <v>1.4477017734346731E-3</v>
      </c>
      <c r="D123" s="8">
        <f t="shared" si="17"/>
        <v>3.1308237048080612E-2</v>
      </c>
      <c r="E123" s="86" t="str">
        <f>IFERROR(VLOOKUP(A123,SPY!$A$2:$E$379,5,FALSE),"")</f>
        <v/>
      </c>
      <c r="F123" s="8"/>
    </row>
    <row r="124" spans="1:6" x14ac:dyDescent="0.45">
      <c r="A124" s="9">
        <v>20852</v>
      </c>
      <c r="B124" s="90">
        <v>27.8</v>
      </c>
      <c r="C124" s="8">
        <f t="shared" si="16"/>
        <v>4.6982291290205147E-3</v>
      </c>
      <c r="D124" s="8">
        <f t="shared" si="17"/>
        <v>3.4996276991809516E-2</v>
      </c>
      <c r="E124" s="86" t="str">
        <f>IFERROR(VLOOKUP(A124,SPY!$A$2:$E$379,5,FALSE),"")</f>
        <v/>
      </c>
      <c r="F124" s="8"/>
    </row>
    <row r="125" spans="1:6" x14ac:dyDescent="0.45">
      <c r="A125" s="9">
        <v>20880</v>
      </c>
      <c r="B125" s="90">
        <v>27.86</v>
      </c>
      <c r="C125" s="8">
        <f t="shared" si="16"/>
        <v>2.1582733812948174E-3</v>
      </c>
      <c r="D125" s="8">
        <f t="shared" si="17"/>
        <v>3.6072889550018639E-2</v>
      </c>
      <c r="E125" s="86" t="str">
        <f>IFERROR(VLOOKUP(A125,SPY!$A$2:$E$379,5,FALSE),"")</f>
        <v/>
      </c>
      <c r="F125" s="8"/>
    </row>
    <row r="126" spans="1:6" x14ac:dyDescent="0.45">
      <c r="A126" s="9">
        <v>20911</v>
      </c>
      <c r="B126" s="90">
        <v>27.93</v>
      </c>
      <c r="C126" s="8">
        <f t="shared" si="16"/>
        <v>2.5125628140703071E-3</v>
      </c>
      <c r="D126" s="8">
        <f t="shared" si="17"/>
        <v>3.7133308577794288E-2</v>
      </c>
      <c r="E126" s="86" t="str">
        <f>IFERROR(VLOOKUP(A126,SPY!$A$2:$E$379,5,FALSE),"")</f>
        <v/>
      </c>
      <c r="F126" s="8"/>
    </row>
    <row r="127" spans="1:6" x14ac:dyDescent="0.45">
      <c r="A127" s="9">
        <v>20941</v>
      </c>
      <c r="B127" s="90">
        <v>28</v>
      </c>
      <c r="C127" s="8">
        <f t="shared" si="16"/>
        <v>2.5062656641603454E-3</v>
      </c>
      <c r="D127" s="8">
        <f t="shared" si="17"/>
        <v>3.588605253422128E-2</v>
      </c>
      <c r="E127" s="86" t="str">
        <f>IFERROR(VLOOKUP(A127,SPY!$A$2:$E$379,5,FALSE),"")</f>
        <v/>
      </c>
      <c r="F127" s="8"/>
    </row>
    <row r="128" spans="1:6" x14ac:dyDescent="0.45">
      <c r="A128" s="9">
        <v>20972</v>
      </c>
      <c r="B128" s="90">
        <v>28.11</v>
      </c>
      <c r="C128" s="8">
        <f t="shared" si="16"/>
        <v>3.9285714285715034E-3</v>
      </c>
      <c r="D128" s="8">
        <f t="shared" si="17"/>
        <v>3.5359116022099402E-2</v>
      </c>
      <c r="E128" s="86" t="str">
        <f>IFERROR(VLOOKUP(A128,SPY!$A$2:$E$379,5,FALSE),"")</f>
        <v/>
      </c>
      <c r="F128" s="8"/>
    </row>
    <row r="129" spans="1:6" x14ac:dyDescent="0.45">
      <c r="A129" s="9">
        <v>21002</v>
      </c>
      <c r="B129" s="90">
        <v>28.19</v>
      </c>
      <c r="C129" s="8">
        <f t="shared" si="16"/>
        <v>2.8459622909997595E-3</v>
      </c>
      <c r="D129" s="8">
        <f t="shared" si="17"/>
        <v>3.2979113228288837E-2</v>
      </c>
      <c r="E129" s="86" t="str">
        <f>IFERROR(VLOOKUP(A129,SPY!$A$2:$E$379,5,FALSE),"")</f>
        <v/>
      </c>
      <c r="F129" s="8"/>
    </row>
    <row r="130" spans="1:6" x14ac:dyDescent="0.45">
      <c r="A130" s="9">
        <v>21033</v>
      </c>
      <c r="B130" s="90">
        <v>28.28</v>
      </c>
      <c r="C130" s="8">
        <f t="shared" si="16"/>
        <v>3.1926214969848488E-3</v>
      </c>
      <c r="D130" s="8">
        <f t="shared" si="17"/>
        <v>3.5518125228853892E-2</v>
      </c>
      <c r="E130" s="86" t="str">
        <f>IFERROR(VLOOKUP(A130,SPY!$A$2:$E$379,5,FALSE),"")</f>
        <v/>
      </c>
      <c r="F130" s="8"/>
    </row>
    <row r="131" spans="1:6" x14ac:dyDescent="0.45">
      <c r="A131" s="9">
        <v>21064</v>
      </c>
      <c r="B131" s="90">
        <v>28.32</v>
      </c>
      <c r="C131" s="8">
        <f t="shared" si="16"/>
        <v>1.4144271570013522E-3</v>
      </c>
      <c r="D131" s="8">
        <f t="shared" si="17"/>
        <v>3.5466179159049371E-2</v>
      </c>
      <c r="E131" s="86" t="str">
        <f>IFERROR(VLOOKUP(A131,SPY!$A$2:$E$379,5,FALSE),"")</f>
        <v/>
      </c>
      <c r="F131" s="8"/>
    </row>
    <row r="132" spans="1:6" x14ac:dyDescent="0.45">
      <c r="A132" s="9">
        <v>21094</v>
      </c>
      <c r="B132" s="90">
        <v>28.32</v>
      </c>
      <c r="C132" s="8">
        <f t="shared" si="16"/>
        <v>0</v>
      </c>
      <c r="D132" s="8">
        <f t="shared" si="17"/>
        <v>2.9443838604143791E-2</v>
      </c>
      <c r="E132" s="86" t="str">
        <f>IFERROR(VLOOKUP(A132,SPY!$A$2:$E$379,5,FALSE),"")</f>
        <v/>
      </c>
      <c r="F132" s="8"/>
    </row>
    <row r="133" spans="1:6" x14ac:dyDescent="0.45">
      <c r="A133" s="9">
        <v>21125</v>
      </c>
      <c r="B133" s="90">
        <v>28.41</v>
      </c>
      <c r="C133" s="8">
        <f t="shared" ref="C133:C196" si="20">B133/B132-1</f>
        <v>3.1779661016948513E-3</v>
      </c>
      <c r="D133" s="8">
        <f t="shared" si="17"/>
        <v>3.2715376226826631E-2</v>
      </c>
      <c r="E133" s="86" t="str">
        <f>IFERROR(VLOOKUP(A133,SPY!$A$2:$E$379,5,FALSE),"")</f>
        <v/>
      </c>
      <c r="F133" s="8"/>
    </row>
    <row r="134" spans="1:6" x14ac:dyDescent="0.45">
      <c r="A134" s="9">
        <v>21155</v>
      </c>
      <c r="B134" s="90">
        <v>28.47</v>
      </c>
      <c r="C134" s="8">
        <f t="shared" si="20"/>
        <v>2.1119324181626542E-3</v>
      </c>
      <c r="D134" s="8">
        <f t="shared" si="17"/>
        <v>3.0401737242128135E-2</v>
      </c>
      <c r="E134" s="86" t="str">
        <f>IFERROR(VLOOKUP(A134,SPY!$A$2:$E$379,5,FALSE),"")</f>
        <v/>
      </c>
      <c r="F134" s="8"/>
    </row>
    <row r="135" spans="1:6" x14ac:dyDescent="0.45">
      <c r="A135" s="9">
        <v>21186</v>
      </c>
      <c r="B135" s="90">
        <v>28.64</v>
      </c>
      <c r="C135" s="8">
        <f t="shared" si="20"/>
        <v>5.9711977520198189E-3</v>
      </c>
      <c r="D135" s="8">
        <f t="shared" si="17"/>
        <v>3.5056017347307566E-2</v>
      </c>
      <c r="E135" s="86" t="str">
        <f>IFERROR(VLOOKUP(A135,SPY!$A$2:$E$379,5,FALSE),"")</f>
        <v/>
      </c>
      <c r="F135" s="8"/>
    </row>
    <row r="136" spans="1:6" x14ac:dyDescent="0.45">
      <c r="A136" s="9">
        <v>21217</v>
      </c>
      <c r="B136" s="90">
        <v>28.7</v>
      </c>
      <c r="C136" s="8">
        <f t="shared" si="20"/>
        <v>2.0949720670391248E-3</v>
      </c>
      <c r="D136" s="8">
        <f t="shared" si="17"/>
        <v>3.2374100719424481E-2</v>
      </c>
      <c r="E136" s="86" t="str">
        <f>IFERROR(VLOOKUP(A136,SPY!$A$2:$E$379,5,FALSE),"")</f>
        <v/>
      </c>
      <c r="F136" s="8"/>
    </row>
    <row r="137" spans="1:6" x14ac:dyDescent="0.45">
      <c r="A137" s="9">
        <v>21245</v>
      </c>
      <c r="B137" s="90">
        <v>28.87</v>
      </c>
      <c r="C137" s="8">
        <f t="shared" si="20"/>
        <v>5.9233449477351652E-3</v>
      </c>
      <c r="D137" s="8">
        <f t="shared" si="17"/>
        <v>3.6252692031586653E-2</v>
      </c>
      <c r="E137" s="86" t="str">
        <f>IFERROR(VLOOKUP(A137,SPY!$A$2:$E$379,5,FALSE),"")</f>
        <v/>
      </c>
      <c r="F137" s="8"/>
    </row>
    <row r="138" spans="1:6" x14ac:dyDescent="0.45">
      <c r="A138" s="9">
        <v>21276</v>
      </c>
      <c r="B138" s="90">
        <v>28.94</v>
      </c>
      <c r="C138" s="8">
        <f t="shared" si="20"/>
        <v>2.4246622791825878E-3</v>
      </c>
      <c r="D138" s="8">
        <f t="shared" si="17"/>
        <v>3.6161833154314316E-2</v>
      </c>
      <c r="E138" s="86" t="str">
        <f>IFERROR(VLOOKUP(A138,SPY!$A$2:$E$379,5,FALSE),"")</f>
        <v/>
      </c>
      <c r="F138" s="8"/>
    </row>
    <row r="139" spans="1:6" x14ac:dyDescent="0.45">
      <c r="A139" s="9">
        <v>21306</v>
      </c>
      <c r="B139" s="90">
        <v>28.94</v>
      </c>
      <c r="C139" s="8">
        <f t="shared" si="20"/>
        <v>0</v>
      </c>
      <c r="D139" s="8">
        <f t="shared" si="17"/>
        <v>3.3571428571428585E-2</v>
      </c>
      <c r="E139" s="86" t="str">
        <f>IFERROR(VLOOKUP(A139,SPY!$A$2:$E$379,5,FALSE),"")</f>
        <v/>
      </c>
      <c r="F139" s="8"/>
    </row>
    <row r="140" spans="1:6" x14ac:dyDescent="0.45">
      <c r="A140" s="9">
        <v>21337</v>
      </c>
      <c r="B140" s="90">
        <v>28.91</v>
      </c>
      <c r="C140" s="8">
        <f t="shared" si="20"/>
        <v>-1.0366275051831852E-3</v>
      </c>
      <c r="D140" s="8">
        <f t="shared" si="17"/>
        <v>2.8459622909996485E-2</v>
      </c>
      <c r="E140" s="86" t="str">
        <f>IFERROR(VLOOKUP(A140,SPY!$A$2:$E$379,5,FALSE),"")</f>
        <v/>
      </c>
      <c r="F140" s="8"/>
    </row>
    <row r="141" spans="1:6" x14ac:dyDescent="0.45">
      <c r="A141" s="9">
        <v>21367</v>
      </c>
      <c r="B141" s="90">
        <v>28.89</v>
      </c>
      <c r="C141" s="8">
        <f t="shared" si="20"/>
        <v>-6.9180214458663958E-4</v>
      </c>
      <c r="D141" s="8">
        <f t="shared" si="17"/>
        <v>2.483150053210359E-2</v>
      </c>
      <c r="E141" s="86" t="str">
        <f>IFERROR(VLOOKUP(A141,SPY!$A$2:$E$379,5,FALSE),"")</f>
        <v/>
      </c>
      <c r="F141" s="8"/>
    </row>
    <row r="142" spans="1:6" x14ac:dyDescent="0.45">
      <c r="A142" s="9">
        <v>21398</v>
      </c>
      <c r="B142" s="90">
        <v>28.94</v>
      </c>
      <c r="C142" s="8">
        <f t="shared" si="20"/>
        <v>1.7307026652821911E-3</v>
      </c>
      <c r="D142" s="8">
        <f t="shared" si="17"/>
        <v>2.3338048090523422E-2</v>
      </c>
      <c r="E142" s="86" t="str">
        <f>IFERROR(VLOOKUP(A142,SPY!$A$2:$E$379,5,FALSE),"")</f>
        <v/>
      </c>
      <c r="F142" s="8"/>
    </row>
    <row r="143" spans="1:6" x14ac:dyDescent="0.45">
      <c r="A143" s="9">
        <v>21429</v>
      </c>
      <c r="B143" s="90">
        <v>28.91</v>
      </c>
      <c r="C143" s="8">
        <f t="shared" si="20"/>
        <v>-1.0366275051831852E-3</v>
      </c>
      <c r="D143" s="8">
        <f t="shared" si="17"/>
        <v>2.0833333333333259E-2</v>
      </c>
      <c r="E143" s="86" t="str">
        <f>IFERROR(VLOOKUP(A143,SPY!$A$2:$E$379,5,FALSE),"")</f>
        <v/>
      </c>
      <c r="F143" s="8"/>
    </row>
    <row r="144" spans="1:6" x14ac:dyDescent="0.45">
      <c r="A144" s="9">
        <v>21459</v>
      </c>
      <c r="B144" s="90">
        <v>28.91</v>
      </c>
      <c r="C144" s="8">
        <f t="shared" si="20"/>
        <v>0</v>
      </c>
      <c r="D144" s="8">
        <f t="shared" ref="D144:D207" si="21">B144/B132-1</f>
        <v>2.0833333333333259E-2</v>
      </c>
      <c r="E144" s="86" t="str">
        <f>IFERROR(VLOOKUP(A144,SPY!$A$2:$E$379,5,FALSE),"")</f>
        <v/>
      </c>
      <c r="F144" s="8"/>
    </row>
    <row r="145" spans="1:6" x14ac:dyDescent="0.45">
      <c r="A145" s="9">
        <v>21490</v>
      </c>
      <c r="B145" s="90">
        <v>28.95</v>
      </c>
      <c r="C145" s="8">
        <f t="shared" si="20"/>
        <v>1.3836042891732792E-3</v>
      </c>
      <c r="D145" s="8">
        <f t="shared" si="21"/>
        <v>1.9007391763463444E-2</v>
      </c>
      <c r="E145" s="86" t="str">
        <f>IFERROR(VLOOKUP(A145,SPY!$A$2:$E$379,5,FALSE),"")</f>
        <v/>
      </c>
      <c r="F145" s="8"/>
    </row>
    <row r="146" spans="1:6" x14ac:dyDescent="0.45">
      <c r="A146" s="9">
        <v>21520</v>
      </c>
      <c r="B146" s="90">
        <v>28.97</v>
      </c>
      <c r="C146" s="8">
        <f t="shared" si="20"/>
        <v>6.9084628670124104E-4</v>
      </c>
      <c r="D146" s="8">
        <f t="shared" si="21"/>
        <v>1.7562346329469625E-2</v>
      </c>
      <c r="E146" s="86" t="str">
        <f>IFERROR(VLOOKUP(A146,SPY!$A$2:$E$379,5,FALSE),"")</f>
        <v/>
      </c>
      <c r="F146" s="8"/>
    </row>
    <row r="147" spans="1:6" x14ac:dyDescent="0.45">
      <c r="A147" s="9">
        <v>21551</v>
      </c>
      <c r="B147" s="90">
        <v>29.01</v>
      </c>
      <c r="C147" s="8">
        <f t="shared" si="20"/>
        <v>1.3807386952020551E-3</v>
      </c>
      <c r="D147" s="8">
        <f t="shared" si="21"/>
        <v>1.2918994413407825E-2</v>
      </c>
      <c r="E147" s="86" t="str">
        <f>IFERROR(VLOOKUP(A147,SPY!$A$2:$E$379,5,FALSE),"")</f>
        <v/>
      </c>
      <c r="F147" s="8"/>
    </row>
    <row r="148" spans="1:6" x14ac:dyDescent="0.45">
      <c r="A148" s="9">
        <v>21582</v>
      </c>
      <c r="B148" s="90">
        <v>29</v>
      </c>
      <c r="C148" s="8">
        <f t="shared" si="20"/>
        <v>-3.4470872113068207E-4</v>
      </c>
      <c r="D148" s="8">
        <f t="shared" si="21"/>
        <v>1.0452961672473782E-2</v>
      </c>
      <c r="E148" s="86" t="str">
        <f>IFERROR(VLOOKUP(A148,SPY!$A$2:$E$379,5,FALSE),"")</f>
        <v/>
      </c>
      <c r="F148" s="8"/>
    </row>
    <row r="149" spans="1:6" x14ac:dyDescent="0.45">
      <c r="A149" s="9">
        <v>21610</v>
      </c>
      <c r="B149" s="90">
        <v>28.97</v>
      </c>
      <c r="C149" s="8">
        <f t="shared" si="20"/>
        <v>-1.034482758620725E-3</v>
      </c>
      <c r="D149" s="8">
        <f t="shared" si="21"/>
        <v>3.463803255975062E-3</v>
      </c>
      <c r="E149" s="86" t="str">
        <f>IFERROR(VLOOKUP(A149,SPY!$A$2:$E$379,5,FALSE),"")</f>
        <v/>
      </c>
      <c r="F149" s="8"/>
    </row>
    <row r="150" spans="1:6" x14ac:dyDescent="0.45">
      <c r="A150" s="9">
        <v>21641</v>
      </c>
      <c r="B150" s="90">
        <v>28.98</v>
      </c>
      <c r="C150" s="8">
        <f t="shared" si="20"/>
        <v>3.4518467380051376E-4</v>
      </c>
      <c r="D150" s="8">
        <f t="shared" si="21"/>
        <v>1.3821700069107656E-3</v>
      </c>
      <c r="E150" s="86" t="str">
        <f>IFERROR(VLOOKUP(A150,SPY!$A$2:$E$379,5,FALSE),"")</f>
        <v/>
      </c>
      <c r="F150" s="8"/>
    </row>
    <row r="151" spans="1:6" x14ac:dyDescent="0.45">
      <c r="A151" s="9">
        <v>21671</v>
      </c>
      <c r="B151" s="90">
        <v>29.04</v>
      </c>
      <c r="C151" s="8">
        <f t="shared" si="20"/>
        <v>2.0703933747412417E-3</v>
      </c>
      <c r="D151" s="8">
        <f t="shared" si="21"/>
        <v>3.4554250172771361E-3</v>
      </c>
      <c r="E151" s="86" t="str">
        <f>IFERROR(VLOOKUP(A151,SPY!$A$2:$E$379,5,FALSE),"")</f>
        <v/>
      </c>
      <c r="F151" s="8"/>
    </row>
    <row r="152" spans="1:6" x14ac:dyDescent="0.45">
      <c r="A152" s="9">
        <v>21702</v>
      </c>
      <c r="B152" s="90">
        <v>29.11</v>
      </c>
      <c r="C152" s="8">
        <f t="shared" si="20"/>
        <v>2.4104683195591559E-3</v>
      </c>
      <c r="D152" s="8">
        <f t="shared" si="21"/>
        <v>6.9180214458663958E-3</v>
      </c>
      <c r="E152" s="86" t="str">
        <f>IFERROR(VLOOKUP(A152,SPY!$A$2:$E$379,5,FALSE),"")</f>
        <v/>
      </c>
      <c r="F152" s="8"/>
    </row>
    <row r="153" spans="1:6" x14ac:dyDescent="0.45">
      <c r="A153" s="9">
        <v>21732</v>
      </c>
      <c r="B153" s="90">
        <v>29.15</v>
      </c>
      <c r="C153" s="8">
        <f t="shared" si="20"/>
        <v>1.3740982480248132E-3</v>
      </c>
      <c r="D153" s="8">
        <f t="shared" si="21"/>
        <v>8.9996538594667719E-3</v>
      </c>
      <c r="E153" s="86" t="str">
        <f>IFERROR(VLOOKUP(A153,SPY!$A$2:$E$379,5,FALSE),"")</f>
        <v/>
      </c>
      <c r="F153" s="8"/>
    </row>
    <row r="154" spans="1:6" x14ac:dyDescent="0.45">
      <c r="A154" s="9">
        <v>21763</v>
      </c>
      <c r="B154" s="90">
        <v>29.18</v>
      </c>
      <c r="C154" s="8">
        <f t="shared" si="20"/>
        <v>1.0291595197255976E-3</v>
      </c>
      <c r="D154" s="8">
        <f t="shared" si="21"/>
        <v>8.2930200414650379E-3</v>
      </c>
      <c r="E154" s="86" t="str">
        <f>IFERROR(VLOOKUP(A154,SPY!$A$2:$E$379,5,FALSE),"")</f>
        <v/>
      </c>
      <c r="F154" s="8"/>
    </row>
    <row r="155" spans="1:6" x14ac:dyDescent="0.45">
      <c r="A155" s="9">
        <v>21794</v>
      </c>
      <c r="B155" s="90">
        <v>29.25</v>
      </c>
      <c r="C155" s="8">
        <f t="shared" si="20"/>
        <v>2.3989033584648212E-3</v>
      </c>
      <c r="D155" s="8">
        <f t="shared" si="21"/>
        <v>1.1760636457972984E-2</v>
      </c>
      <c r="E155" s="86" t="str">
        <f>IFERROR(VLOOKUP(A155,SPY!$A$2:$E$379,5,FALSE),"")</f>
        <v/>
      </c>
      <c r="F155" s="8"/>
    </row>
    <row r="156" spans="1:6" x14ac:dyDescent="0.45">
      <c r="A156" s="9">
        <v>21824</v>
      </c>
      <c r="B156" s="90">
        <v>29.35</v>
      </c>
      <c r="C156" s="8">
        <f t="shared" si="20"/>
        <v>3.4188034188034067E-3</v>
      </c>
      <c r="D156" s="8">
        <f t="shared" si="21"/>
        <v>1.5219647180906293E-2</v>
      </c>
      <c r="E156" s="86" t="str">
        <f>IFERROR(VLOOKUP(A156,SPY!$A$2:$E$379,5,FALSE),"")</f>
        <v/>
      </c>
      <c r="F156" s="8"/>
    </row>
    <row r="157" spans="1:6" x14ac:dyDescent="0.45">
      <c r="A157" s="9">
        <v>21855</v>
      </c>
      <c r="B157" s="90">
        <v>29.35</v>
      </c>
      <c r="C157" s="8">
        <f t="shared" si="20"/>
        <v>0</v>
      </c>
      <c r="D157" s="8">
        <f t="shared" si="21"/>
        <v>1.3816925734024155E-2</v>
      </c>
      <c r="E157" s="86" t="str">
        <f>IFERROR(VLOOKUP(A157,SPY!$A$2:$E$379,5,FALSE),"")</f>
        <v/>
      </c>
      <c r="F157" s="8"/>
    </row>
    <row r="158" spans="1:6" x14ac:dyDescent="0.45">
      <c r="A158" s="9">
        <v>21885</v>
      </c>
      <c r="B158" s="90">
        <v>29.41</v>
      </c>
      <c r="C158" s="8">
        <f t="shared" si="20"/>
        <v>2.0442930153321548E-3</v>
      </c>
      <c r="D158" s="8">
        <f t="shared" si="21"/>
        <v>1.5188125647221273E-2</v>
      </c>
      <c r="E158" s="86" t="str">
        <f>IFERROR(VLOOKUP(A158,SPY!$A$2:$E$379,5,FALSE),"")</f>
        <v/>
      </c>
      <c r="F158" s="8"/>
    </row>
    <row r="159" spans="1:6" x14ac:dyDescent="0.45">
      <c r="A159" s="9">
        <v>21916</v>
      </c>
      <c r="B159" s="90">
        <v>29.37</v>
      </c>
      <c r="C159" s="8">
        <f t="shared" si="20"/>
        <v>-1.3600816048963127E-3</v>
      </c>
      <c r="D159" s="8">
        <f t="shared" si="21"/>
        <v>1.2409513960703222E-2</v>
      </c>
      <c r="E159" s="86" t="str">
        <f>IFERROR(VLOOKUP(A159,SPY!$A$2:$E$379,5,FALSE),"")</f>
        <v/>
      </c>
      <c r="F159" s="8"/>
    </row>
    <row r="160" spans="1:6" x14ac:dyDescent="0.45">
      <c r="A160" s="9">
        <v>21947</v>
      </c>
      <c r="B160" s="90">
        <v>29.41</v>
      </c>
      <c r="C160" s="8">
        <f t="shared" si="20"/>
        <v>1.3619339462036528E-3</v>
      </c>
      <c r="D160" s="8">
        <f t="shared" si="21"/>
        <v>1.4137931034482687E-2</v>
      </c>
      <c r="E160" s="86" t="str">
        <f>IFERROR(VLOOKUP(A160,SPY!$A$2:$E$379,5,FALSE),"")</f>
        <v/>
      </c>
      <c r="F160" s="8"/>
    </row>
    <row r="161" spans="1:6" x14ac:dyDescent="0.45">
      <c r="A161" s="9">
        <v>21976</v>
      </c>
      <c r="B161" s="90">
        <v>29.41</v>
      </c>
      <c r="C161" s="8">
        <f t="shared" si="20"/>
        <v>0</v>
      </c>
      <c r="D161" s="8">
        <f t="shared" si="21"/>
        <v>1.5188125647221273E-2</v>
      </c>
      <c r="E161" s="86" t="str">
        <f>IFERROR(VLOOKUP(A161,SPY!$A$2:$E$379,5,FALSE),"")</f>
        <v/>
      </c>
      <c r="F161" s="8"/>
    </row>
    <row r="162" spans="1:6" x14ac:dyDescent="0.45">
      <c r="A162" s="9">
        <v>22007</v>
      </c>
      <c r="B162" s="90">
        <v>29.54</v>
      </c>
      <c r="C162" s="8">
        <f t="shared" si="20"/>
        <v>4.4202652159128775E-3</v>
      </c>
      <c r="D162" s="8">
        <f t="shared" si="21"/>
        <v>1.9323671497584405E-2</v>
      </c>
      <c r="E162" s="86" t="str">
        <f>IFERROR(VLOOKUP(A162,SPY!$A$2:$E$379,5,FALSE),"")</f>
        <v/>
      </c>
      <c r="F162" s="8"/>
    </row>
    <row r="163" spans="1:6" x14ac:dyDescent="0.45">
      <c r="A163" s="9">
        <v>22037</v>
      </c>
      <c r="B163" s="90">
        <v>29.57</v>
      </c>
      <c r="C163" s="8">
        <f t="shared" si="20"/>
        <v>1.0155721056195333E-3</v>
      </c>
      <c r="D163" s="8">
        <f t="shared" si="21"/>
        <v>1.8250688705234275E-2</v>
      </c>
      <c r="E163" s="86" t="str">
        <f>IFERROR(VLOOKUP(A163,SPY!$A$2:$E$379,5,FALSE),"")</f>
        <v/>
      </c>
      <c r="F163" s="8"/>
    </row>
    <row r="164" spans="1:6" x14ac:dyDescent="0.45">
      <c r="A164" s="9">
        <v>22068</v>
      </c>
      <c r="B164" s="90">
        <v>29.61</v>
      </c>
      <c r="C164" s="8">
        <f t="shared" si="20"/>
        <v>1.352722353736846E-3</v>
      </c>
      <c r="D164" s="8">
        <f t="shared" si="21"/>
        <v>1.7176228100309165E-2</v>
      </c>
      <c r="E164" s="86" t="str">
        <f>IFERROR(VLOOKUP(A164,SPY!$A$2:$E$379,5,FALSE),"")</f>
        <v/>
      </c>
      <c r="F164" s="8"/>
    </row>
    <row r="165" spans="1:6" x14ac:dyDescent="0.45">
      <c r="A165" s="9">
        <v>22098</v>
      </c>
      <c r="B165" s="90">
        <v>29.55</v>
      </c>
      <c r="C165" s="8">
        <f t="shared" si="20"/>
        <v>-2.0263424518742745E-3</v>
      </c>
      <c r="D165" s="8">
        <f t="shared" si="21"/>
        <v>1.3722126929674117E-2</v>
      </c>
      <c r="E165" s="86" t="str">
        <f>IFERROR(VLOOKUP(A165,SPY!$A$2:$E$379,5,FALSE),"")</f>
        <v/>
      </c>
      <c r="F165" s="8"/>
    </row>
    <row r="166" spans="1:6" x14ac:dyDescent="0.45">
      <c r="A166" s="9">
        <v>22129</v>
      </c>
      <c r="B166" s="90">
        <v>29.61</v>
      </c>
      <c r="C166" s="8">
        <f t="shared" si="20"/>
        <v>2.0304568527917954E-3</v>
      </c>
      <c r="D166" s="8">
        <f t="shared" si="21"/>
        <v>1.473612063056895E-2</v>
      </c>
      <c r="E166" s="86" t="str">
        <f>IFERROR(VLOOKUP(A166,SPY!$A$2:$E$379,5,FALSE),"")</f>
        <v/>
      </c>
      <c r="F166" s="8"/>
    </row>
    <row r="167" spans="1:6" x14ac:dyDescent="0.45">
      <c r="A167" s="9">
        <v>22160</v>
      </c>
      <c r="B167" s="90">
        <v>29.61</v>
      </c>
      <c r="C167" s="8">
        <f t="shared" si="20"/>
        <v>0</v>
      </c>
      <c r="D167" s="8">
        <f t="shared" si="21"/>
        <v>1.2307692307692353E-2</v>
      </c>
      <c r="E167" s="86" t="str">
        <f>IFERROR(VLOOKUP(A167,SPY!$A$2:$E$379,5,FALSE),"")</f>
        <v/>
      </c>
      <c r="F167" s="8"/>
    </row>
    <row r="168" spans="1:6" x14ac:dyDescent="0.45">
      <c r="A168" s="9">
        <v>22190</v>
      </c>
      <c r="B168" s="90">
        <v>29.75</v>
      </c>
      <c r="C168" s="8">
        <f t="shared" si="20"/>
        <v>4.7281323877068626E-3</v>
      </c>
      <c r="D168" s="8">
        <f t="shared" si="21"/>
        <v>1.3628620102214661E-2</v>
      </c>
      <c r="E168" s="86" t="str">
        <f>IFERROR(VLOOKUP(A168,SPY!$A$2:$E$379,5,FALSE),"")</f>
        <v/>
      </c>
      <c r="F168" s="8"/>
    </row>
    <row r="169" spans="1:6" x14ac:dyDescent="0.45">
      <c r="A169" s="9">
        <v>22221</v>
      </c>
      <c r="B169" s="90">
        <v>29.78</v>
      </c>
      <c r="C169" s="8">
        <f t="shared" si="20"/>
        <v>1.0084033613446675E-3</v>
      </c>
      <c r="D169" s="8">
        <f t="shared" si="21"/>
        <v>1.4650766609880739E-2</v>
      </c>
      <c r="E169" s="86" t="str">
        <f>IFERROR(VLOOKUP(A169,SPY!$A$2:$E$379,5,FALSE),"")</f>
        <v/>
      </c>
      <c r="F169" s="8"/>
    </row>
    <row r="170" spans="1:6" x14ac:dyDescent="0.45">
      <c r="A170" s="9">
        <v>22251</v>
      </c>
      <c r="B170" s="90">
        <v>29.81</v>
      </c>
      <c r="C170" s="8">
        <f t="shared" si="20"/>
        <v>1.007387508394908E-3</v>
      </c>
      <c r="D170" s="8">
        <f t="shared" si="21"/>
        <v>1.3600816048962905E-2</v>
      </c>
      <c r="E170" s="86" t="str">
        <f>IFERROR(VLOOKUP(A170,SPY!$A$2:$E$379,5,FALSE),"")</f>
        <v/>
      </c>
      <c r="F170" s="8"/>
    </row>
    <row r="171" spans="1:6" x14ac:dyDescent="0.45">
      <c r="A171" s="9">
        <v>22282</v>
      </c>
      <c r="B171" s="90">
        <v>29.84</v>
      </c>
      <c r="C171" s="8">
        <f t="shared" si="20"/>
        <v>1.0063737001007045E-3</v>
      </c>
      <c r="D171" s="8">
        <f t="shared" si="21"/>
        <v>1.6002723867892366E-2</v>
      </c>
      <c r="E171" s="86" t="str">
        <f>IFERROR(VLOOKUP(A171,SPY!$A$2:$E$379,5,FALSE),"")</f>
        <v/>
      </c>
      <c r="F171" s="8"/>
    </row>
    <row r="172" spans="1:6" x14ac:dyDescent="0.45">
      <c r="A172" s="9">
        <v>22313</v>
      </c>
      <c r="B172" s="90">
        <v>29.84</v>
      </c>
      <c r="C172" s="8">
        <f t="shared" si="20"/>
        <v>0</v>
      </c>
      <c r="D172" s="8">
        <f t="shared" si="21"/>
        <v>1.4620877252635056E-2</v>
      </c>
      <c r="E172" s="86" t="str">
        <f>IFERROR(VLOOKUP(A172,SPY!$A$2:$E$379,5,FALSE),"")</f>
        <v/>
      </c>
      <c r="F172" s="8"/>
    </row>
    <row r="173" spans="1:6" x14ac:dyDescent="0.45">
      <c r="A173" s="9">
        <v>22341</v>
      </c>
      <c r="B173" s="90">
        <v>29.84</v>
      </c>
      <c r="C173" s="8">
        <f t="shared" si="20"/>
        <v>0</v>
      </c>
      <c r="D173" s="8">
        <f t="shared" si="21"/>
        <v>1.4620877252635056E-2</v>
      </c>
      <c r="E173" s="86" t="str">
        <f>IFERROR(VLOOKUP(A173,SPY!$A$2:$E$379,5,FALSE),"")</f>
        <v/>
      </c>
      <c r="F173" s="8"/>
    </row>
    <row r="174" spans="1:6" x14ac:dyDescent="0.45">
      <c r="A174" s="9">
        <v>22372</v>
      </c>
      <c r="B174" s="90">
        <v>29.81</v>
      </c>
      <c r="C174" s="8">
        <f t="shared" si="20"/>
        <v>-1.0053619302949901E-3</v>
      </c>
      <c r="D174" s="8">
        <f t="shared" si="21"/>
        <v>9.1401489505755773E-3</v>
      </c>
      <c r="E174" s="86" t="str">
        <f>IFERROR(VLOOKUP(A174,SPY!$A$2:$E$379,5,FALSE),"")</f>
        <v/>
      </c>
      <c r="F174" s="8"/>
    </row>
    <row r="175" spans="1:6" x14ac:dyDescent="0.45">
      <c r="A175" s="9">
        <v>22402</v>
      </c>
      <c r="B175" s="90">
        <v>29.84</v>
      </c>
      <c r="C175" s="8">
        <f t="shared" si="20"/>
        <v>1.0063737001007045E-3</v>
      </c>
      <c r="D175" s="8">
        <f t="shared" si="21"/>
        <v>9.1308758877239882E-3</v>
      </c>
      <c r="E175" s="86" t="str">
        <f>IFERROR(VLOOKUP(A175,SPY!$A$2:$E$379,5,FALSE),"")</f>
        <v/>
      </c>
      <c r="F175" s="8"/>
    </row>
    <row r="176" spans="1:6" x14ac:dyDescent="0.45">
      <c r="A176" s="9">
        <v>22433</v>
      </c>
      <c r="B176" s="90">
        <v>29.84</v>
      </c>
      <c r="C176" s="8">
        <f t="shared" si="20"/>
        <v>0</v>
      </c>
      <c r="D176" s="8">
        <f t="shared" si="21"/>
        <v>7.7676460655184965E-3</v>
      </c>
      <c r="E176" s="86" t="str">
        <f>IFERROR(VLOOKUP(A176,SPY!$A$2:$E$379,5,FALSE),"")</f>
        <v/>
      </c>
      <c r="F176" s="8"/>
    </row>
    <row r="177" spans="1:6" x14ac:dyDescent="0.45">
      <c r="A177" s="9">
        <v>22463</v>
      </c>
      <c r="B177" s="90">
        <v>29.92</v>
      </c>
      <c r="C177" s="8">
        <f t="shared" si="20"/>
        <v>2.6809651474530849E-3</v>
      </c>
      <c r="D177" s="8">
        <f t="shared" si="21"/>
        <v>1.2521150592216701E-2</v>
      </c>
      <c r="E177" s="86" t="str">
        <f>IFERROR(VLOOKUP(A177,SPY!$A$2:$E$379,5,FALSE),"")</f>
        <v/>
      </c>
      <c r="F177" s="8"/>
    </row>
    <row r="178" spans="1:6" x14ac:dyDescent="0.45">
      <c r="A178" s="9">
        <v>22494</v>
      </c>
      <c r="B178" s="90">
        <v>29.94</v>
      </c>
      <c r="C178" s="8">
        <f t="shared" si="20"/>
        <v>6.6844919786102075E-4</v>
      </c>
      <c r="D178" s="8">
        <f t="shared" si="21"/>
        <v>1.1144883485309176E-2</v>
      </c>
      <c r="E178" s="86" t="str">
        <f>IFERROR(VLOOKUP(A178,SPY!$A$2:$E$379,5,FALSE),"")</f>
        <v/>
      </c>
      <c r="F178" s="8"/>
    </row>
    <row r="179" spans="1:6" x14ac:dyDescent="0.45">
      <c r="A179" s="9">
        <v>22525</v>
      </c>
      <c r="B179" s="90">
        <v>29.98</v>
      </c>
      <c r="C179" s="8">
        <f t="shared" si="20"/>
        <v>1.3360053440214514E-3</v>
      </c>
      <c r="D179" s="8">
        <f t="shared" si="21"/>
        <v>1.2495778453225359E-2</v>
      </c>
      <c r="E179" s="86" t="str">
        <f>IFERROR(VLOOKUP(A179,SPY!$A$2:$E$379,5,FALSE),"")</f>
        <v/>
      </c>
      <c r="F179" s="8"/>
    </row>
    <row r="180" spans="1:6" x14ac:dyDescent="0.45">
      <c r="A180" s="9">
        <v>22555</v>
      </c>
      <c r="B180" s="90">
        <v>29.98</v>
      </c>
      <c r="C180" s="8">
        <f t="shared" si="20"/>
        <v>0</v>
      </c>
      <c r="D180" s="8">
        <f t="shared" si="21"/>
        <v>7.7310924369748957E-3</v>
      </c>
      <c r="E180" s="86" t="str">
        <f>IFERROR(VLOOKUP(A180,SPY!$A$2:$E$379,5,FALSE),"")</f>
        <v/>
      </c>
      <c r="F180" s="8"/>
    </row>
    <row r="181" spans="1:6" x14ac:dyDescent="0.45">
      <c r="A181" s="9">
        <v>22586</v>
      </c>
      <c r="B181" s="90">
        <v>29.98</v>
      </c>
      <c r="C181" s="8">
        <f t="shared" si="20"/>
        <v>0</v>
      </c>
      <c r="D181" s="8">
        <f t="shared" si="21"/>
        <v>6.7159167226327199E-3</v>
      </c>
      <c r="E181" s="86" t="str">
        <f>IFERROR(VLOOKUP(A181,SPY!$A$2:$E$379,5,FALSE),"")</f>
        <v/>
      </c>
      <c r="F181" s="8"/>
    </row>
    <row r="182" spans="1:6" x14ac:dyDescent="0.45">
      <c r="A182" s="9">
        <v>22616</v>
      </c>
      <c r="B182" s="90">
        <v>30.01</v>
      </c>
      <c r="C182" s="8">
        <f t="shared" si="20"/>
        <v>1.0006671114075605E-3</v>
      </c>
      <c r="D182" s="8">
        <f t="shared" si="21"/>
        <v>6.7091580006710672E-3</v>
      </c>
      <c r="E182" s="86" t="str">
        <f>IFERROR(VLOOKUP(A182,SPY!$A$2:$E$379,5,FALSE),"")</f>
        <v/>
      </c>
      <c r="F182" s="8"/>
    </row>
    <row r="183" spans="1:6" x14ac:dyDescent="0.45">
      <c r="A183" s="9">
        <v>22647</v>
      </c>
      <c r="B183" s="90">
        <v>30.04</v>
      </c>
      <c r="C183" s="8">
        <f t="shared" si="20"/>
        <v>9.9966677774077084E-4</v>
      </c>
      <c r="D183" s="8">
        <f t="shared" si="21"/>
        <v>6.7024128686326012E-3</v>
      </c>
      <c r="E183" s="86" t="str">
        <f>IFERROR(VLOOKUP(A183,SPY!$A$2:$E$379,5,FALSE),"")</f>
        <v/>
      </c>
      <c r="F183" s="8"/>
    </row>
    <row r="184" spans="1:6" x14ac:dyDescent="0.45">
      <c r="A184" s="9">
        <v>22678</v>
      </c>
      <c r="B184" s="90">
        <v>30.11</v>
      </c>
      <c r="C184" s="8">
        <f t="shared" si="20"/>
        <v>2.3302263648468102E-3</v>
      </c>
      <c r="D184" s="8">
        <f t="shared" si="21"/>
        <v>9.0482573726542448E-3</v>
      </c>
      <c r="E184" s="86" t="str">
        <f>IFERROR(VLOOKUP(A184,SPY!$A$2:$E$379,5,FALSE),"")</f>
        <v/>
      </c>
      <c r="F184" s="8"/>
    </row>
    <row r="185" spans="1:6" x14ac:dyDescent="0.45">
      <c r="A185" s="9">
        <v>22706</v>
      </c>
      <c r="B185" s="90">
        <v>30.17</v>
      </c>
      <c r="C185" s="8">
        <f t="shared" si="20"/>
        <v>1.9926934573231136E-3</v>
      </c>
      <c r="D185" s="8">
        <f t="shared" si="21"/>
        <v>1.1058981233244003E-2</v>
      </c>
      <c r="E185" s="86" t="str">
        <f>IFERROR(VLOOKUP(A185,SPY!$A$2:$E$379,5,FALSE),"")</f>
        <v/>
      </c>
      <c r="F185" s="8"/>
    </row>
    <row r="186" spans="1:6" x14ac:dyDescent="0.45">
      <c r="A186" s="9">
        <v>22737</v>
      </c>
      <c r="B186" s="90">
        <v>30.21</v>
      </c>
      <c r="C186" s="8">
        <f t="shared" si="20"/>
        <v>1.3258203513424327E-3</v>
      </c>
      <c r="D186" s="8">
        <f t="shared" si="21"/>
        <v>1.3418316001341912E-2</v>
      </c>
      <c r="E186" s="86" t="str">
        <f>IFERROR(VLOOKUP(A186,SPY!$A$2:$E$379,5,FALSE),"")</f>
        <v/>
      </c>
      <c r="F186" s="8"/>
    </row>
    <row r="187" spans="1:6" x14ac:dyDescent="0.45">
      <c r="A187" s="9">
        <v>22767</v>
      </c>
      <c r="B187" s="90">
        <v>30.24</v>
      </c>
      <c r="C187" s="8">
        <f t="shared" si="20"/>
        <v>9.930486593843213E-4</v>
      </c>
      <c r="D187" s="8">
        <f t="shared" si="21"/>
        <v>1.3404825737265424E-2</v>
      </c>
      <c r="E187" s="86" t="str">
        <f>IFERROR(VLOOKUP(A187,SPY!$A$2:$E$379,5,FALSE),"")</f>
        <v/>
      </c>
      <c r="F187" s="8"/>
    </row>
    <row r="188" spans="1:6" x14ac:dyDescent="0.45">
      <c r="A188" s="9">
        <v>22798</v>
      </c>
      <c r="B188" s="90">
        <v>30.21</v>
      </c>
      <c r="C188" s="8">
        <f t="shared" si="20"/>
        <v>-9.9206349206337752E-4</v>
      </c>
      <c r="D188" s="8">
        <f t="shared" si="21"/>
        <v>1.2399463806970434E-2</v>
      </c>
      <c r="E188" s="86" t="str">
        <f>IFERROR(VLOOKUP(A188,SPY!$A$2:$E$379,5,FALSE),"")</f>
        <v/>
      </c>
      <c r="F188" s="8"/>
    </row>
    <row r="189" spans="1:6" x14ac:dyDescent="0.45">
      <c r="A189" s="9">
        <v>22828</v>
      </c>
      <c r="B189" s="90">
        <v>30.22</v>
      </c>
      <c r="C189" s="8">
        <f t="shared" si="20"/>
        <v>3.3101621979469975E-4</v>
      </c>
      <c r="D189" s="8">
        <f t="shared" si="21"/>
        <v>1.0026737967914423E-2</v>
      </c>
      <c r="E189" s="86" t="str">
        <f>IFERROR(VLOOKUP(A189,SPY!$A$2:$E$379,5,FALSE),"")</f>
        <v/>
      </c>
      <c r="F189" s="8"/>
    </row>
    <row r="190" spans="1:6" x14ac:dyDescent="0.45">
      <c r="A190" s="9">
        <v>22859</v>
      </c>
      <c r="B190" s="90">
        <v>30.28</v>
      </c>
      <c r="C190" s="8">
        <f t="shared" si="20"/>
        <v>1.9854401058903015E-3</v>
      </c>
      <c r="D190" s="8">
        <f t="shared" si="21"/>
        <v>1.1356045424181671E-2</v>
      </c>
      <c r="E190" s="86" t="str">
        <f>IFERROR(VLOOKUP(A190,SPY!$A$2:$E$379,5,FALSE),"")</f>
        <v/>
      </c>
      <c r="F190" s="8"/>
    </row>
    <row r="191" spans="1:6" x14ac:dyDescent="0.45">
      <c r="A191" s="9">
        <v>22890</v>
      </c>
      <c r="B191" s="90">
        <v>30.42</v>
      </c>
      <c r="C191" s="8">
        <f t="shared" si="20"/>
        <v>4.6235138705417178E-3</v>
      </c>
      <c r="D191" s="8">
        <f t="shared" si="21"/>
        <v>1.4676450967311627E-2</v>
      </c>
      <c r="E191" s="86" t="str">
        <f>IFERROR(VLOOKUP(A191,SPY!$A$2:$E$379,5,FALSE),"")</f>
        <v/>
      </c>
      <c r="F191" s="8"/>
    </row>
    <row r="192" spans="1:6" x14ac:dyDescent="0.45">
      <c r="A192" s="9">
        <v>22920</v>
      </c>
      <c r="B192" s="90">
        <v>30.38</v>
      </c>
      <c r="C192" s="8">
        <f t="shared" si="20"/>
        <v>-1.3149243918475495E-3</v>
      </c>
      <c r="D192" s="8">
        <f t="shared" si="21"/>
        <v>1.3342228152101399E-2</v>
      </c>
      <c r="E192" s="86" t="str">
        <f>IFERROR(VLOOKUP(A192,SPY!$A$2:$E$379,5,FALSE),"")</f>
        <v/>
      </c>
      <c r="F192" s="8"/>
    </row>
    <row r="193" spans="1:6" x14ac:dyDescent="0.45">
      <c r="A193" s="9">
        <v>22951</v>
      </c>
      <c r="B193" s="90">
        <v>30.38</v>
      </c>
      <c r="C193" s="8">
        <f t="shared" si="20"/>
        <v>0</v>
      </c>
      <c r="D193" s="8">
        <f t="shared" si="21"/>
        <v>1.3342228152101399E-2</v>
      </c>
      <c r="E193" s="86" t="str">
        <f>IFERROR(VLOOKUP(A193,SPY!$A$2:$E$379,5,FALSE),"")</f>
        <v/>
      </c>
      <c r="F193" s="8"/>
    </row>
    <row r="194" spans="1:6" x14ac:dyDescent="0.45">
      <c r="A194" s="9">
        <v>22981</v>
      </c>
      <c r="B194" s="90">
        <v>30.38</v>
      </c>
      <c r="C194" s="8">
        <f t="shared" si="20"/>
        <v>0</v>
      </c>
      <c r="D194" s="8">
        <f t="shared" si="21"/>
        <v>1.2329223592135952E-2</v>
      </c>
      <c r="E194" s="86" t="str">
        <f>IFERROR(VLOOKUP(A194,SPY!$A$2:$E$379,5,FALSE),"")</f>
        <v/>
      </c>
      <c r="F194" s="8"/>
    </row>
    <row r="195" spans="1:6" x14ac:dyDescent="0.45">
      <c r="A195" s="9">
        <v>23012</v>
      </c>
      <c r="B195" s="90">
        <v>30.44</v>
      </c>
      <c r="C195" s="8">
        <f t="shared" si="20"/>
        <v>1.9749835418039208E-3</v>
      </c>
      <c r="D195" s="8">
        <f t="shared" si="21"/>
        <v>1.3315579227696439E-2</v>
      </c>
      <c r="E195" s="86" t="str">
        <f>IFERROR(VLOOKUP(A195,SPY!$A$2:$E$379,5,FALSE),"")</f>
        <v/>
      </c>
      <c r="F195" s="8"/>
    </row>
    <row r="196" spans="1:6" x14ac:dyDescent="0.45">
      <c r="A196" s="9">
        <v>23043</v>
      </c>
      <c r="B196" s="90">
        <v>30.48</v>
      </c>
      <c r="C196" s="8">
        <f t="shared" si="20"/>
        <v>1.3140604467805073E-3</v>
      </c>
      <c r="D196" s="8">
        <f t="shared" si="21"/>
        <v>1.2288276320159497E-2</v>
      </c>
      <c r="E196" s="86" t="str">
        <f>IFERROR(VLOOKUP(A196,SPY!$A$2:$E$379,5,FALSE),"")</f>
        <v/>
      </c>
      <c r="F196" s="8"/>
    </row>
    <row r="197" spans="1:6" x14ac:dyDescent="0.45">
      <c r="A197" s="9">
        <v>23071</v>
      </c>
      <c r="B197" s="90">
        <v>30.51</v>
      </c>
      <c r="C197" s="8">
        <f t="shared" ref="C197:C260" si="22">B197/B196-1</f>
        <v>9.8425196850393526E-4</v>
      </c>
      <c r="D197" s="8">
        <f t="shared" si="21"/>
        <v>1.1269472986410234E-2</v>
      </c>
      <c r="E197" s="86" t="str">
        <f>IFERROR(VLOOKUP(A197,SPY!$A$2:$E$379,5,FALSE),"")</f>
        <v/>
      </c>
      <c r="F197" s="8"/>
    </row>
    <row r="198" spans="1:6" x14ac:dyDescent="0.45">
      <c r="A198" s="9">
        <v>23102</v>
      </c>
      <c r="B198" s="90">
        <v>30.48</v>
      </c>
      <c r="C198" s="8">
        <f t="shared" si="22"/>
        <v>-9.8328416912496497E-4</v>
      </c>
      <c r="D198" s="8">
        <f t="shared" si="21"/>
        <v>8.9374379344586696E-3</v>
      </c>
      <c r="E198" s="86" t="str">
        <f>IFERROR(VLOOKUP(A198,SPY!$A$2:$E$379,5,FALSE),"")</f>
        <v/>
      </c>
      <c r="F198" s="8"/>
    </row>
    <row r="199" spans="1:6" x14ac:dyDescent="0.45">
      <c r="A199" s="9">
        <v>23132</v>
      </c>
      <c r="B199" s="90">
        <v>30.51</v>
      </c>
      <c r="C199" s="8">
        <f t="shared" si="22"/>
        <v>9.8425196850393526E-4</v>
      </c>
      <c r="D199" s="8">
        <f t="shared" si="21"/>
        <v>8.9285714285716189E-3</v>
      </c>
      <c r="E199" s="86" t="str">
        <f>IFERROR(VLOOKUP(A199,SPY!$A$2:$E$379,5,FALSE),"")</f>
        <v/>
      </c>
      <c r="F199" s="8"/>
    </row>
    <row r="200" spans="1:6" x14ac:dyDescent="0.45">
      <c r="A200" s="9">
        <v>23163</v>
      </c>
      <c r="B200" s="90">
        <v>30.61</v>
      </c>
      <c r="C200" s="8">
        <f t="shared" si="22"/>
        <v>3.2776138970829205E-3</v>
      </c>
      <c r="D200" s="8">
        <f t="shared" si="21"/>
        <v>1.3240648791790655E-2</v>
      </c>
      <c r="E200" s="86" t="str">
        <f>IFERROR(VLOOKUP(A200,SPY!$A$2:$E$379,5,FALSE),"")</f>
        <v/>
      </c>
      <c r="F200" s="8"/>
    </row>
    <row r="201" spans="1:6" x14ac:dyDescent="0.45">
      <c r="A201" s="9">
        <v>23193</v>
      </c>
      <c r="B201" s="90">
        <v>30.69</v>
      </c>
      <c r="C201" s="8">
        <f t="shared" si="22"/>
        <v>2.6135249918328718E-3</v>
      </c>
      <c r="D201" s="8">
        <f t="shared" si="21"/>
        <v>1.5552614162806178E-2</v>
      </c>
      <c r="E201" s="86" t="str">
        <f>IFERROR(VLOOKUP(A201,SPY!$A$2:$E$379,5,FALSE),"")</f>
        <v/>
      </c>
      <c r="F201" s="8"/>
    </row>
    <row r="202" spans="1:6" x14ac:dyDescent="0.45">
      <c r="A202" s="9">
        <v>23224</v>
      </c>
      <c r="B202" s="90">
        <v>30.75</v>
      </c>
      <c r="C202" s="8">
        <f t="shared" si="22"/>
        <v>1.9550342130987275E-3</v>
      </c>
      <c r="D202" s="8">
        <f t="shared" si="21"/>
        <v>1.5521796565389767E-2</v>
      </c>
      <c r="E202" s="86" t="str">
        <f>IFERROR(VLOOKUP(A202,SPY!$A$2:$E$379,5,FALSE),"")</f>
        <v/>
      </c>
      <c r="F202" s="8"/>
    </row>
    <row r="203" spans="1:6" x14ac:dyDescent="0.45">
      <c r="A203" s="9">
        <v>23255</v>
      </c>
      <c r="B203" s="90">
        <v>30.72</v>
      </c>
      <c r="C203" s="8">
        <f t="shared" si="22"/>
        <v>-9.7560975609756184E-4</v>
      </c>
      <c r="D203" s="8">
        <f t="shared" si="21"/>
        <v>9.8619329388558441E-3</v>
      </c>
      <c r="E203" s="86" t="str">
        <f>IFERROR(VLOOKUP(A203,SPY!$A$2:$E$379,5,FALSE),"")</f>
        <v/>
      </c>
      <c r="F203" s="8"/>
    </row>
    <row r="204" spans="1:6" x14ac:dyDescent="0.45">
      <c r="A204" s="9">
        <v>23285</v>
      </c>
      <c r="B204" s="90">
        <v>30.75</v>
      </c>
      <c r="C204" s="8">
        <f t="shared" si="22"/>
        <v>9.765625E-4</v>
      </c>
      <c r="D204" s="8">
        <f t="shared" si="21"/>
        <v>1.2179065174456882E-2</v>
      </c>
      <c r="E204" s="86" t="str">
        <f>IFERROR(VLOOKUP(A204,SPY!$A$2:$E$379,5,FALSE),"")</f>
        <v/>
      </c>
      <c r="F204" s="8"/>
    </row>
    <row r="205" spans="1:6" x14ac:dyDescent="0.45">
      <c r="A205" s="9">
        <v>23316</v>
      </c>
      <c r="B205" s="90">
        <v>30.78</v>
      </c>
      <c r="C205" s="8">
        <f t="shared" si="22"/>
        <v>9.7560975609756184E-4</v>
      </c>
      <c r="D205" s="8">
        <f t="shared" si="21"/>
        <v>1.3166556945358954E-2</v>
      </c>
      <c r="E205" s="86" t="str">
        <f>IFERROR(VLOOKUP(A205,SPY!$A$2:$E$379,5,FALSE),"")</f>
        <v/>
      </c>
      <c r="F205" s="8"/>
    </row>
    <row r="206" spans="1:6" x14ac:dyDescent="0.45">
      <c r="A206" s="9">
        <v>23346</v>
      </c>
      <c r="B206" s="90">
        <v>30.88</v>
      </c>
      <c r="C206" s="8">
        <f t="shared" si="22"/>
        <v>3.2488628979856493E-3</v>
      </c>
      <c r="D206" s="8">
        <f t="shared" si="21"/>
        <v>1.6458196181698526E-2</v>
      </c>
      <c r="E206" s="86" t="str">
        <f>IFERROR(VLOOKUP(A206,SPY!$A$2:$E$379,5,FALSE),"")</f>
        <v/>
      </c>
      <c r="F206" s="8"/>
    </row>
    <row r="207" spans="1:6" x14ac:dyDescent="0.45">
      <c r="A207" s="9">
        <v>23377</v>
      </c>
      <c r="B207" s="90">
        <v>30.94</v>
      </c>
      <c r="C207" s="8">
        <f t="shared" si="22"/>
        <v>1.9430051813471572E-3</v>
      </c>
      <c r="D207" s="8">
        <f t="shared" si="21"/>
        <v>1.6425755584756896E-2</v>
      </c>
      <c r="E207" s="86" t="str">
        <f>IFERROR(VLOOKUP(A207,SPY!$A$2:$E$379,5,FALSE),"")</f>
        <v/>
      </c>
      <c r="F207" s="8"/>
    </row>
    <row r="208" spans="1:6" x14ac:dyDescent="0.45">
      <c r="A208" s="9">
        <v>23408</v>
      </c>
      <c r="B208" s="90">
        <v>30.91</v>
      </c>
      <c r="C208" s="8">
        <f t="shared" si="22"/>
        <v>-9.6961861667743676E-4</v>
      </c>
      <c r="D208" s="8">
        <f t="shared" ref="D208:D271" si="23">B208/B196-1</f>
        <v>1.4107611548556331E-2</v>
      </c>
      <c r="E208" s="86" t="str">
        <f>IFERROR(VLOOKUP(A208,SPY!$A$2:$E$379,5,FALSE),"")</f>
        <v/>
      </c>
      <c r="F208" s="8"/>
    </row>
    <row r="209" spans="1:6" x14ac:dyDescent="0.45">
      <c r="A209" s="9">
        <v>23437</v>
      </c>
      <c r="B209" s="90">
        <v>30.94</v>
      </c>
      <c r="C209" s="8">
        <f t="shared" si="22"/>
        <v>9.7055968942094673E-4</v>
      </c>
      <c r="D209" s="8">
        <f t="shared" si="23"/>
        <v>1.4093739757456536E-2</v>
      </c>
      <c r="E209" s="86" t="str">
        <f>IFERROR(VLOOKUP(A209,SPY!$A$2:$E$379,5,FALSE),"")</f>
        <v/>
      </c>
      <c r="F209" s="8"/>
    </row>
    <row r="210" spans="1:6" x14ac:dyDescent="0.45">
      <c r="A210" s="9">
        <v>23468</v>
      </c>
      <c r="B210" s="90">
        <v>30.95</v>
      </c>
      <c r="C210" s="8">
        <f t="shared" si="22"/>
        <v>3.2320620555914559E-4</v>
      </c>
      <c r="D210" s="8">
        <f t="shared" si="23"/>
        <v>1.5419947506561726E-2</v>
      </c>
      <c r="E210" s="86" t="str">
        <f>IFERROR(VLOOKUP(A210,SPY!$A$2:$E$379,5,FALSE),"")</f>
        <v/>
      </c>
      <c r="F210" s="8"/>
    </row>
    <row r="211" spans="1:6" x14ac:dyDescent="0.45">
      <c r="A211" s="9">
        <v>23498</v>
      </c>
      <c r="B211" s="90">
        <v>30.98</v>
      </c>
      <c r="C211" s="8">
        <f t="shared" si="22"/>
        <v>9.6930533117944861E-4</v>
      </c>
      <c r="D211" s="8">
        <f t="shared" si="23"/>
        <v>1.5404785316289749E-2</v>
      </c>
      <c r="E211" s="86" t="str">
        <f>IFERROR(VLOOKUP(A211,SPY!$A$2:$E$379,5,FALSE),"")</f>
        <v/>
      </c>
      <c r="F211" s="8"/>
    </row>
    <row r="212" spans="1:6" x14ac:dyDescent="0.45">
      <c r="A212" s="9">
        <v>23529</v>
      </c>
      <c r="B212" s="90">
        <v>31.01</v>
      </c>
      <c r="C212" s="8">
        <f t="shared" si="22"/>
        <v>9.6836668818589544E-4</v>
      </c>
      <c r="D212" s="8">
        <f t="shared" si="23"/>
        <v>1.3067624959163693E-2</v>
      </c>
      <c r="E212" s="86" t="str">
        <f>IFERROR(VLOOKUP(A212,SPY!$A$2:$E$379,5,FALSE),"")</f>
        <v/>
      </c>
      <c r="F212" s="8"/>
    </row>
    <row r="213" spans="1:6" x14ac:dyDescent="0.45">
      <c r="A213" s="9">
        <v>23559</v>
      </c>
      <c r="B213" s="90">
        <v>31.02</v>
      </c>
      <c r="C213" s="8">
        <f t="shared" si="22"/>
        <v>3.2247662044504466E-4</v>
      </c>
      <c r="D213" s="8">
        <f t="shared" si="23"/>
        <v>1.0752688172043001E-2</v>
      </c>
      <c r="E213" s="86" t="str">
        <f>IFERROR(VLOOKUP(A213,SPY!$A$2:$E$379,5,FALSE),"")</f>
        <v/>
      </c>
      <c r="F213" s="8"/>
    </row>
    <row r="214" spans="1:6" x14ac:dyDescent="0.45">
      <c r="A214" s="9">
        <v>23590</v>
      </c>
      <c r="B214" s="90">
        <v>31.05</v>
      </c>
      <c r="C214" s="8">
        <f t="shared" si="22"/>
        <v>9.6711798839455021E-4</v>
      </c>
      <c r="D214" s="8">
        <f t="shared" si="23"/>
        <v>9.7560975609756184E-3</v>
      </c>
      <c r="E214" s="86" t="str">
        <f>IFERROR(VLOOKUP(A214,SPY!$A$2:$E$379,5,FALSE),"")</f>
        <v/>
      </c>
      <c r="F214" s="8"/>
    </row>
    <row r="215" spans="1:6" x14ac:dyDescent="0.45">
      <c r="A215" s="9">
        <v>23621</v>
      </c>
      <c r="B215" s="90">
        <v>31.08</v>
      </c>
      <c r="C215" s="8">
        <f t="shared" si="22"/>
        <v>9.6618357487909812E-4</v>
      </c>
      <c r="D215" s="8">
        <f t="shared" si="23"/>
        <v>1.171875E-2</v>
      </c>
      <c r="E215" s="86" t="str">
        <f>IFERROR(VLOOKUP(A215,SPY!$A$2:$E$379,5,FALSE),"")</f>
        <v/>
      </c>
      <c r="F215" s="8"/>
    </row>
    <row r="216" spans="1:6" x14ac:dyDescent="0.45">
      <c r="A216" s="9">
        <v>23651</v>
      </c>
      <c r="B216" s="90">
        <v>31.12</v>
      </c>
      <c r="C216" s="8">
        <f t="shared" si="22"/>
        <v>1.2870012870014325E-3</v>
      </c>
      <c r="D216" s="8">
        <f t="shared" si="23"/>
        <v>1.2032520325203189E-2</v>
      </c>
      <c r="E216" s="86" t="str">
        <f>IFERROR(VLOOKUP(A216,SPY!$A$2:$E$379,5,FALSE),"")</f>
        <v/>
      </c>
      <c r="F216" s="8"/>
    </row>
    <row r="217" spans="1:6" x14ac:dyDescent="0.45">
      <c r="A217" s="9">
        <v>23682</v>
      </c>
      <c r="B217" s="90">
        <v>31.21</v>
      </c>
      <c r="C217" s="8">
        <f t="shared" si="22"/>
        <v>2.8920308483291191E-3</v>
      </c>
      <c r="D217" s="8">
        <f t="shared" si="23"/>
        <v>1.3970110461338558E-2</v>
      </c>
      <c r="E217" s="86" t="str">
        <f>IFERROR(VLOOKUP(A217,SPY!$A$2:$E$379,5,FALSE),"")</f>
        <v/>
      </c>
      <c r="F217" s="8"/>
    </row>
    <row r="218" spans="1:6" x14ac:dyDescent="0.45">
      <c r="A218" s="9">
        <v>23712</v>
      </c>
      <c r="B218" s="90">
        <v>31.25</v>
      </c>
      <c r="C218" s="8">
        <f t="shared" si="22"/>
        <v>1.281640499839698E-3</v>
      </c>
      <c r="D218" s="8">
        <f t="shared" si="23"/>
        <v>1.1981865284974136E-2</v>
      </c>
      <c r="E218" s="86" t="str">
        <f>IFERROR(VLOOKUP(A218,SPY!$A$2:$E$379,5,FALSE),"")</f>
        <v/>
      </c>
      <c r="F218" s="8"/>
    </row>
    <row r="219" spans="1:6" x14ac:dyDescent="0.45">
      <c r="A219" s="9">
        <v>23743</v>
      </c>
      <c r="B219" s="90">
        <v>31.28</v>
      </c>
      <c r="C219" s="8">
        <f t="shared" si="22"/>
        <v>9.6000000000007191E-4</v>
      </c>
      <c r="D219" s="8">
        <f t="shared" si="23"/>
        <v>1.098901098901095E-2</v>
      </c>
      <c r="E219" s="86" t="str">
        <f>IFERROR(VLOOKUP(A219,SPY!$A$2:$E$379,5,FALSE),"")</f>
        <v/>
      </c>
      <c r="F219" s="8"/>
    </row>
    <row r="220" spans="1:6" x14ac:dyDescent="0.45">
      <c r="A220" s="9">
        <v>23774</v>
      </c>
      <c r="B220" s="90">
        <v>31.28</v>
      </c>
      <c r="C220" s="8">
        <f t="shared" si="22"/>
        <v>0</v>
      </c>
      <c r="D220" s="8">
        <f t="shared" si="23"/>
        <v>1.1970236169524417E-2</v>
      </c>
      <c r="E220" s="86" t="str">
        <f>IFERROR(VLOOKUP(A220,SPY!$A$2:$E$379,5,FALSE),"")</f>
        <v/>
      </c>
      <c r="F220" s="8"/>
    </row>
    <row r="221" spans="1:6" x14ac:dyDescent="0.45">
      <c r="A221" s="9">
        <v>23802</v>
      </c>
      <c r="B221" s="90">
        <v>31.31</v>
      </c>
      <c r="C221" s="8">
        <f t="shared" si="22"/>
        <v>9.5907928388738739E-4</v>
      </c>
      <c r="D221" s="8">
        <f t="shared" si="23"/>
        <v>1.1958629605688387E-2</v>
      </c>
      <c r="E221" s="86" t="str">
        <f>IFERROR(VLOOKUP(A221,SPY!$A$2:$E$379,5,FALSE),"")</f>
        <v/>
      </c>
      <c r="F221" s="8"/>
    </row>
    <row r="222" spans="1:6" x14ac:dyDescent="0.45">
      <c r="A222" s="9">
        <v>23833</v>
      </c>
      <c r="B222" s="90">
        <v>31.38</v>
      </c>
      <c r="C222" s="8">
        <f t="shared" si="22"/>
        <v>2.235707441711865E-3</v>
      </c>
      <c r="D222" s="8">
        <f t="shared" si="23"/>
        <v>1.3893376413570246E-2</v>
      </c>
      <c r="E222" s="86" t="str">
        <f>IFERROR(VLOOKUP(A222,SPY!$A$2:$E$379,5,FALSE),"")</f>
        <v/>
      </c>
      <c r="F222" s="8"/>
    </row>
    <row r="223" spans="1:6" x14ac:dyDescent="0.45">
      <c r="A223" s="9">
        <v>23863</v>
      </c>
      <c r="B223" s="90">
        <v>31.48</v>
      </c>
      <c r="C223" s="8">
        <f t="shared" si="22"/>
        <v>3.1867431485022024E-3</v>
      </c>
      <c r="D223" s="8">
        <f t="shared" si="23"/>
        <v>1.6139444803098701E-2</v>
      </c>
      <c r="E223" s="86" t="str">
        <f>IFERROR(VLOOKUP(A223,SPY!$A$2:$E$379,5,FALSE),"")</f>
        <v/>
      </c>
      <c r="F223" s="8"/>
    </row>
    <row r="224" spans="1:6" x14ac:dyDescent="0.45">
      <c r="A224" s="9">
        <v>23894</v>
      </c>
      <c r="B224" s="90">
        <v>31.61</v>
      </c>
      <c r="C224" s="8">
        <f t="shared" si="22"/>
        <v>4.1296060991105055E-3</v>
      </c>
      <c r="D224" s="8">
        <f t="shared" si="23"/>
        <v>1.9348597226700903E-2</v>
      </c>
      <c r="E224" s="86" t="str">
        <f>IFERROR(VLOOKUP(A224,SPY!$A$2:$E$379,5,FALSE),"")</f>
        <v/>
      </c>
      <c r="F224" s="8"/>
    </row>
    <row r="225" spans="1:6" x14ac:dyDescent="0.45">
      <c r="A225" s="9">
        <v>23924</v>
      </c>
      <c r="B225" s="90">
        <v>31.58</v>
      </c>
      <c r="C225" s="8">
        <f t="shared" si="22"/>
        <v>-9.4906675102823801E-4</v>
      </c>
      <c r="D225" s="8">
        <f t="shared" si="23"/>
        <v>1.8052869116698789E-2</v>
      </c>
      <c r="E225" s="86" t="str">
        <f>IFERROR(VLOOKUP(A225,SPY!$A$2:$E$379,5,FALSE),"")</f>
        <v/>
      </c>
      <c r="F225" s="8"/>
    </row>
    <row r="226" spans="1:6" x14ac:dyDescent="0.45">
      <c r="A226" s="9">
        <v>23955</v>
      </c>
      <c r="B226" s="90">
        <v>31.55</v>
      </c>
      <c r="C226" s="8">
        <f t="shared" si="22"/>
        <v>-9.4996833438876216E-4</v>
      </c>
      <c r="D226" s="8">
        <f t="shared" si="23"/>
        <v>1.6103059581320522E-2</v>
      </c>
      <c r="E226" s="86" t="str">
        <f>IFERROR(VLOOKUP(A226,SPY!$A$2:$E$379,5,FALSE),"")</f>
        <v/>
      </c>
      <c r="F226" s="8"/>
    </row>
    <row r="227" spans="1:6" x14ac:dyDescent="0.45">
      <c r="A227" s="9">
        <v>23986</v>
      </c>
      <c r="B227" s="90">
        <v>31.62</v>
      </c>
      <c r="C227" s="8">
        <f t="shared" si="22"/>
        <v>2.2187004754359307E-3</v>
      </c>
      <c r="D227" s="8">
        <f t="shared" si="23"/>
        <v>1.7374517374517451E-2</v>
      </c>
      <c r="E227" s="86" t="str">
        <f>IFERROR(VLOOKUP(A227,SPY!$A$2:$E$379,5,FALSE),"")</f>
        <v/>
      </c>
      <c r="F227" s="8"/>
    </row>
    <row r="228" spans="1:6" x14ac:dyDescent="0.45">
      <c r="A228" s="9">
        <v>24016</v>
      </c>
      <c r="B228" s="90">
        <v>31.65</v>
      </c>
      <c r="C228" s="8">
        <f t="shared" si="22"/>
        <v>9.4876660341558505E-4</v>
      </c>
      <c r="D228" s="8">
        <f t="shared" si="23"/>
        <v>1.7030848329048665E-2</v>
      </c>
      <c r="E228" s="86" t="str">
        <f>IFERROR(VLOOKUP(A228,SPY!$A$2:$E$379,5,FALSE),"")</f>
        <v/>
      </c>
      <c r="F228" s="8"/>
    </row>
    <row r="229" spans="1:6" x14ac:dyDescent="0.45">
      <c r="A229" s="9">
        <v>24047</v>
      </c>
      <c r="B229" s="90">
        <v>31.75</v>
      </c>
      <c r="C229" s="8">
        <f t="shared" si="22"/>
        <v>3.1595576619274368E-3</v>
      </c>
      <c r="D229" s="8">
        <f t="shared" si="23"/>
        <v>1.7302146747837144E-2</v>
      </c>
      <c r="E229" s="86" t="str">
        <f>IFERROR(VLOOKUP(A229,SPY!$A$2:$E$379,5,FALSE),"")</f>
        <v/>
      </c>
      <c r="F229" s="8"/>
    </row>
    <row r="230" spans="1:6" x14ac:dyDescent="0.45">
      <c r="A230" s="9">
        <v>24077</v>
      </c>
      <c r="B230" s="90">
        <v>31.85</v>
      </c>
      <c r="C230" s="8">
        <f t="shared" si="22"/>
        <v>3.1496062992126816E-3</v>
      </c>
      <c r="D230" s="8">
        <f t="shared" si="23"/>
        <v>1.9200000000000106E-2</v>
      </c>
      <c r="E230" s="86" t="str">
        <f>IFERROR(VLOOKUP(A230,SPY!$A$2:$E$379,5,FALSE),"")</f>
        <v/>
      </c>
      <c r="F230" s="8"/>
    </row>
    <row r="231" spans="1:6" x14ac:dyDescent="0.45">
      <c r="A231" s="9">
        <v>24108</v>
      </c>
      <c r="B231" s="90">
        <v>31.88</v>
      </c>
      <c r="C231" s="8">
        <f t="shared" si="22"/>
        <v>9.4191522762954172E-4</v>
      </c>
      <c r="D231" s="8">
        <f t="shared" si="23"/>
        <v>1.9181585677749302E-2</v>
      </c>
      <c r="E231" s="86" t="str">
        <f>IFERROR(VLOOKUP(A231,SPY!$A$2:$E$379,5,FALSE),"")</f>
        <v/>
      </c>
      <c r="F231" s="8"/>
    </row>
    <row r="232" spans="1:6" x14ac:dyDescent="0.45">
      <c r="A232" s="9">
        <v>24139</v>
      </c>
      <c r="B232" s="90">
        <v>32.08</v>
      </c>
      <c r="C232" s="8">
        <f t="shared" si="22"/>
        <v>6.273525721455453E-3</v>
      </c>
      <c r="D232" s="8">
        <f t="shared" si="23"/>
        <v>2.5575447570332477E-2</v>
      </c>
      <c r="E232" s="86" t="str">
        <f>IFERROR(VLOOKUP(A232,SPY!$A$2:$E$379,5,FALSE),"")</f>
        <v/>
      </c>
      <c r="F232" s="8"/>
    </row>
    <row r="233" spans="1:6" x14ac:dyDescent="0.45">
      <c r="A233" s="9">
        <v>24167</v>
      </c>
      <c r="B233" s="90">
        <v>32.18</v>
      </c>
      <c r="C233" s="8">
        <f t="shared" si="22"/>
        <v>3.1172069825435855E-3</v>
      </c>
      <c r="D233" s="8">
        <f t="shared" si="23"/>
        <v>2.7786649632705274E-2</v>
      </c>
      <c r="E233" s="86" t="str">
        <f>IFERROR(VLOOKUP(A233,SPY!$A$2:$E$379,5,FALSE),"")</f>
        <v/>
      </c>
      <c r="F233" s="8"/>
    </row>
    <row r="234" spans="1:6" x14ac:dyDescent="0.45">
      <c r="A234" s="9">
        <v>24198</v>
      </c>
      <c r="B234" s="90">
        <v>32.28</v>
      </c>
      <c r="C234" s="8">
        <f t="shared" si="22"/>
        <v>3.1075201988812751E-3</v>
      </c>
      <c r="D234" s="8">
        <f t="shared" si="23"/>
        <v>2.8680688336520044E-2</v>
      </c>
      <c r="E234" s="86" t="str">
        <f>IFERROR(VLOOKUP(A234,SPY!$A$2:$E$379,5,FALSE),"")</f>
        <v/>
      </c>
      <c r="F234" s="8"/>
    </row>
    <row r="235" spans="1:6" x14ac:dyDescent="0.45">
      <c r="A235" s="9">
        <v>24228</v>
      </c>
      <c r="B235" s="90">
        <v>32.35</v>
      </c>
      <c r="C235" s="8">
        <f t="shared" si="22"/>
        <v>2.1685254027261625E-3</v>
      </c>
      <c r="D235" s="8">
        <f t="shared" si="23"/>
        <v>2.7636594663278391E-2</v>
      </c>
      <c r="E235" s="86" t="str">
        <f>IFERROR(VLOOKUP(A235,SPY!$A$2:$E$379,5,FALSE),"")</f>
        <v/>
      </c>
      <c r="F235" s="8"/>
    </row>
    <row r="236" spans="1:6" x14ac:dyDescent="0.45">
      <c r="A236" s="9">
        <v>24259</v>
      </c>
      <c r="B236" s="90">
        <v>32.380000000000003</v>
      </c>
      <c r="C236" s="8">
        <f t="shared" si="22"/>
        <v>9.2735703245749868E-4</v>
      </c>
      <c r="D236" s="8">
        <f t="shared" si="23"/>
        <v>2.4359379943056148E-2</v>
      </c>
      <c r="E236" s="86" t="str">
        <f>IFERROR(VLOOKUP(A236,SPY!$A$2:$E$379,5,FALSE),"")</f>
        <v/>
      </c>
      <c r="F236" s="8"/>
    </row>
    <row r="237" spans="1:6" x14ac:dyDescent="0.45">
      <c r="A237" s="9">
        <v>24289</v>
      </c>
      <c r="B237" s="90">
        <v>32.450000000000003</v>
      </c>
      <c r="C237" s="8">
        <f t="shared" si="22"/>
        <v>2.1618282890674134E-3</v>
      </c>
      <c r="D237" s="8">
        <f t="shared" si="23"/>
        <v>2.7549081697276989E-2</v>
      </c>
      <c r="E237" s="86" t="str">
        <f>IFERROR(VLOOKUP(A237,SPY!$A$2:$E$379,5,FALSE),"")</f>
        <v/>
      </c>
      <c r="F237" s="8"/>
    </row>
    <row r="238" spans="1:6" x14ac:dyDescent="0.45">
      <c r="A238" s="9">
        <v>24320</v>
      </c>
      <c r="B238" s="90">
        <v>32.65</v>
      </c>
      <c r="C238" s="8">
        <f t="shared" si="22"/>
        <v>6.1633281972264253E-3</v>
      </c>
      <c r="D238" s="8">
        <f t="shared" si="23"/>
        <v>3.4865293185419866E-2</v>
      </c>
      <c r="E238" s="86" t="str">
        <f>IFERROR(VLOOKUP(A238,SPY!$A$2:$E$379,5,FALSE),"")</f>
        <v/>
      </c>
      <c r="F238" s="8"/>
    </row>
    <row r="239" spans="1:6" x14ac:dyDescent="0.45">
      <c r="A239" s="9">
        <v>24351</v>
      </c>
      <c r="B239" s="90">
        <v>32.75</v>
      </c>
      <c r="C239" s="8">
        <f t="shared" si="22"/>
        <v>3.0627871362940429E-3</v>
      </c>
      <c r="D239" s="8">
        <f t="shared" si="23"/>
        <v>3.5736875395319334E-2</v>
      </c>
      <c r="E239" s="86" t="str">
        <f>IFERROR(VLOOKUP(A239,SPY!$A$2:$E$379,5,FALSE),"")</f>
        <v/>
      </c>
      <c r="F239" s="8"/>
    </row>
    <row r="240" spans="1:6" x14ac:dyDescent="0.45">
      <c r="A240" s="9">
        <v>24381</v>
      </c>
      <c r="B240" s="90">
        <v>32.85</v>
      </c>
      <c r="C240" s="8">
        <f t="shared" si="22"/>
        <v>3.0534351145039551E-3</v>
      </c>
      <c r="D240" s="8">
        <f t="shared" si="23"/>
        <v>3.7914691943128132E-2</v>
      </c>
      <c r="E240" s="86" t="str">
        <f>IFERROR(VLOOKUP(A240,SPY!$A$2:$E$379,5,FALSE),"")</f>
        <v/>
      </c>
      <c r="F240" s="8"/>
    </row>
    <row r="241" spans="1:6" x14ac:dyDescent="0.45">
      <c r="A241" s="9">
        <v>24412</v>
      </c>
      <c r="B241" s="90">
        <v>32.880000000000003</v>
      </c>
      <c r="C241" s="8">
        <f t="shared" si="22"/>
        <v>9.1324200913245335E-4</v>
      </c>
      <c r="D241" s="8">
        <f t="shared" si="23"/>
        <v>3.5590551181102548E-2</v>
      </c>
      <c r="E241" s="86" t="str">
        <f>IFERROR(VLOOKUP(A241,SPY!$A$2:$E$379,5,FALSE),"")</f>
        <v/>
      </c>
      <c r="F241" s="8"/>
    </row>
    <row r="242" spans="1:6" x14ac:dyDescent="0.45">
      <c r="A242" s="9">
        <v>24442</v>
      </c>
      <c r="B242" s="90">
        <v>32.92</v>
      </c>
      <c r="C242" s="8">
        <f t="shared" si="22"/>
        <v>1.2165450121655041E-3</v>
      </c>
      <c r="D242" s="8">
        <f t="shared" si="23"/>
        <v>3.3594976452119285E-2</v>
      </c>
      <c r="E242" s="86" t="str">
        <f>IFERROR(VLOOKUP(A242,SPY!$A$2:$E$379,5,FALSE),"")</f>
        <v/>
      </c>
      <c r="F242" s="8"/>
    </row>
    <row r="243" spans="1:6" x14ac:dyDescent="0.45">
      <c r="A243" s="9">
        <v>24473</v>
      </c>
      <c r="B243" s="90">
        <v>32.9</v>
      </c>
      <c r="C243" s="8">
        <f t="shared" si="22"/>
        <v>-6.0753341433783525E-4</v>
      </c>
      <c r="D243" s="8">
        <f t="shared" si="23"/>
        <v>3.1994981179422899E-2</v>
      </c>
      <c r="E243" s="86" t="str">
        <f>IFERROR(VLOOKUP(A243,SPY!$A$2:$E$379,5,FALSE),"")</f>
        <v/>
      </c>
      <c r="F243" s="8"/>
    </row>
    <row r="244" spans="1:6" x14ac:dyDescent="0.45">
      <c r="A244" s="9">
        <v>24504</v>
      </c>
      <c r="B244" s="90">
        <v>33</v>
      </c>
      <c r="C244" s="8">
        <f t="shared" si="22"/>
        <v>3.0395136778116338E-3</v>
      </c>
      <c r="D244" s="8">
        <f t="shared" si="23"/>
        <v>2.8678304239401653E-2</v>
      </c>
      <c r="E244" s="86" t="str">
        <f>IFERROR(VLOOKUP(A244,SPY!$A$2:$E$379,5,FALSE),"")</f>
        <v/>
      </c>
      <c r="F244" s="8"/>
    </row>
    <row r="245" spans="1:6" x14ac:dyDescent="0.45">
      <c r="A245" s="9">
        <v>24532</v>
      </c>
      <c r="B245" s="90">
        <v>33</v>
      </c>
      <c r="C245" s="8">
        <f t="shared" si="22"/>
        <v>0</v>
      </c>
      <c r="D245" s="8">
        <f t="shared" si="23"/>
        <v>2.5481665630826544E-2</v>
      </c>
      <c r="E245" s="86" t="str">
        <f>IFERROR(VLOOKUP(A245,SPY!$A$2:$E$379,5,FALSE),"")</f>
        <v/>
      </c>
      <c r="F245" s="8"/>
    </row>
    <row r="246" spans="1:6" x14ac:dyDescent="0.45">
      <c r="A246" s="9">
        <v>24563</v>
      </c>
      <c r="B246" s="90">
        <v>33.1</v>
      </c>
      <c r="C246" s="8">
        <f t="shared" si="22"/>
        <v>3.0303030303031608E-3</v>
      </c>
      <c r="D246" s="8">
        <f t="shared" si="23"/>
        <v>2.5402726146220633E-2</v>
      </c>
      <c r="E246" s="86" t="str">
        <f>IFERROR(VLOOKUP(A246,SPY!$A$2:$E$379,5,FALSE),"")</f>
        <v/>
      </c>
      <c r="F246" s="8"/>
    </row>
    <row r="247" spans="1:6" x14ac:dyDescent="0.45">
      <c r="A247" s="9">
        <v>24593</v>
      </c>
      <c r="B247" s="90">
        <v>33.1</v>
      </c>
      <c r="C247" s="8">
        <f t="shared" si="22"/>
        <v>0</v>
      </c>
      <c r="D247" s="8">
        <f t="shared" si="23"/>
        <v>2.3183925811437467E-2</v>
      </c>
      <c r="E247" s="86" t="str">
        <f>IFERROR(VLOOKUP(A247,SPY!$A$2:$E$379,5,FALSE),"")</f>
        <v/>
      </c>
      <c r="F247" s="8"/>
    </row>
    <row r="248" spans="1:6" x14ac:dyDescent="0.45">
      <c r="A248" s="9">
        <v>24624</v>
      </c>
      <c r="B248" s="90">
        <v>33.299999999999997</v>
      </c>
      <c r="C248" s="8">
        <f t="shared" si="22"/>
        <v>6.0422960725075026E-3</v>
      </c>
      <c r="D248" s="8">
        <f t="shared" si="23"/>
        <v>2.8412600370598895E-2</v>
      </c>
      <c r="E248" s="86" t="str">
        <f>IFERROR(VLOOKUP(A248,SPY!$A$2:$E$379,5,FALSE),"")</f>
        <v/>
      </c>
      <c r="F248" s="8"/>
    </row>
    <row r="249" spans="1:6" x14ac:dyDescent="0.45">
      <c r="A249" s="9">
        <v>24654</v>
      </c>
      <c r="B249" s="90">
        <v>33.4</v>
      </c>
      <c r="C249" s="8">
        <f t="shared" si="22"/>
        <v>3.0030030030030463E-3</v>
      </c>
      <c r="D249" s="8">
        <f t="shared" si="23"/>
        <v>2.9275808936825687E-2</v>
      </c>
      <c r="E249" s="86" t="str">
        <f>IFERROR(VLOOKUP(A249,SPY!$A$2:$E$379,5,FALSE),"")</f>
        <v/>
      </c>
      <c r="F249" s="8"/>
    </row>
    <row r="250" spans="1:6" x14ac:dyDescent="0.45">
      <c r="A250" s="9">
        <v>24685</v>
      </c>
      <c r="B250" s="90">
        <v>33.5</v>
      </c>
      <c r="C250" s="8">
        <f t="shared" si="22"/>
        <v>2.9940119760478723E-3</v>
      </c>
      <c r="D250" s="8">
        <f t="shared" si="23"/>
        <v>2.6033690658499253E-2</v>
      </c>
      <c r="E250" s="86" t="str">
        <f>IFERROR(VLOOKUP(A250,SPY!$A$2:$E$379,5,FALSE),"")</f>
        <v/>
      </c>
      <c r="F250" s="8"/>
    </row>
    <row r="251" spans="1:6" x14ac:dyDescent="0.45">
      <c r="A251" s="9">
        <v>24716</v>
      </c>
      <c r="B251" s="90">
        <v>33.6</v>
      </c>
      <c r="C251" s="8">
        <f t="shared" si="22"/>
        <v>2.9850746268658135E-3</v>
      </c>
      <c r="D251" s="8">
        <f t="shared" si="23"/>
        <v>2.5954198473282508E-2</v>
      </c>
      <c r="E251" s="86" t="str">
        <f>IFERROR(VLOOKUP(A251,SPY!$A$2:$E$379,5,FALSE),"")</f>
        <v/>
      </c>
      <c r="F251" s="8"/>
    </row>
    <row r="252" spans="1:6" x14ac:dyDescent="0.45">
      <c r="A252" s="9">
        <v>24746</v>
      </c>
      <c r="B252" s="90">
        <v>33.700000000000003</v>
      </c>
      <c r="C252" s="8">
        <f t="shared" si="22"/>
        <v>2.9761904761904656E-3</v>
      </c>
      <c r="D252" s="8">
        <f t="shared" si="23"/>
        <v>2.5875190258751957E-2</v>
      </c>
      <c r="E252" s="86" t="str">
        <f>IFERROR(VLOOKUP(A252,SPY!$A$2:$E$379,5,FALSE),"")</f>
        <v/>
      </c>
      <c r="F252" s="8"/>
    </row>
    <row r="253" spans="1:6" x14ac:dyDescent="0.45">
      <c r="A253" s="9">
        <v>24777</v>
      </c>
      <c r="B253" s="90">
        <v>33.9</v>
      </c>
      <c r="C253" s="8">
        <f t="shared" si="22"/>
        <v>5.9347181008901906E-3</v>
      </c>
      <c r="D253" s="8">
        <f t="shared" si="23"/>
        <v>3.1021897810218801E-2</v>
      </c>
      <c r="E253" s="86" t="str">
        <f>IFERROR(VLOOKUP(A253,SPY!$A$2:$E$379,5,FALSE),"")</f>
        <v/>
      </c>
      <c r="F253" s="8"/>
    </row>
    <row r="254" spans="1:6" x14ac:dyDescent="0.45">
      <c r="A254" s="9">
        <v>24807</v>
      </c>
      <c r="B254" s="90">
        <v>34</v>
      </c>
      <c r="C254" s="8">
        <f t="shared" si="22"/>
        <v>2.9498525073747839E-3</v>
      </c>
      <c r="D254" s="8">
        <f t="shared" si="23"/>
        <v>3.2806804374240439E-2</v>
      </c>
      <c r="E254" s="86" t="str">
        <f>IFERROR(VLOOKUP(A254,SPY!$A$2:$E$379,5,FALSE),"")</f>
        <v/>
      </c>
      <c r="F254" s="8"/>
    </row>
    <row r="255" spans="1:6" x14ac:dyDescent="0.45">
      <c r="A255" s="9">
        <v>24838</v>
      </c>
      <c r="B255" s="90">
        <v>34.1</v>
      </c>
      <c r="C255" s="8">
        <f t="shared" si="22"/>
        <v>2.9411764705882248E-3</v>
      </c>
      <c r="D255" s="8">
        <f t="shared" si="23"/>
        <v>3.6474164133738718E-2</v>
      </c>
      <c r="E255" s="86" t="str">
        <f>IFERROR(VLOOKUP(A255,SPY!$A$2:$E$379,5,FALSE),"")</f>
        <v/>
      </c>
      <c r="F255" s="8"/>
    </row>
    <row r="256" spans="1:6" x14ac:dyDescent="0.45">
      <c r="A256" s="9">
        <v>24869</v>
      </c>
      <c r="B256" s="90">
        <v>34.200000000000003</v>
      </c>
      <c r="C256" s="8">
        <f t="shared" si="22"/>
        <v>2.9325513196480912E-3</v>
      </c>
      <c r="D256" s="8">
        <f t="shared" si="23"/>
        <v>3.6363636363636376E-2</v>
      </c>
      <c r="E256" s="86" t="str">
        <f>IFERROR(VLOOKUP(A256,SPY!$A$2:$E$379,5,FALSE),"")</f>
        <v/>
      </c>
      <c r="F256" s="8"/>
    </row>
    <row r="257" spans="1:6" x14ac:dyDescent="0.45">
      <c r="A257" s="9">
        <v>24898</v>
      </c>
      <c r="B257" s="90">
        <v>34.299999999999997</v>
      </c>
      <c r="C257" s="8">
        <f t="shared" si="22"/>
        <v>2.9239766081869956E-3</v>
      </c>
      <c r="D257" s="8">
        <f t="shared" si="23"/>
        <v>3.9393939393939315E-2</v>
      </c>
      <c r="E257" s="86" t="str">
        <f>IFERROR(VLOOKUP(A257,SPY!$A$2:$E$379,5,FALSE),"")</f>
        <v/>
      </c>
      <c r="F257" s="8"/>
    </row>
    <row r="258" spans="1:6" x14ac:dyDescent="0.45">
      <c r="A258" s="9">
        <v>24929</v>
      </c>
      <c r="B258" s="90">
        <v>34.4</v>
      </c>
      <c r="C258" s="8">
        <f t="shared" si="22"/>
        <v>2.9154518950438302E-3</v>
      </c>
      <c r="D258" s="8">
        <f t="shared" si="23"/>
        <v>3.92749244712991E-2</v>
      </c>
      <c r="E258" s="86" t="str">
        <f>IFERROR(VLOOKUP(A258,SPY!$A$2:$E$379,5,FALSE),"")</f>
        <v/>
      </c>
      <c r="F258" s="8"/>
    </row>
    <row r="259" spans="1:6" x14ac:dyDescent="0.45">
      <c r="A259" s="9">
        <v>24959</v>
      </c>
      <c r="B259" s="90">
        <v>34.5</v>
      </c>
      <c r="C259" s="8">
        <f t="shared" si="22"/>
        <v>2.9069767441860517E-3</v>
      </c>
      <c r="D259" s="8">
        <f t="shared" si="23"/>
        <v>4.229607250755274E-2</v>
      </c>
      <c r="E259" s="86" t="str">
        <f>IFERROR(VLOOKUP(A259,SPY!$A$2:$E$379,5,FALSE),"")</f>
        <v/>
      </c>
      <c r="F259" s="8"/>
    </row>
    <row r="260" spans="1:6" x14ac:dyDescent="0.45">
      <c r="A260" s="9">
        <v>24990</v>
      </c>
      <c r="B260" s="90">
        <v>34.700000000000003</v>
      </c>
      <c r="C260" s="8">
        <f t="shared" si="22"/>
        <v>5.7971014492754769E-3</v>
      </c>
      <c r="D260" s="8">
        <f t="shared" si="23"/>
        <v>4.2042042042042205E-2</v>
      </c>
      <c r="E260" s="86" t="str">
        <f>IFERROR(VLOOKUP(A260,SPY!$A$2:$E$379,5,FALSE),"")</f>
        <v/>
      </c>
      <c r="F260" s="8"/>
    </row>
    <row r="261" spans="1:6" x14ac:dyDescent="0.45">
      <c r="A261" s="9">
        <v>25020</v>
      </c>
      <c r="B261" s="90">
        <v>34.9</v>
      </c>
      <c r="C261" s="8">
        <f t="shared" ref="C261:C324" si="24">B261/B260-1</f>
        <v>5.7636887608067955E-3</v>
      </c>
      <c r="D261" s="8">
        <f t="shared" si="23"/>
        <v>4.4910179640718528E-2</v>
      </c>
      <c r="E261" s="86" t="str">
        <f>IFERROR(VLOOKUP(A261,SPY!$A$2:$E$379,5,FALSE),"")</f>
        <v/>
      </c>
      <c r="F261" s="8"/>
    </row>
    <row r="262" spans="1:6" x14ac:dyDescent="0.45">
      <c r="A262" s="9">
        <v>25051</v>
      </c>
      <c r="B262" s="90">
        <v>35</v>
      </c>
      <c r="C262" s="8">
        <f t="shared" si="24"/>
        <v>2.8653295128939771E-3</v>
      </c>
      <c r="D262" s="8">
        <f t="shared" si="23"/>
        <v>4.4776119402984982E-2</v>
      </c>
      <c r="E262" s="86" t="str">
        <f>IFERROR(VLOOKUP(A262,SPY!$A$2:$E$379,5,FALSE),"")</f>
        <v/>
      </c>
      <c r="F262" s="8"/>
    </row>
    <row r="263" spans="1:6" x14ac:dyDescent="0.45">
      <c r="A263" s="9">
        <v>25082</v>
      </c>
      <c r="B263" s="90">
        <v>35.1</v>
      </c>
      <c r="C263" s="8">
        <f t="shared" si="24"/>
        <v>2.8571428571428914E-3</v>
      </c>
      <c r="D263" s="8">
        <f t="shared" si="23"/>
        <v>4.4642857142857206E-2</v>
      </c>
      <c r="E263" s="86" t="str">
        <f>IFERROR(VLOOKUP(A263,SPY!$A$2:$E$379,5,FALSE),"")</f>
        <v/>
      </c>
      <c r="F263" s="8"/>
    </row>
    <row r="264" spans="1:6" x14ac:dyDescent="0.45">
      <c r="A264" s="9">
        <v>25112</v>
      </c>
      <c r="B264" s="90">
        <v>35.299999999999997</v>
      </c>
      <c r="C264" s="8">
        <f t="shared" si="24"/>
        <v>5.6980056980056037E-3</v>
      </c>
      <c r="D264" s="8">
        <f t="shared" si="23"/>
        <v>4.7477744807121525E-2</v>
      </c>
      <c r="E264" s="86" t="str">
        <f>IFERROR(VLOOKUP(A264,SPY!$A$2:$E$379,5,FALSE),"")</f>
        <v/>
      </c>
      <c r="F264" s="8"/>
    </row>
    <row r="265" spans="1:6" x14ac:dyDescent="0.45">
      <c r="A265" s="9">
        <v>25143</v>
      </c>
      <c r="B265" s="90">
        <v>35.4</v>
      </c>
      <c r="C265" s="8">
        <f t="shared" si="24"/>
        <v>2.8328611898016387E-3</v>
      </c>
      <c r="D265" s="8">
        <f t="shared" si="23"/>
        <v>4.4247787610619538E-2</v>
      </c>
      <c r="E265" s="86" t="str">
        <f>IFERROR(VLOOKUP(A265,SPY!$A$2:$E$379,5,FALSE),"")</f>
        <v/>
      </c>
      <c r="F265" s="8"/>
    </row>
    <row r="266" spans="1:6" x14ac:dyDescent="0.45">
      <c r="A266" s="9">
        <v>25173</v>
      </c>
      <c r="B266" s="90">
        <v>35.6</v>
      </c>
      <c r="C266" s="8">
        <f t="shared" si="24"/>
        <v>5.6497175141243527E-3</v>
      </c>
      <c r="D266" s="8">
        <f t="shared" si="23"/>
        <v>4.705882352941182E-2</v>
      </c>
      <c r="E266" s="86" t="str">
        <f>IFERROR(VLOOKUP(A266,SPY!$A$2:$E$379,5,FALSE),"")</f>
        <v/>
      </c>
      <c r="F266" s="8"/>
    </row>
    <row r="267" spans="1:6" x14ac:dyDescent="0.45">
      <c r="A267" s="9">
        <v>25204</v>
      </c>
      <c r="B267" s="90">
        <v>35.700000000000003</v>
      </c>
      <c r="C267" s="8">
        <f t="shared" si="24"/>
        <v>2.8089887640450062E-3</v>
      </c>
      <c r="D267" s="8">
        <f t="shared" si="23"/>
        <v>4.692082111436946E-2</v>
      </c>
      <c r="E267" s="86" t="str">
        <f>IFERROR(VLOOKUP(A267,SPY!$A$2:$E$379,5,FALSE),"")</f>
        <v/>
      </c>
      <c r="F267" s="8"/>
    </row>
    <row r="268" spans="1:6" x14ac:dyDescent="0.45">
      <c r="A268" s="9">
        <v>25235</v>
      </c>
      <c r="B268" s="90">
        <v>35.799999999999997</v>
      </c>
      <c r="C268" s="8">
        <f t="shared" si="24"/>
        <v>2.8011204481790397E-3</v>
      </c>
      <c r="D268" s="8">
        <f t="shared" si="23"/>
        <v>4.6783625730993927E-2</v>
      </c>
      <c r="E268" s="86" t="str">
        <f>IFERROR(VLOOKUP(A268,SPY!$A$2:$E$379,5,FALSE),"")</f>
        <v/>
      </c>
      <c r="F268" s="8"/>
    </row>
    <row r="269" spans="1:6" x14ac:dyDescent="0.45">
      <c r="A269" s="9">
        <v>25263</v>
      </c>
      <c r="B269" s="90">
        <v>36.1</v>
      </c>
      <c r="C269" s="8">
        <f t="shared" si="24"/>
        <v>8.379888268156499E-3</v>
      </c>
      <c r="D269" s="8">
        <f t="shared" si="23"/>
        <v>5.2478134110787389E-2</v>
      </c>
      <c r="E269" s="86" t="str">
        <f>IFERROR(VLOOKUP(A269,SPY!$A$2:$E$379,5,FALSE),"")</f>
        <v/>
      </c>
      <c r="F269" s="8"/>
    </row>
    <row r="270" spans="1:6" x14ac:dyDescent="0.45">
      <c r="A270" s="9">
        <v>25294</v>
      </c>
      <c r="B270" s="90">
        <v>36.299999999999997</v>
      </c>
      <c r="C270" s="8">
        <f t="shared" si="24"/>
        <v>5.5401662049860967E-3</v>
      </c>
      <c r="D270" s="8">
        <f t="shared" si="23"/>
        <v>5.523255813953476E-2</v>
      </c>
      <c r="E270" s="86" t="str">
        <f>IFERROR(VLOOKUP(A270,SPY!$A$2:$E$379,5,FALSE),"")</f>
        <v/>
      </c>
      <c r="F270" s="8"/>
    </row>
    <row r="271" spans="1:6" x14ac:dyDescent="0.45">
      <c r="A271" s="9">
        <v>25324</v>
      </c>
      <c r="B271" s="90">
        <v>36.4</v>
      </c>
      <c r="C271" s="8">
        <f t="shared" si="24"/>
        <v>2.7548209366392573E-3</v>
      </c>
      <c r="D271" s="8">
        <f t="shared" si="23"/>
        <v>5.507246376811592E-2</v>
      </c>
      <c r="E271" s="86" t="str">
        <f>IFERROR(VLOOKUP(A271,SPY!$A$2:$E$379,5,FALSE),"")</f>
        <v/>
      </c>
      <c r="F271" s="8"/>
    </row>
    <row r="272" spans="1:6" x14ac:dyDescent="0.45">
      <c r="A272" s="9">
        <v>25355</v>
      </c>
      <c r="B272" s="90">
        <v>36.6</v>
      </c>
      <c r="C272" s="8">
        <f t="shared" si="24"/>
        <v>5.494505494505475E-3</v>
      </c>
      <c r="D272" s="8">
        <f t="shared" ref="D272:D335" si="25">B272/B260-1</f>
        <v>5.4755043227665556E-2</v>
      </c>
      <c r="E272" s="86" t="str">
        <f>IFERROR(VLOOKUP(A272,SPY!$A$2:$E$379,5,FALSE),"")</f>
        <v/>
      </c>
      <c r="F272" s="8"/>
    </row>
    <row r="273" spans="1:6" x14ac:dyDescent="0.45">
      <c r="A273" s="9">
        <v>25385</v>
      </c>
      <c r="B273" s="90">
        <v>36.799999999999997</v>
      </c>
      <c r="C273" s="8">
        <f t="shared" si="24"/>
        <v>5.4644808743167239E-3</v>
      </c>
      <c r="D273" s="8">
        <f t="shared" si="25"/>
        <v>5.4441260744985565E-2</v>
      </c>
      <c r="E273" s="86" t="str">
        <f>IFERROR(VLOOKUP(A273,SPY!$A$2:$E$379,5,FALSE),"")</f>
        <v/>
      </c>
      <c r="F273" s="8"/>
    </row>
    <row r="274" spans="1:6" x14ac:dyDescent="0.45">
      <c r="A274" s="9">
        <v>25416</v>
      </c>
      <c r="B274" s="90">
        <v>36.9</v>
      </c>
      <c r="C274" s="8">
        <f t="shared" si="24"/>
        <v>2.7173913043478937E-3</v>
      </c>
      <c r="D274" s="8">
        <f t="shared" si="25"/>
        <v>5.428571428571427E-2</v>
      </c>
      <c r="E274" s="86" t="str">
        <f>IFERROR(VLOOKUP(A274,SPY!$A$2:$E$379,5,FALSE),"")</f>
        <v/>
      </c>
      <c r="F274" s="8"/>
    </row>
    <row r="275" spans="1:6" x14ac:dyDescent="0.45">
      <c r="A275" s="9">
        <v>25447</v>
      </c>
      <c r="B275" s="90">
        <v>37.1</v>
      </c>
      <c r="C275" s="8">
        <f t="shared" si="24"/>
        <v>5.4200542005420349E-3</v>
      </c>
      <c r="D275" s="8">
        <f t="shared" si="25"/>
        <v>5.6980056980056926E-2</v>
      </c>
      <c r="E275" s="86" t="str">
        <f>IFERROR(VLOOKUP(A275,SPY!$A$2:$E$379,5,FALSE),"")</f>
        <v/>
      </c>
      <c r="F275" s="8"/>
    </row>
    <row r="276" spans="1:6" x14ac:dyDescent="0.45">
      <c r="A276" s="9">
        <v>25477</v>
      </c>
      <c r="B276" s="90">
        <v>37.299999999999997</v>
      </c>
      <c r="C276" s="8">
        <f t="shared" si="24"/>
        <v>5.3908355795146967E-3</v>
      </c>
      <c r="D276" s="8">
        <f t="shared" si="25"/>
        <v>5.6657223796034106E-2</v>
      </c>
      <c r="E276" s="86" t="str">
        <f>IFERROR(VLOOKUP(A276,SPY!$A$2:$E$379,5,FALSE),"")</f>
        <v/>
      </c>
      <c r="F276" s="8"/>
    </row>
    <row r="277" spans="1:6" x14ac:dyDescent="0.45">
      <c r="A277" s="9">
        <v>25508</v>
      </c>
      <c r="B277" s="90">
        <v>37.5</v>
      </c>
      <c r="C277" s="8">
        <f t="shared" si="24"/>
        <v>5.3619302949061698E-3</v>
      </c>
      <c r="D277" s="8">
        <f t="shared" si="25"/>
        <v>5.9322033898305149E-2</v>
      </c>
      <c r="E277" s="86" t="str">
        <f>IFERROR(VLOOKUP(A277,SPY!$A$2:$E$379,5,FALSE),"")</f>
        <v/>
      </c>
      <c r="F277" s="8"/>
    </row>
    <row r="278" spans="1:6" x14ac:dyDescent="0.45">
      <c r="A278" s="9">
        <v>25538</v>
      </c>
      <c r="B278" s="90">
        <v>37.700000000000003</v>
      </c>
      <c r="C278" s="8">
        <f t="shared" si="24"/>
        <v>5.3333333333334121E-3</v>
      </c>
      <c r="D278" s="8">
        <f t="shared" si="25"/>
        <v>5.8988764044943798E-2</v>
      </c>
      <c r="E278" s="86" t="str">
        <f>IFERROR(VLOOKUP(A278,SPY!$A$2:$E$379,5,FALSE),"")</f>
        <v/>
      </c>
      <c r="F278" s="8"/>
    </row>
    <row r="279" spans="1:6" x14ac:dyDescent="0.45">
      <c r="A279" s="9">
        <v>25569</v>
      </c>
      <c r="B279" s="90">
        <v>37.9</v>
      </c>
      <c r="C279" s="8">
        <f t="shared" si="24"/>
        <v>5.3050397877982824E-3</v>
      </c>
      <c r="D279" s="8">
        <f t="shared" si="25"/>
        <v>6.1624649859943759E-2</v>
      </c>
      <c r="E279" s="86" t="str">
        <f>IFERROR(VLOOKUP(A279,SPY!$A$2:$E$379,5,FALSE),"")</f>
        <v/>
      </c>
      <c r="F279" s="8"/>
    </row>
    <row r="280" spans="1:6" x14ac:dyDescent="0.45">
      <c r="A280" s="9">
        <v>25600</v>
      </c>
      <c r="B280" s="90">
        <v>38.1</v>
      </c>
      <c r="C280" s="8">
        <f t="shared" si="24"/>
        <v>5.2770448548813409E-3</v>
      </c>
      <c r="D280" s="8">
        <f t="shared" si="25"/>
        <v>6.4245810055866048E-2</v>
      </c>
      <c r="E280" s="86" t="str">
        <f>IFERROR(VLOOKUP(A280,SPY!$A$2:$E$379,5,FALSE),"")</f>
        <v/>
      </c>
      <c r="F280" s="8"/>
    </row>
    <row r="281" spans="1:6" x14ac:dyDescent="0.45">
      <c r="A281" s="9">
        <v>25628</v>
      </c>
      <c r="B281" s="90">
        <v>38.299999999999997</v>
      </c>
      <c r="C281" s="8">
        <f t="shared" si="24"/>
        <v>5.249343832020914E-3</v>
      </c>
      <c r="D281" s="8">
        <f t="shared" si="25"/>
        <v>6.0941828254847508E-2</v>
      </c>
      <c r="E281" s="86" t="str">
        <f>IFERROR(VLOOKUP(A281,SPY!$A$2:$E$379,5,FALSE),"")</f>
        <v/>
      </c>
      <c r="F281" s="8"/>
    </row>
    <row r="282" spans="1:6" x14ac:dyDescent="0.45">
      <c r="A282" s="9">
        <v>25659</v>
      </c>
      <c r="B282" s="90">
        <v>38.5</v>
      </c>
      <c r="C282" s="8">
        <f t="shared" si="24"/>
        <v>5.2219321148825326E-3</v>
      </c>
      <c r="D282" s="8">
        <f t="shared" si="25"/>
        <v>6.0606060606060774E-2</v>
      </c>
      <c r="E282" s="86" t="str">
        <f>IFERROR(VLOOKUP(A282,SPY!$A$2:$E$379,5,FALSE),"")</f>
        <v/>
      </c>
      <c r="F282" s="8"/>
    </row>
    <row r="283" spans="1:6" x14ac:dyDescent="0.45">
      <c r="A283" s="9">
        <v>25689</v>
      </c>
      <c r="B283" s="90">
        <v>38.6</v>
      </c>
      <c r="C283" s="8">
        <f t="shared" si="24"/>
        <v>2.5974025974027093E-3</v>
      </c>
      <c r="D283" s="8">
        <f t="shared" si="25"/>
        <v>6.0439560439560447E-2</v>
      </c>
      <c r="E283" s="86" t="str">
        <f>IFERROR(VLOOKUP(A283,SPY!$A$2:$E$379,5,FALSE),"")</f>
        <v/>
      </c>
      <c r="F283" s="8"/>
    </row>
    <row r="284" spans="1:6" x14ac:dyDescent="0.45">
      <c r="A284" s="9">
        <v>25720</v>
      </c>
      <c r="B284" s="90">
        <v>38.799999999999997</v>
      </c>
      <c r="C284" s="8">
        <f t="shared" si="24"/>
        <v>5.1813471502588637E-3</v>
      </c>
      <c r="D284" s="8">
        <f t="shared" si="25"/>
        <v>6.0109289617486183E-2</v>
      </c>
      <c r="E284" s="86" t="str">
        <f>IFERROR(VLOOKUP(A284,SPY!$A$2:$E$379,5,FALSE),"")</f>
        <v/>
      </c>
      <c r="F284" s="8"/>
    </row>
    <row r="285" spans="1:6" x14ac:dyDescent="0.45">
      <c r="A285" s="9">
        <v>25750</v>
      </c>
      <c r="B285" s="90">
        <v>38.9</v>
      </c>
      <c r="C285" s="8">
        <f t="shared" si="24"/>
        <v>2.5773195876288568E-3</v>
      </c>
      <c r="D285" s="8">
        <f t="shared" si="25"/>
        <v>5.7065217391304435E-2</v>
      </c>
      <c r="E285" s="86" t="str">
        <f>IFERROR(VLOOKUP(A285,SPY!$A$2:$E$379,5,FALSE),"")</f>
        <v/>
      </c>
      <c r="F285" s="8"/>
    </row>
    <row r="286" spans="1:6" x14ac:dyDescent="0.45">
      <c r="A286" s="9">
        <v>25781</v>
      </c>
      <c r="B286" s="90">
        <v>39</v>
      </c>
      <c r="C286" s="8">
        <f t="shared" si="24"/>
        <v>2.5706940874037354E-3</v>
      </c>
      <c r="D286" s="8">
        <f t="shared" si="25"/>
        <v>5.6910569105691033E-2</v>
      </c>
      <c r="E286" s="86" t="str">
        <f>IFERROR(VLOOKUP(A286,SPY!$A$2:$E$379,5,FALSE),"")</f>
        <v/>
      </c>
      <c r="F286" s="8"/>
    </row>
    <row r="287" spans="1:6" x14ac:dyDescent="0.45">
      <c r="A287" s="9">
        <v>25812</v>
      </c>
      <c r="B287" s="90">
        <v>39.200000000000003</v>
      </c>
      <c r="C287" s="8">
        <f t="shared" si="24"/>
        <v>5.12820512820511E-3</v>
      </c>
      <c r="D287" s="8">
        <f t="shared" si="25"/>
        <v>5.6603773584905648E-2</v>
      </c>
      <c r="E287" s="86" t="str">
        <f>IFERROR(VLOOKUP(A287,SPY!$A$2:$E$379,5,FALSE),"")</f>
        <v/>
      </c>
      <c r="F287" s="8"/>
    </row>
    <row r="288" spans="1:6" x14ac:dyDescent="0.45">
      <c r="A288" s="9">
        <v>25842</v>
      </c>
      <c r="B288" s="90">
        <v>39.4</v>
      </c>
      <c r="C288" s="8">
        <f t="shared" si="24"/>
        <v>5.1020408163264808E-3</v>
      </c>
      <c r="D288" s="8">
        <f t="shared" si="25"/>
        <v>5.6300268096514783E-2</v>
      </c>
      <c r="E288" s="86" t="str">
        <f>IFERROR(VLOOKUP(A288,SPY!$A$2:$E$379,5,FALSE),"")</f>
        <v/>
      </c>
      <c r="F288" s="8"/>
    </row>
    <row r="289" spans="1:6" x14ac:dyDescent="0.45">
      <c r="A289" s="9">
        <v>25873</v>
      </c>
      <c r="B289" s="90">
        <v>39.6</v>
      </c>
      <c r="C289" s="8">
        <f t="shared" si="24"/>
        <v>5.0761421319798217E-3</v>
      </c>
      <c r="D289" s="8">
        <f t="shared" si="25"/>
        <v>5.600000000000005E-2</v>
      </c>
      <c r="E289" s="86" t="str">
        <f>IFERROR(VLOOKUP(A289,SPY!$A$2:$E$379,5,FALSE),"")</f>
        <v/>
      </c>
      <c r="F289" s="8"/>
    </row>
    <row r="290" spans="1:6" x14ac:dyDescent="0.45">
      <c r="A290" s="9">
        <v>25903</v>
      </c>
      <c r="B290" s="90">
        <v>39.799999999999997</v>
      </c>
      <c r="C290" s="8">
        <f t="shared" si="24"/>
        <v>5.050505050504972E-3</v>
      </c>
      <c r="D290" s="8">
        <f t="shared" si="25"/>
        <v>5.5702917771883076E-2</v>
      </c>
      <c r="E290" s="86" t="str">
        <f>IFERROR(VLOOKUP(A290,SPY!$A$2:$E$379,5,FALSE),"")</f>
        <v/>
      </c>
      <c r="F290" s="8"/>
    </row>
    <row r="291" spans="1:6" x14ac:dyDescent="0.45">
      <c r="A291" s="9">
        <v>25934</v>
      </c>
      <c r="B291" s="90">
        <v>39.9</v>
      </c>
      <c r="C291" s="8">
        <f t="shared" si="24"/>
        <v>2.5125628140703071E-3</v>
      </c>
      <c r="D291" s="8">
        <f t="shared" si="25"/>
        <v>5.2770448548812743E-2</v>
      </c>
      <c r="E291" s="86" t="str">
        <f>IFERROR(VLOOKUP(A291,SPY!$A$2:$E$379,5,FALSE),"")</f>
        <v/>
      </c>
      <c r="F291" s="8"/>
    </row>
    <row r="292" spans="1:6" x14ac:dyDescent="0.45">
      <c r="A292" s="9">
        <v>25965</v>
      </c>
      <c r="B292" s="90">
        <v>39.9</v>
      </c>
      <c r="C292" s="8">
        <f t="shared" si="24"/>
        <v>0</v>
      </c>
      <c r="D292" s="8">
        <f t="shared" si="25"/>
        <v>4.7244094488188892E-2</v>
      </c>
      <c r="E292" s="86" t="str">
        <f>IFERROR(VLOOKUP(A292,SPY!$A$2:$E$379,5,FALSE),"")</f>
        <v/>
      </c>
      <c r="F292" s="8"/>
    </row>
    <row r="293" spans="1:6" x14ac:dyDescent="0.45">
      <c r="A293" s="9">
        <v>25993</v>
      </c>
      <c r="B293" s="90">
        <v>40</v>
      </c>
      <c r="C293" s="8">
        <f t="shared" si="24"/>
        <v>2.5062656641603454E-3</v>
      </c>
      <c r="D293" s="8">
        <f t="shared" si="25"/>
        <v>4.4386422976501416E-2</v>
      </c>
      <c r="E293" s="86" t="str">
        <f>IFERROR(VLOOKUP(A293,SPY!$A$2:$E$379,5,FALSE),"")</f>
        <v/>
      </c>
      <c r="F293" s="8"/>
    </row>
    <row r="294" spans="1:6" x14ac:dyDescent="0.45">
      <c r="A294" s="9">
        <v>26024</v>
      </c>
      <c r="B294" s="90">
        <v>40.1</v>
      </c>
      <c r="C294" s="8">
        <f t="shared" si="24"/>
        <v>2.4999999999999467E-3</v>
      </c>
      <c r="D294" s="8">
        <f t="shared" si="25"/>
        <v>4.1558441558441572E-2</v>
      </c>
      <c r="E294" s="86" t="str">
        <f>IFERROR(VLOOKUP(A294,SPY!$A$2:$E$379,5,FALSE),"")</f>
        <v/>
      </c>
      <c r="F294" s="8"/>
    </row>
    <row r="295" spans="1:6" x14ac:dyDescent="0.45">
      <c r="A295" s="9">
        <v>26054</v>
      </c>
      <c r="B295" s="90">
        <v>40.299999999999997</v>
      </c>
      <c r="C295" s="8">
        <f t="shared" si="24"/>
        <v>4.9875311720697368E-3</v>
      </c>
      <c r="D295" s="8">
        <f t="shared" si="25"/>
        <v>4.4041450777202007E-2</v>
      </c>
      <c r="E295" s="86" t="str">
        <f>IFERROR(VLOOKUP(A295,SPY!$A$2:$E$379,5,FALSE),"")</f>
        <v/>
      </c>
      <c r="F295" s="8"/>
    </row>
    <row r="296" spans="1:6" x14ac:dyDescent="0.45">
      <c r="A296" s="9">
        <v>26085</v>
      </c>
      <c r="B296" s="90">
        <v>40.5</v>
      </c>
      <c r="C296" s="8">
        <f t="shared" si="24"/>
        <v>4.9627791563275903E-3</v>
      </c>
      <c r="D296" s="8">
        <f t="shared" si="25"/>
        <v>4.3814432989690788E-2</v>
      </c>
      <c r="E296" s="86" t="str">
        <f>IFERROR(VLOOKUP(A296,SPY!$A$2:$E$379,5,FALSE),"")</f>
        <v/>
      </c>
      <c r="F296" s="8"/>
    </row>
    <row r="297" spans="1:6" x14ac:dyDescent="0.45">
      <c r="A297" s="9">
        <v>26115</v>
      </c>
      <c r="B297" s="90">
        <v>40.6</v>
      </c>
      <c r="C297" s="8">
        <f t="shared" si="24"/>
        <v>2.4691358024691024E-3</v>
      </c>
      <c r="D297" s="8">
        <f t="shared" si="25"/>
        <v>4.3701799485861281E-2</v>
      </c>
      <c r="E297" s="86" t="str">
        <f>IFERROR(VLOOKUP(A297,SPY!$A$2:$E$379,5,FALSE),"")</f>
        <v/>
      </c>
      <c r="F297" s="8"/>
    </row>
    <row r="298" spans="1:6" x14ac:dyDescent="0.45">
      <c r="A298" s="9">
        <v>26146</v>
      </c>
      <c r="B298" s="90">
        <v>40.700000000000003</v>
      </c>
      <c r="C298" s="8">
        <f t="shared" si="24"/>
        <v>2.4630541871921707E-3</v>
      </c>
      <c r="D298" s="8">
        <f t="shared" si="25"/>
        <v>4.3589743589743657E-2</v>
      </c>
      <c r="E298" s="86" t="str">
        <f>IFERROR(VLOOKUP(A298,SPY!$A$2:$E$379,5,FALSE),"")</f>
        <v/>
      </c>
      <c r="F298" s="8"/>
    </row>
    <row r="299" spans="1:6" x14ac:dyDescent="0.45">
      <c r="A299" s="9">
        <v>26177</v>
      </c>
      <c r="B299" s="90">
        <v>40.799999999999997</v>
      </c>
      <c r="C299" s="8">
        <f t="shared" si="24"/>
        <v>2.4570024570023108E-3</v>
      </c>
      <c r="D299" s="8">
        <f t="shared" si="25"/>
        <v>4.0816326530612068E-2</v>
      </c>
      <c r="E299" s="86" t="str">
        <f>IFERROR(VLOOKUP(A299,SPY!$A$2:$E$379,5,FALSE),"")</f>
        <v/>
      </c>
      <c r="F299" s="8"/>
    </row>
    <row r="300" spans="1:6" x14ac:dyDescent="0.45">
      <c r="A300" s="9">
        <v>26207</v>
      </c>
      <c r="B300" s="90">
        <v>40.9</v>
      </c>
      <c r="C300" s="8">
        <f t="shared" si="24"/>
        <v>2.450980392156854E-3</v>
      </c>
      <c r="D300" s="8">
        <f t="shared" si="25"/>
        <v>3.8071065989847774E-2</v>
      </c>
      <c r="E300" s="86" t="str">
        <f>IFERROR(VLOOKUP(A300,SPY!$A$2:$E$379,5,FALSE),"")</f>
        <v/>
      </c>
      <c r="F300" s="8"/>
    </row>
    <row r="301" spans="1:6" x14ac:dyDescent="0.45">
      <c r="A301" s="9">
        <v>26238</v>
      </c>
      <c r="B301" s="90">
        <v>41</v>
      </c>
      <c r="C301" s="8">
        <f t="shared" si="24"/>
        <v>2.4449877750611915E-3</v>
      </c>
      <c r="D301" s="8">
        <f t="shared" si="25"/>
        <v>3.5353535353535248E-2</v>
      </c>
      <c r="E301" s="86" t="str">
        <f>IFERROR(VLOOKUP(A301,SPY!$A$2:$E$379,5,FALSE),"")</f>
        <v/>
      </c>
      <c r="F301" s="8"/>
    </row>
    <row r="302" spans="1:6" x14ac:dyDescent="0.45">
      <c r="A302" s="9">
        <v>26268</v>
      </c>
      <c r="B302" s="90">
        <v>41.1</v>
      </c>
      <c r="C302" s="8">
        <f t="shared" si="24"/>
        <v>2.4390243902439046E-3</v>
      </c>
      <c r="D302" s="8">
        <f t="shared" si="25"/>
        <v>3.2663316582914659E-2</v>
      </c>
      <c r="E302" s="86" t="str">
        <f>IFERROR(VLOOKUP(A302,SPY!$A$2:$E$379,5,FALSE),"")</f>
        <v/>
      </c>
      <c r="F302" s="8"/>
    </row>
    <row r="303" spans="1:6" x14ac:dyDescent="0.45">
      <c r="A303" s="9">
        <v>26299</v>
      </c>
      <c r="B303" s="90">
        <v>41.2</v>
      </c>
      <c r="C303" s="8">
        <f t="shared" si="24"/>
        <v>2.4330900243310083E-3</v>
      </c>
      <c r="D303" s="8">
        <f t="shared" si="25"/>
        <v>3.2581453634085378E-2</v>
      </c>
      <c r="E303" s="86" t="str">
        <f>IFERROR(VLOOKUP(A303,SPY!$A$2:$E$379,5,FALSE),"")</f>
        <v/>
      </c>
      <c r="F303" s="8"/>
    </row>
    <row r="304" spans="1:6" x14ac:dyDescent="0.45">
      <c r="A304" s="9">
        <v>26330</v>
      </c>
      <c r="B304" s="90">
        <v>41.4</v>
      </c>
      <c r="C304" s="8">
        <f t="shared" si="24"/>
        <v>4.8543689320388328E-3</v>
      </c>
      <c r="D304" s="8">
        <f t="shared" si="25"/>
        <v>3.7593984962406068E-2</v>
      </c>
      <c r="E304" s="86" t="str">
        <f>IFERROR(VLOOKUP(A304,SPY!$A$2:$E$379,5,FALSE),"")</f>
        <v/>
      </c>
      <c r="F304" s="8"/>
    </row>
    <row r="305" spans="1:6" x14ac:dyDescent="0.45">
      <c r="A305" s="9">
        <v>26359</v>
      </c>
      <c r="B305" s="90">
        <v>41.4</v>
      </c>
      <c r="C305" s="8">
        <f t="shared" si="24"/>
        <v>0</v>
      </c>
      <c r="D305" s="8">
        <f t="shared" si="25"/>
        <v>3.499999999999992E-2</v>
      </c>
      <c r="E305" s="86" t="str">
        <f>IFERROR(VLOOKUP(A305,SPY!$A$2:$E$379,5,FALSE),"")</f>
        <v/>
      </c>
      <c r="F305" s="8"/>
    </row>
    <row r="306" spans="1:6" x14ac:dyDescent="0.45">
      <c r="A306" s="9">
        <v>26390</v>
      </c>
      <c r="B306" s="90">
        <v>41.5</v>
      </c>
      <c r="C306" s="8">
        <f t="shared" si="24"/>
        <v>2.4154589371980784E-3</v>
      </c>
      <c r="D306" s="8">
        <f t="shared" si="25"/>
        <v>3.4912718204488824E-2</v>
      </c>
      <c r="E306" s="86" t="str">
        <f>IFERROR(VLOOKUP(A306,SPY!$A$2:$E$379,5,FALSE),"")</f>
        <v/>
      </c>
      <c r="F306" s="8"/>
    </row>
    <row r="307" spans="1:6" x14ac:dyDescent="0.45">
      <c r="A307" s="9">
        <v>26420</v>
      </c>
      <c r="B307" s="90">
        <v>41.6</v>
      </c>
      <c r="C307" s="8">
        <f t="shared" si="24"/>
        <v>2.4096385542169418E-3</v>
      </c>
      <c r="D307" s="8">
        <f t="shared" si="25"/>
        <v>3.2258064516129226E-2</v>
      </c>
      <c r="E307" s="86" t="str">
        <f>IFERROR(VLOOKUP(A307,SPY!$A$2:$E$379,5,FALSE),"")</f>
        <v/>
      </c>
      <c r="F307" s="8"/>
    </row>
    <row r="308" spans="1:6" x14ac:dyDescent="0.45">
      <c r="A308" s="9">
        <v>26451</v>
      </c>
      <c r="B308" s="90">
        <v>41.7</v>
      </c>
      <c r="C308" s="8">
        <f t="shared" si="24"/>
        <v>2.4038461538462563E-3</v>
      </c>
      <c r="D308" s="8">
        <f t="shared" si="25"/>
        <v>2.9629629629629672E-2</v>
      </c>
      <c r="E308" s="86" t="str">
        <f>IFERROR(VLOOKUP(A308,SPY!$A$2:$E$379,5,FALSE),"")</f>
        <v/>
      </c>
      <c r="F308" s="8"/>
    </row>
    <row r="309" spans="1:6" x14ac:dyDescent="0.45">
      <c r="A309" s="9">
        <v>26481</v>
      </c>
      <c r="B309" s="90">
        <v>41.8</v>
      </c>
      <c r="C309" s="8">
        <f t="shared" si="24"/>
        <v>2.3980815347719453E-3</v>
      </c>
      <c r="D309" s="8">
        <f t="shared" si="25"/>
        <v>2.9556650246305383E-2</v>
      </c>
      <c r="E309" s="86" t="str">
        <f>IFERROR(VLOOKUP(A309,SPY!$A$2:$E$379,5,FALSE),"")</f>
        <v/>
      </c>
      <c r="F309" s="8"/>
    </row>
    <row r="310" spans="1:6" x14ac:dyDescent="0.45">
      <c r="A310" s="9">
        <v>26512</v>
      </c>
      <c r="B310" s="90">
        <v>41.9</v>
      </c>
      <c r="C310" s="8">
        <f t="shared" si="24"/>
        <v>2.3923444976077235E-3</v>
      </c>
      <c r="D310" s="8">
        <f t="shared" si="25"/>
        <v>2.9484029484029284E-2</v>
      </c>
      <c r="E310" s="86" t="str">
        <f>IFERROR(VLOOKUP(A310,SPY!$A$2:$E$379,5,FALSE),"")</f>
        <v/>
      </c>
      <c r="F310" s="8"/>
    </row>
    <row r="311" spans="1:6" x14ac:dyDescent="0.45">
      <c r="A311" s="9">
        <v>26543</v>
      </c>
      <c r="B311" s="90">
        <v>42.1</v>
      </c>
      <c r="C311" s="8">
        <f t="shared" si="24"/>
        <v>4.7732696897375693E-3</v>
      </c>
      <c r="D311" s="8">
        <f t="shared" si="25"/>
        <v>3.1862745098039325E-2</v>
      </c>
      <c r="E311" s="86" t="str">
        <f>IFERROR(VLOOKUP(A311,SPY!$A$2:$E$379,5,FALSE),"")</f>
        <v/>
      </c>
      <c r="F311" s="8"/>
    </row>
    <row r="312" spans="1:6" x14ac:dyDescent="0.45">
      <c r="A312" s="9">
        <v>26573</v>
      </c>
      <c r="B312" s="90">
        <v>42.2</v>
      </c>
      <c r="C312" s="8">
        <f t="shared" si="24"/>
        <v>2.3752969121140222E-3</v>
      </c>
      <c r="D312" s="8">
        <f t="shared" si="25"/>
        <v>3.1784841075794823E-2</v>
      </c>
      <c r="E312" s="86" t="str">
        <f>IFERROR(VLOOKUP(A312,SPY!$A$2:$E$379,5,FALSE),"")</f>
        <v/>
      </c>
      <c r="F312" s="8"/>
    </row>
    <row r="313" spans="1:6" x14ac:dyDescent="0.45">
      <c r="A313" s="9">
        <v>26604</v>
      </c>
      <c r="B313" s="90">
        <v>42.4</v>
      </c>
      <c r="C313" s="8">
        <f t="shared" si="24"/>
        <v>4.7393364928909332E-3</v>
      </c>
      <c r="D313" s="8">
        <f t="shared" si="25"/>
        <v>3.4146341463414664E-2</v>
      </c>
      <c r="E313" s="86" t="str">
        <f>IFERROR(VLOOKUP(A313,SPY!$A$2:$E$379,5,FALSE),"")</f>
        <v/>
      </c>
      <c r="F313" s="8"/>
    </row>
    <row r="314" spans="1:6" x14ac:dyDescent="0.45">
      <c r="A314" s="9">
        <v>26634</v>
      </c>
      <c r="B314" s="90">
        <v>42.5</v>
      </c>
      <c r="C314" s="8">
        <f t="shared" si="24"/>
        <v>2.3584905660378741E-3</v>
      </c>
      <c r="D314" s="8">
        <f t="shared" si="25"/>
        <v>3.4063260340632562E-2</v>
      </c>
      <c r="E314" s="86" t="str">
        <f>IFERROR(VLOOKUP(A314,SPY!$A$2:$E$379,5,FALSE),"")</f>
        <v/>
      </c>
      <c r="F314" s="8"/>
    </row>
    <row r="315" spans="1:6" x14ac:dyDescent="0.45">
      <c r="A315" s="9">
        <v>26665</v>
      </c>
      <c r="B315" s="90">
        <v>42.7</v>
      </c>
      <c r="C315" s="8">
        <f t="shared" si="24"/>
        <v>4.7058823529413374E-3</v>
      </c>
      <c r="D315" s="8">
        <f t="shared" si="25"/>
        <v>3.6407766990291357E-2</v>
      </c>
      <c r="E315" s="86" t="str">
        <f>IFERROR(VLOOKUP(A315,SPY!$A$2:$E$379,5,FALSE),"")</f>
        <v/>
      </c>
      <c r="F315" s="8"/>
    </row>
    <row r="316" spans="1:6" x14ac:dyDescent="0.45">
      <c r="A316" s="9">
        <v>26696</v>
      </c>
      <c r="B316" s="90">
        <v>43</v>
      </c>
      <c r="C316" s="8">
        <f t="shared" si="24"/>
        <v>7.0257611241217877E-3</v>
      </c>
      <c r="D316" s="8">
        <f t="shared" si="25"/>
        <v>3.8647342995169032E-2</v>
      </c>
      <c r="E316" s="86" t="str">
        <f>IFERROR(VLOOKUP(A316,SPY!$A$2:$E$379,5,FALSE),"")</f>
        <v/>
      </c>
      <c r="F316" s="8"/>
    </row>
    <row r="317" spans="1:6" x14ac:dyDescent="0.45">
      <c r="A317" s="9">
        <v>26724</v>
      </c>
      <c r="B317" s="90">
        <v>43.4</v>
      </c>
      <c r="C317" s="8">
        <f t="shared" si="24"/>
        <v>9.302325581395321E-3</v>
      </c>
      <c r="D317" s="8">
        <f t="shared" si="25"/>
        <v>4.8309178743961345E-2</v>
      </c>
      <c r="E317" s="86" t="str">
        <f>IFERROR(VLOOKUP(A317,SPY!$A$2:$E$379,5,FALSE),"")</f>
        <v/>
      </c>
      <c r="F317" s="8"/>
    </row>
    <row r="318" spans="1:6" x14ac:dyDescent="0.45">
      <c r="A318" s="9">
        <v>26755</v>
      </c>
      <c r="B318" s="90">
        <v>43.7</v>
      </c>
      <c r="C318" s="8">
        <f t="shared" si="24"/>
        <v>6.9124423963133896E-3</v>
      </c>
      <c r="D318" s="8">
        <f t="shared" si="25"/>
        <v>5.3012048192771166E-2</v>
      </c>
      <c r="E318" s="86" t="str">
        <f>IFERROR(VLOOKUP(A318,SPY!$A$2:$E$379,5,FALSE),"")</f>
        <v/>
      </c>
      <c r="F318" s="8"/>
    </row>
    <row r="319" spans="1:6" x14ac:dyDescent="0.45">
      <c r="A319" s="9">
        <v>26785</v>
      </c>
      <c r="B319" s="90">
        <v>43.9</v>
      </c>
      <c r="C319" s="8">
        <f t="shared" si="24"/>
        <v>4.5766590389015871E-3</v>
      </c>
      <c r="D319" s="8">
        <f t="shared" si="25"/>
        <v>5.5288461538461453E-2</v>
      </c>
      <c r="E319" s="86" t="str">
        <f>IFERROR(VLOOKUP(A319,SPY!$A$2:$E$379,5,FALSE),"")</f>
        <v/>
      </c>
      <c r="F319" s="8"/>
    </row>
    <row r="320" spans="1:6" x14ac:dyDescent="0.45">
      <c r="A320" s="9">
        <v>26816</v>
      </c>
      <c r="B320" s="90">
        <v>44.2</v>
      </c>
      <c r="C320" s="8">
        <f t="shared" si="24"/>
        <v>6.8337129840547739E-3</v>
      </c>
      <c r="D320" s="8">
        <f t="shared" si="25"/>
        <v>5.9952038369304628E-2</v>
      </c>
      <c r="E320" s="86" t="str">
        <f>IFERROR(VLOOKUP(A320,SPY!$A$2:$E$379,5,FALSE),"")</f>
        <v/>
      </c>
      <c r="F320" s="8"/>
    </row>
    <row r="321" spans="1:6" x14ac:dyDescent="0.45">
      <c r="A321" s="9">
        <v>26846</v>
      </c>
      <c r="B321" s="90">
        <v>44.2</v>
      </c>
      <c r="C321" s="8">
        <f t="shared" si="24"/>
        <v>0</v>
      </c>
      <c r="D321" s="8">
        <f t="shared" si="25"/>
        <v>5.741626794258381E-2</v>
      </c>
      <c r="E321" s="86" t="str">
        <f>IFERROR(VLOOKUP(A321,SPY!$A$2:$E$379,5,FALSE),"")</f>
        <v/>
      </c>
      <c r="F321" s="8"/>
    </row>
    <row r="322" spans="1:6" x14ac:dyDescent="0.45">
      <c r="A322" s="9">
        <v>26877</v>
      </c>
      <c r="B322" s="90">
        <v>45</v>
      </c>
      <c r="C322" s="8">
        <f t="shared" si="24"/>
        <v>1.8099547511312153E-2</v>
      </c>
      <c r="D322" s="8">
        <f t="shared" si="25"/>
        <v>7.398568019093088E-2</v>
      </c>
      <c r="E322" s="86" t="str">
        <f>IFERROR(VLOOKUP(A322,SPY!$A$2:$E$379,5,FALSE),"")</f>
        <v/>
      </c>
      <c r="F322" s="8"/>
    </row>
    <row r="323" spans="1:6" x14ac:dyDescent="0.45">
      <c r="A323" s="9">
        <v>26908</v>
      </c>
      <c r="B323" s="90">
        <v>45.2</v>
      </c>
      <c r="C323" s="8">
        <f t="shared" si="24"/>
        <v>4.4444444444444731E-3</v>
      </c>
      <c r="D323" s="8">
        <f t="shared" si="25"/>
        <v>7.3634204275534465E-2</v>
      </c>
      <c r="E323" s="86" t="str">
        <f>IFERROR(VLOOKUP(A323,SPY!$A$2:$E$379,5,FALSE),"")</f>
        <v/>
      </c>
      <c r="F323" s="8"/>
    </row>
    <row r="324" spans="1:6" x14ac:dyDescent="0.45">
      <c r="A324" s="9">
        <v>26938</v>
      </c>
      <c r="B324" s="90">
        <v>45.6</v>
      </c>
      <c r="C324" s="8">
        <f t="shared" si="24"/>
        <v>8.8495575221239076E-3</v>
      </c>
      <c r="D324" s="8">
        <f t="shared" si="25"/>
        <v>8.0568720379146974E-2</v>
      </c>
      <c r="E324" s="86" t="str">
        <f>IFERROR(VLOOKUP(A324,SPY!$A$2:$E$379,5,FALSE),"")</f>
        <v/>
      </c>
      <c r="F324" s="8"/>
    </row>
    <row r="325" spans="1:6" x14ac:dyDescent="0.45">
      <c r="A325" s="9">
        <v>26969</v>
      </c>
      <c r="B325" s="90">
        <v>45.9</v>
      </c>
      <c r="C325" s="8">
        <f t="shared" ref="C325:C388" si="26">B325/B324-1</f>
        <v>6.5789473684210176E-3</v>
      </c>
      <c r="D325" s="8">
        <f t="shared" si="25"/>
        <v>8.2547169811320709E-2</v>
      </c>
      <c r="E325" s="86" t="str">
        <f>IFERROR(VLOOKUP(A325,SPY!$A$2:$E$379,5,FALSE),"")</f>
        <v/>
      </c>
      <c r="F325" s="8"/>
    </row>
    <row r="326" spans="1:6" x14ac:dyDescent="0.45">
      <c r="A326" s="9">
        <v>26999</v>
      </c>
      <c r="B326" s="90">
        <v>46.3</v>
      </c>
      <c r="C326" s="8">
        <f t="shared" si="26"/>
        <v>8.7145969498909626E-3</v>
      </c>
      <c r="D326" s="8">
        <f t="shared" si="25"/>
        <v>8.9411764705882302E-2</v>
      </c>
      <c r="E326" s="86" t="str">
        <f>IFERROR(VLOOKUP(A326,SPY!$A$2:$E$379,5,FALSE),"")</f>
        <v/>
      </c>
      <c r="F326" s="8"/>
    </row>
    <row r="327" spans="1:6" x14ac:dyDescent="0.45">
      <c r="A327" s="9">
        <v>27030</v>
      </c>
      <c r="B327" s="90">
        <v>46.8</v>
      </c>
      <c r="C327" s="8">
        <f t="shared" si="26"/>
        <v>1.0799136069114423E-2</v>
      </c>
      <c r="D327" s="8">
        <f t="shared" si="25"/>
        <v>9.6018735362997543E-2</v>
      </c>
      <c r="E327" s="86" t="str">
        <f>IFERROR(VLOOKUP(A327,SPY!$A$2:$E$379,5,FALSE),"")</f>
        <v/>
      </c>
      <c r="F327" s="8"/>
    </row>
    <row r="328" spans="1:6" x14ac:dyDescent="0.45">
      <c r="A328" s="9">
        <v>27061</v>
      </c>
      <c r="B328" s="90">
        <v>47.3</v>
      </c>
      <c r="C328" s="8">
        <f t="shared" si="26"/>
        <v>1.0683760683760646E-2</v>
      </c>
      <c r="D328" s="8">
        <f t="shared" si="25"/>
        <v>9.9999999999999867E-2</v>
      </c>
      <c r="E328" s="86" t="str">
        <f>IFERROR(VLOOKUP(A328,SPY!$A$2:$E$379,5,FALSE),"")</f>
        <v/>
      </c>
      <c r="F328" s="8"/>
    </row>
    <row r="329" spans="1:6" x14ac:dyDescent="0.45">
      <c r="A329" s="9">
        <v>27089</v>
      </c>
      <c r="B329" s="90">
        <v>47.8</v>
      </c>
      <c r="C329" s="8">
        <f t="shared" si="26"/>
        <v>1.0570824524312794E-2</v>
      </c>
      <c r="D329" s="8">
        <f t="shared" si="25"/>
        <v>0.10138248847926268</v>
      </c>
      <c r="E329" s="86" t="str">
        <f>IFERROR(VLOOKUP(A329,SPY!$A$2:$E$379,5,FALSE),"")</f>
        <v/>
      </c>
      <c r="F329" s="8"/>
    </row>
    <row r="330" spans="1:6" x14ac:dyDescent="0.45">
      <c r="A330" s="9">
        <v>27120</v>
      </c>
      <c r="B330" s="90">
        <v>48.1</v>
      </c>
      <c r="C330" s="8">
        <f t="shared" si="26"/>
        <v>6.2761506276152179E-3</v>
      </c>
      <c r="D330" s="8">
        <f t="shared" si="25"/>
        <v>0.10068649885583514</v>
      </c>
      <c r="E330" s="86" t="str">
        <f>IFERROR(VLOOKUP(A330,SPY!$A$2:$E$379,5,FALSE),"")</f>
        <v/>
      </c>
      <c r="F330" s="8"/>
    </row>
    <row r="331" spans="1:6" x14ac:dyDescent="0.45">
      <c r="A331" s="9">
        <v>27150</v>
      </c>
      <c r="B331" s="90">
        <v>48.6</v>
      </c>
      <c r="C331" s="8">
        <f t="shared" si="26"/>
        <v>1.039501039501034E-2</v>
      </c>
      <c r="D331" s="8">
        <f t="shared" si="25"/>
        <v>0.1070615034168565</v>
      </c>
      <c r="E331" s="86" t="str">
        <f>IFERROR(VLOOKUP(A331,SPY!$A$2:$E$379,5,FALSE),"")</f>
        <v/>
      </c>
      <c r="F331" s="8"/>
    </row>
    <row r="332" spans="1:6" x14ac:dyDescent="0.45">
      <c r="A332" s="9">
        <v>27181</v>
      </c>
      <c r="B332" s="90">
        <v>49</v>
      </c>
      <c r="C332" s="8">
        <f t="shared" si="26"/>
        <v>8.2304526748970819E-3</v>
      </c>
      <c r="D332" s="8">
        <f t="shared" si="25"/>
        <v>0.10859728506787314</v>
      </c>
      <c r="E332" s="86" t="str">
        <f>IFERROR(VLOOKUP(A332,SPY!$A$2:$E$379,5,FALSE),"")</f>
        <v/>
      </c>
      <c r="F332" s="8"/>
    </row>
    <row r="333" spans="1:6" x14ac:dyDescent="0.45">
      <c r="A333" s="9">
        <v>27211</v>
      </c>
      <c r="B333" s="90">
        <v>49.3</v>
      </c>
      <c r="C333" s="8">
        <f t="shared" si="26"/>
        <v>6.1224489795916881E-3</v>
      </c>
      <c r="D333" s="8">
        <f t="shared" si="25"/>
        <v>0.1153846153846152</v>
      </c>
      <c r="E333" s="86" t="str">
        <f>IFERROR(VLOOKUP(A333,SPY!$A$2:$E$379,5,FALSE),"")</f>
        <v/>
      </c>
      <c r="F333" s="8"/>
    </row>
    <row r="334" spans="1:6" x14ac:dyDescent="0.45">
      <c r="A334" s="9">
        <v>27242</v>
      </c>
      <c r="B334" s="90">
        <v>49.9</v>
      </c>
      <c r="C334" s="8">
        <f t="shared" si="26"/>
        <v>1.2170385395537497E-2</v>
      </c>
      <c r="D334" s="8">
        <f t="shared" si="25"/>
        <v>0.10888888888888881</v>
      </c>
      <c r="E334" s="86" t="str">
        <f>IFERROR(VLOOKUP(A334,SPY!$A$2:$E$379,5,FALSE),"")</f>
        <v/>
      </c>
      <c r="F334" s="8"/>
    </row>
    <row r="335" spans="1:6" x14ac:dyDescent="0.45">
      <c r="A335" s="9">
        <v>27273</v>
      </c>
      <c r="B335" s="90">
        <v>50.6</v>
      </c>
      <c r="C335" s="8">
        <f t="shared" si="26"/>
        <v>1.4028056112224574E-2</v>
      </c>
      <c r="D335" s="8">
        <f t="shared" si="25"/>
        <v>0.11946902654867242</v>
      </c>
      <c r="E335" s="86" t="str">
        <f>IFERROR(VLOOKUP(A335,SPY!$A$2:$E$379,5,FALSE),"")</f>
        <v/>
      </c>
      <c r="F335" s="8"/>
    </row>
    <row r="336" spans="1:6" x14ac:dyDescent="0.45">
      <c r="A336" s="9">
        <v>27303</v>
      </c>
      <c r="B336" s="90">
        <v>51</v>
      </c>
      <c r="C336" s="8">
        <f t="shared" si="26"/>
        <v>7.905138339920903E-3</v>
      </c>
      <c r="D336" s="8">
        <f t="shared" ref="D336:D399" si="27">B336/B324-1</f>
        <v>0.11842105263157898</v>
      </c>
      <c r="E336" s="86" t="str">
        <f>IFERROR(VLOOKUP(A336,SPY!$A$2:$E$379,5,FALSE),"")</f>
        <v/>
      </c>
      <c r="F336" s="8"/>
    </row>
    <row r="337" spans="1:6" x14ac:dyDescent="0.45">
      <c r="A337" s="9">
        <v>27334</v>
      </c>
      <c r="B337" s="90">
        <v>51.5</v>
      </c>
      <c r="C337" s="8">
        <f t="shared" si="26"/>
        <v>9.8039215686274161E-3</v>
      </c>
      <c r="D337" s="8">
        <f t="shared" si="27"/>
        <v>0.12200435729847503</v>
      </c>
      <c r="E337" s="86" t="str">
        <f>IFERROR(VLOOKUP(A337,SPY!$A$2:$E$379,5,FALSE),"")</f>
        <v/>
      </c>
      <c r="F337" s="8"/>
    </row>
    <row r="338" spans="1:6" x14ac:dyDescent="0.45">
      <c r="A338" s="9">
        <v>27364</v>
      </c>
      <c r="B338" s="90">
        <v>51.9</v>
      </c>
      <c r="C338" s="8">
        <f t="shared" si="26"/>
        <v>7.7669902912620437E-3</v>
      </c>
      <c r="D338" s="8">
        <f t="shared" si="27"/>
        <v>0.12095032397408212</v>
      </c>
      <c r="E338" s="86" t="str">
        <f>IFERROR(VLOOKUP(A338,SPY!$A$2:$E$379,5,FALSE),"")</f>
        <v/>
      </c>
      <c r="F338" s="8"/>
    </row>
    <row r="339" spans="1:6" x14ac:dyDescent="0.45">
      <c r="A339" s="9">
        <v>27395</v>
      </c>
      <c r="B339" s="90">
        <v>52.3</v>
      </c>
      <c r="C339" s="8">
        <f t="shared" si="26"/>
        <v>7.7071290944124016E-3</v>
      </c>
      <c r="D339" s="8">
        <f t="shared" si="27"/>
        <v>0.11752136752136755</v>
      </c>
      <c r="E339" s="86" t="str">
        <f>IFERROR(VLOOKUP(A339,SPY!$A$2:$E$379,5,FALSE),"")</f>
        <v/>
      </c>
      <c r="F339" s="8"/>
    </row>
    <row r="340" spans="1:6" x14ac:dyDescent="0.45">
      <c r="A340" s="9">
        <v>27426</v>
      </c>
      <c r="B340" s="90">
        <v>52.6</v>
      </c>
      <c r="C340" s="8">
        <f t="shared" si="26"/>
        <v>5.7361376673041864E-3</v>
      </c>
      <c r="D340" s="8">
        <f t="shared" si="27"/>
        <v>0.11205073995771686</v>
      </c>
      <c r="E340" s="86" t="str">
        <f>IFERROR(VLOOKUP(A340,SPY!$A$2:$E$379,5,FALSE),"")</f>
        <v/>
      </c>
      <c r="F340" s="8"/>
    </row>
    <row r="341" spans="1:6" x14ac:dyDescent="0.45">
      <c r="A341" s="9">
        <v>27454</v>
      </c>
      <c r="B341" s="90">
        <v>52.8</v>
      </c>
      <c r="C341" s="8">
        <f t="shared" si="26"/>
        <v>3.8022813688212143E-3</v>
      </c>
      <c r="D341" s="8">
        <f t="shared" si="27"/>
        <v>0.10460251046025104</v>
      </c>
      <c r="E341" s="86" t="str">
        <f>IFERROR(VLOOKUP(A341,SPY!$A$2:$E$379,5,FALSE),"")</f>
        <v/>
      </c>
      <c r="F341" s="8"/>
    </row>
    <row r="342" spans="1:6" x14ac:dyDescent="0.45">
      <c r="A342" s="9">
        <v>27485</v>
      </c>
      <c r="B342" s="90">
        <v>53</v>
      </c>
      <c r="C342" s="8">
        <f t="shared" si="26"/>
        <v>3.7878787878788955E-3</v>
      </c>
      <c r="D342" s="8">
        <f t="shared" si="27"/>
        <v>0.10187110187110182</v>
      </c>
      <c r="E342" s="86" t="str">
        <f>IFERROR(VLOOKUP(A342,SPY!$A$2:$E$379,5,FALSE),"")</f>
        <v/>
      </c>
      <c r="F342" s="8"/>
    </row>
    <row r="343" spans="1:6" x14ac:dyDescent="0.45">
      <c r="A343" s="9">
        <v>27515</v>
      </c>
      <c r="B343" s="90">
        <v>53.1</v>
      </c>
      <c r="C343" s="8">
        <f t="shared" si="26"/>
        <v>1.8867924528302993E-3</v>
      </c>
      <c r="D343" s="8">
        <f t="shared" si="27"/>
        <v>9.259259259259256E-2</v>
      </c>
      <c r="E343" s="86" t="str">
        <f>IFERROR(VLOOKUP(A343,SPY!$A$2:$E$379,5,FALSE),"")</f>
        <v/>
      </c>
      <c r="F343" s="8"/>
    </row>
    <row r="344" spans="1:6" x14ac:dyDescent="0.45">
      <c r="A344" s="9">
        <v>27546</v>
      </c>
      <c r="B344" s="90">
        <v>53.5</v>
      </c>
      <c r="C344" s="8">
        <f t="shared" si="26"/>
        <v>7.532956685499137E-3</v>
      </c>
      <c r="D344" s="8">
        <f t="shared" si="27"/>
        <v>9.1836734693877542E-2</v>
      </c>
      <c r="E344" s="86" t="str">
        <f>IFERROR(VLOOKUP(A344,SPY!$A$2:$E$379,5,FALSE),"")</f>
        <v/>
      </c>
      <c r="F344" s="8"/>
    </row>
    <row r="345" spans="1:6" x14ac:dyDescent="0.45">
      <c r="A345" s="9">
        <v>27576</v>
      </c>
      <c r="B345" s="90">
        <v>54</v>
      </c>
      <c r="C345" s="8">
        <f t="shared" si="26"/>
        <v>9.3457943925232545E-3</v>
      </c>
      <c r="D345" s="8">
        <f t="shared" si="27"/>
        <v>9.5334685598377433E-2</v>
      </c>
      <c r="E345" s="86" t="str">
        <f>IFERROR(VLOOKUP(A345,SPY!$A$2:$E$379,5,FALSE),"")</f>
        <v/>
      </c>
      <c r="F345" s="8"/>
    </row>
    <row r="346" spans="1:6" x14ac:dyDescent="0.45">
      <c r="A346" s="9">
        <v>27607</v>
      </c>
      <c r="B346" s="90">
        <v>54.2</v>
      </c>
      <c r="C346" s="8">
        <f t="shared" si="26"/>
        <v>3.7037037037037646E-3</v>
      </c>
      <c r="D346" s="8">
        <f t="shared" si="27"/>
        <v>8.6172344689378955E-2</v>
      </c>
      <c r="E346" s="86" t="str">
        <f>IFERROR(VLOOKUP(A346,SPY!$A$2:$E$379,5,FALSE),"")</f>
        <v/>
      </c>
      <c r="F346" s="8"/>
    </row>
    <row r="347" spans="1:6" x14ac:dyDescent="0.45">
      <c r="A347" s="9">
        <v>27638</v>
      </c>
      <c r="B347" s="90">
        <v>54.6</v>
      </c>
      <c r="C347" s="8">
        <f t="shared" si="26"/>
        <v>7.3800738007379074E-3</v>
      </c>
      <c r="D347" s="8">
        <f t="shared" si="27"/>
        <v>7.9051383399209474E-2</v>
      </c>
      <c r="E347" s="86" t="str">
        <f>IFERROR(VLOOKUP(A347,SPY!$A$2:$E$379,5,FALSE),"")</f>
        <v/>
      </c>
      <c r="F347" s="8"/>
    </row>
    <row r="348" spans="1:6" x14ac:dyDescent="0.45">
      <c r="A348" s="9">
        <v>27668</v>
      </c>
      <c r="B348" s="90">
        <v>54.9</v>
      </c>
      <c r="C348" s="8">
        <f t="shared" si="26"/>
        <v>5.494505494505475E-3</v>
      </c>
      <c r="D348" s="8">
        <f t="shared" si="27"/>
        <v>7.6470588235294068E-2</v>
      </c>
      <c r="E348" s="86" t="str">
        <f>IFERROR(VLOOKUP(A348,SPY!$A$2:$E$379,5,FALSE),"")</f>
        <v/>
      </c>
      <c r="F348" s="8"/>
    </row>
    <row r="349" spans="1:6" x14ac:dyDescent="0.45">
      <c r="A349" s="9">
        <v>27699</v>
      </c>
      <c r="B349" s="90">
        <v>55.3</v>
      </c>
      <c r="C349" s="8">
        <f t="shared" si="26"/>
        <v>7.2859744990891873E-3</v>
      </c>
      <c r="D349" s="8">
        <f t="shared" si="27"/>
        <v>7.3786407766990303E-2</v>
      </c>
      <c r="E349" s="86" t="str">
        <f>IFERROR(VLOOKUP(A349,SPY!$A$2:$E$379,5,FALSE),"")</f>
        <v/>
      </c>
      <c r="F349" s="8"/>
    </row>
    <row r="350" spans="1:6" x14ac:dyDescent="0.45">
      <c r="A350" s="9">
        <v>27729</v>
      </c>
      <c r="B350" s="90">
        <v>55.6</v>
      </c>
      <c r="C350" s="8">
        <f t="shared" si="26"/>
        <v>5.4249547920435237E-3</v>
      </c>
      <c r="D350" s="8">
        <f t="shared" si="27"/>
        <v>7.1290944123314048E-2</v>
      </c>
      <c r="E350" s="86" t="str">
        <f>IFERROR(VLOOKUP(A350,SPY!$A$2:$E$379,5,FALSE),"")</f>
        <v/>
      </c>
      <c r="F350" s="8"/>
    </row>
    <row r="351" spans="1:6" x14ac:dyDescent="0.45">
      <c r="A351" s="9">
        <v>27760</v>
      </c>
      <c r="B351" s="90">
        <v>55.8</v>
      </c>
      <c r="C351" s="8">
        <f t="shared" si="26"/>
        <v>3.597122302158251E-3</v>
      </c>
      <c r="D351" s="8">
        <f t="shared" si="27"/>
        <v>6.6921606118546917E-2</v>
      </c>
      <c r="E351" s="86" t="str">
        <f>IFERROR(VLOOKUP(A351,SPY!$A$2:$E$379,5,FALSE),"")</f>
        <v/>
      </c>
      <c r="F351" s="8"/>
    </row>
    <row r="352" spans="1:6" x14ac:dyDescent="0.45">
      <c r="A352" s="9">
        <v>27791</v>
      </c>
      <c r="B352" s="90">
        <v>55.9</v>
      </c>
      <c r="C352" s="8">
        <f t="shared" si="26"/>
        <v>1.7921146953405742E-3</v>
      </c>
      <c r="D352" s="8">
        <f t="shared" si="27"/>
        <v>6.2737642585551257E-2</v>
      </c>
      <c r="E352" s="86" t="str">
        <f>IFERROR(VLOOKUP(A352,SPY!$A$2:$E$379,5,FALSE),"")</f>
        <v/>
      </c>
      <c r="F352" s="8"/>
    </row>
    <row r="353" spans="1:6" x14ac:dyDescent="0.45">
      <c r="A353" s="9">
        <v>27820</v>
      </c>
      <c r="B353" s="90">
        <v>56</v>
      </c>
      <c r="C353" s="8">
        <f t="shared" si="26"/>
        <v>1.7889087656530744E-3</v>
      </c>
      <c r="D353" s="8">
        <f t="shared" si="27"/>
        <v>6.0606060606060552E-2</v>
      </c>
      <c r="E353" s="86" t="str">
        <f>IFERROR(VLOOKUP(A353,SPY!$A$2:$E$379,5,FALSE),"")</f>
        <v/>
      </c>
      <c r="F353" s="8"/>
    </row>
    <row r="354" spans="1:6" x14ac:dyDescent="0.45">
      <c r="A354" s="9">
        <v>27851</v>
      </c>
      <c r="B354" s="90">
        <v>56.1</v>
      </c>
      <c r="C354" s="8">
        <f t="shared" si="26"/>
        <v>1.7857142857142794E-3</v>
      </c>
      <c r="D354" s="8">
        <f t="shared" si="27"/>
        <v>5.8490566037735947E-2</v>
      </c>
      <c r="E354" s="86" t="str">
        <f>IFERROR(VLOOKUP(A354,SPY!$A$2:$E$379,5,FALSE),"")</f>
        <v/>
      </c>
      <c r="F354" s="8"/>
    </row>
    <row r="355" spans="1:6" x14ac:dyDescent="0.45">
      <c r="A355" s="9">
        <v>27881</v>
      </c>
      <c r="B355" s="90">
        <v>56.4</v>
      </c>
      <c r="C355" s="8">
        <f t="shared" si="26"/>
        <v>5.3475935828877219E-3</v>
      </c>
      <c r="D355" s="8">
        <f t="shared" si="27"/>
        <v>6.2146892655367214E-2</v>
      </c>
      <c r="E355" s="86" t="str">
        <f>IFERROR(VLOOKUP(A355,SPY!$A$2:$E$379,5,FALSE),"")</f>
        <v/>
      </c>
      <c r="F355" s="8"/>
    </row>
    <row r="356" spans="1:6" x14ac:dyDescent="0.45">
      <c r="A356" s="9">
        <v>27912</v>
      </c>
      <c r="B356" s="90">
        <v>56.7</v>
      </c>
      <c r="C356" s="8">
        <f t="shared" si="26"/>
        <v>5.3191489361703592E-3</v>
      </c>
      <c r="D356" s="8">
        <f t="shared" si="27"/>
        <v>5.9813084112149584E-2</v>
      </c>
      <c r="E356" s="86" t="str">
        <f>IFERROR(VLOOKUP(A356,SPY!$A$2:$E$379,5,FALSE),"")</f>
        <v/>
      </c>
      <c r="F356" s="8"/>
    </row>
    <row r="357" spans="1:6" x14ac:dyDescent="0.45">
      <c r="A357" s="9">
        <v>27942</v>
      </c>
      <c r="B357" s="90">
        <v>57</v>
      </c>
      <c r="C357" s="8">
        <f t="shared" si="26"/>
        <v>5.2910052910053462E-3</v>
      </c>
      <c r="D357" s="8">
        <f t="shared" si="27"/>
        <v>5.555555555555558E-2</v>
      </c>
      <c r="E357" s="86" t="str">
        <f>IFERROR(VLOOKUP(A357,SPY!$A$2:$E$379,5,FALSE),"")</f>
        <v/>
      </c>
      <c r="F357" s="8"/>
    </row>
    <row r="358" spans="1:6" x14ac:dyDescent="0.45">
      <c r="A358" s="9">
        <v>27973</v>
      </c>
      <c r="B358" s="90">
        <v>57.3</v>
      </c>
      <c r="C358" s="8">
        <f t="shared" si="26"/>
        <v>5.2631578947368585E-3</v>
      </c>
      <c r="D358" s="8">
        <f t="shared" si="27"/>
        <v>5.719557195571956E-2</v>
      </c>
      <c r="E358" s="86" t="str">
        <f>IFERROR(VLOOKUP(A358,SPY!$A$2:$E$379,5,FALSE),"")</f>
        <v/>
      </c>
      <c r="F358" s="8"/>
    </row>
    <row r="359" spans="1:6" x14ac:dyDescent="0.45">
      <c r="A359" s="9">
        <v>28004</v>
      </c>
      <c r="B359" s="90">
        <v>57.6</v>
      </c>
      <c r="C359" s="8">
        <f t="shared" si="26"/>
        <v>5.2356020942410098E-3</v>
      </c>
      <c r="D359" s="8">
        <f t="shared" si="27"/>
        <v>5.4945054945054972E-2</v>
      </c>
      <c r="E359" s="86" t="str">
        <f>IFERROR(VLOOKUP(A359,SPY!$A$2:$E$379,5,FALSE),"")</f>
        <v/>
      </c>
      <c r="F359" s="8"/>
    </row>
    <row r="360" spans="1:6" x14ac:dyDescent="0.45">
      <c r="A360" s="9">
        <v>28034</v>
      </c>
      <c r="B360" s="90">
        <v>57.9</v>
      </c>
      <c r="C360" s="8">
        <f t="shared" si="26"/>
        <v>5.2083333333332593E-3</v>
      </c>
      <c r="D360" s="8">
        <f t="shared" si="27"/>
        <v>5.464480874316946E-2</v>
      </c>
      <c r="E360" s="86" t="str">
        <f>IFERROR(VLOOKUP(A360,SPY!$A$2:$E$379,5,FALSE),"")</f>
        <v/>
      </c>
      <c r="F360" s="8"/>
    </row>
    <row r="361" spans="1:6" x14ac:dyDescent="0.45">
      <c r="A361" s="9">
        <v>28065</v>
      </c>
      <c r="B361" s="90">
        <v>58.1</v>
      </c>
      <c r="C361" s="8">
        <f t="shared" si="26"/>
        <v>3.4542314335059832E-3</v>
      </c>
      <c r="D361" s="8">
        <f t="shared" si="27"/>
        <v>5.0632911392405111E-2</v>
      </c>
      <c r="E361" s="86" t="str">
        <f>IFERROR(VLOOKUP(A361,SPY!$A$2:$E$379,5,FALSE),"")</f>
        <v/>
      </c>
      <c r="F361" s="8"/>
    </row>
    <row r="362" spans="1:6" x14ac:dyDescent="0.45">
      <c r="A362" s="9">
        <v>28095</v>
      </c>
      <c r="B362" s="90">
        <v>58.4</v>
      </c>
      <c r="C362" s="8">
        <f t="shared" si="26"/>
        <v>5.1635111876076056E-3</v>
      </c>
      <c r="D362" s="8">
        <f t="shared" si="27"/>
        <v>5.0359712230215736E-2</v>
      </c>
      <c r="E362" s="86" t="str">
        <f>IFERROR(VLOOKUP(A362,SPY!$A$2:$E$379,5,FALSE),"")</f>
        <v/>
      </c>
      <c r="F362" s="8"/>
    </row>
    <row r="363" spans="1:6" x14ac:dyDescent="0.45">
      <c r="A363" s="9">
        <v>28126</v>
      </c>
      <c r="B363" s="90">
        <v>58.7</v>
      </c>
      <c r="C363" s="8">
        <f t="shared" si="26"/>
        <v>5.1369863013699391E-3</v>
      </c>
      <c r="D363" s="8">
        <f t="shared" si="27"/>
        <v>5.1971326164874654E-2</v>
      </c>
      <c r="E363" s="86" t="str">
        <f>IFERROR(VLOOKUP(A363,SPY!$A$2:$E$379,5,FALSE),"")</f>
        <v/>
      </c>
      <c r="F363" s="8"/>
    </row>
    <row r="364" spans="1:6" x14ac:dyDescent="0.45">
      <c r="A364" s="9">
        <v>28157</v>
      </c>
      <c r="B364" s="90">
        <v>59.3</v>
      </c>
      <c r="C364" s="8">
        <f t="shared" si="26"/>
        <v>1.0221465076660996E-2</v>
      </c>
      <c r="D364" s="8">
        <f t="shared" si="27"/>
        <v>6.0822898032200312E-2</v>
      </c>
      <c r="E364" s="86" t="str">
        <f>IFERROR(VLOOKUP(A364,SPY!$A$2:$E$379,5,FALSE),"")</f>
        <v/>
      </c>
      <c r="F364" s="8"/>
    </row>
    <row r="365" spans="1:6" x14ac:dyDescent="0.45">
      <c r="A365" s="9">
        <v>28185</v>
      </c>
      <c r="B365" s="90">
        <v>59.6</v>
      </c>
      <c r="C365" s="8">
        <f t="shared" si="26"/>
        <v>5.0590219224284638E-3</v>
      </c>
      <c r="D365" s="8">
        <f t="shared" si="27"/>
        <v>6.4285714285714279E-2</v>
      </c>
      <c r="E365" s="86" t="str">
        <f>IFERROR(VLOOKUP(A365,SPY!$A$2:$E$379,5,FALSE),"")</f>
        <v/>
      </c>
      <c r="F365" s="8"/>
    </row>
    <row r="366" spans="1:6" x14ac:dyDescent="0.45">
      <c r="A366" s="9">
        <v>28216</v>
      </c>
      <c r="B366" s="90">
        <v>60</v>
      </c>
      <c r="C366" s="8">
        <f t="shared" si="26"/>
        <v>6.7114093959730337E-3</v>
      </c>
      <c r="D366" s="8">
        <f t="shared" si="27"/>
        <v>6.9518716577540163E-2</v>
      </c>
      <c r="E366" s="86" t="str">
        <f>IFERROR(VLOOKUP(A366,SPY!$A$2:$E$379,5,FALSE),"")</f>
        <v/>
      </c>
      <c r="F366" s="8"/>
    </row>
    <row r="367" spans="1:6" x14ac:dyDescent="0.45">
      <c r="A367" s="9">
        <v>28246</v>
      </c>
      <c r="B367" s="90">
        <v>60.2</v>
      </c>
      <c r="C367" s="8">
        <f t="shared" si="26"/>
        <v>3.3333333333334103E-3</v>
      </c>
      <c r="D367" s="8">
        <f t="shared" si="27"/>
        <v>6.7375886524822848E-2</v>
      </c>
      <c r="E367" s="86" t="str">
        <f>IFERROR(VLOOKUP(A367,SPY!$A$2:$E$379,5,FALSE),"")</f>
        <v/>
      </c>
      <c r="F367" s="8"/>
    </row>
    <row r="368" spans="1:6" x14ac:dyDescent="0.45">
      <c r="A368" s="9">
        <v>28277</v>
      </c>
      <c r="B368" s="90">
        <v>60.5</v>
      </c>
      <c r="C368" s="8">
        <f t="shared" si="26"/>
        <v>4.983388704318914E-3</v>
      </c>
      <c r="D368" s="8">
        <f t="shared" si="27"/>
        <v>6.7019400352733571E-2</v>
      </c>
      <c r="E368" s="86" t="str">
        <f>IFERROR(VLOOKUP(A368,SPY!$A$2:$E$379,5,FALSE),"")</f>
        <v/>
      </c>
      <c r="F368" s="8"/>
    </row>
    <row r="369" spans="1:6" x14ac:dyDescent="0.45">
      <c r="A369" s="9">
        <v>28307</v>
      </c>
      <c r="B369" s="90">
        <v>60.8</v>
      </c>
      <c r="C369" s="8">
        <f t="shared" si="26"/>
        <v>4.9586776859502635E-3</v>
      </c>
      <c r="D369" s="8">
        <f t="shared" si="27"/>
        <v>6.6666666666666652E-2</v>
      </c>
      <c r="E369" s="86" t="str">
        <f>IFERROR(VLOOKUP(A369,SPY!$A$2:$E$379,5,FALSE),"")</f>
        <v/>
      </c>
      <c r="F369" s="8"/>
    </row>
    <row r="370" spans="1:6" x14ac:dyDescent="0.45">
      <c r="A370" s="9">
        <v>28338</v>
      </c>
      <c r="B370" s="90">
        <v>61.1</v>
      </c>
      <c r="C370" s="8">
        <f t="shared" si="26"/>
        <v>4.9342105263159297E-3</v>
      </c>
      <c r="D370" s="8">
        <f t="shared" si="27"/>
        <v>6.6317626527050644E-2</v>
      </c>
      <c r="E370" s="86" t="str">
        <f>IFERROR(VLOOKUP(A370,SPY!$A$2:$E$379,5,FALSE),"")</f>
        <v/>
      </c>
      <c r="F370" s="8"/>
    </row>
    <row r="371" spans="1:6" x14ac:dyDescent="0.45">
      <c r="A371" s="9">
        <v>28369</v>
      </c>
      <c r="B371" s="90">
        <v>61.3</v>
      </c>
      <c r="C371" s="8">
        <f t="shared" si="26"/>
        <v>3.2733224222585289E-3</v>
      </c>
      <c r="D371" s="8">
        <f t="shared" si="27"/>
        <v>6.4236111111110938E-2</v>
      </c>
      <c r="E371" s="86" t="str">
        <f>IFERROR(VLOOKUP(A371,SPY!$A$2:$E$379,5,FALSE),"")</f>
        <v/>
      </c>
      <c r="F371" s="8"/>
    </row>
    <row r="372" spans="1:6" x14ac:dyDescent="0.45">
      <c r="A372" s="9">
        <v>28399</v>
      </c>
      <c r="B372" s="90">
        <v>61.6</v>
      </c>
      <c r="C372" s="8">
        <f t="shared" si="26"/>
        <v>4.8939641109300158E-3</v>
      </c>
      <c r="D372" s="8">
        <f t="shared" si="27"/>
        <v>6.390328151986191E-2</v>
      </c>
      <c r="E372" s="86" t="str">
        <f>IFERROR(VLOOKUP(A372,SPY!$A$2:$E$379,5,FALSE),"")</f>
        <v/>
      </c>
      <c r="F372" s="8"/>
    </row>
    <row r="373" spans="1:6" x14ac:dyDescent="0.45">
      <c r="A373" s="9">
        <v>28430</v>
      </c>
      <c r="B373" s="90">
        <v>62</v>
      </c>
      <c r="C373" s="8">
        <f t="shared" si="26"/>
        <v>6.4935064935065512E-3</v>
      </c>
      <c r="D373" s="8">
        <f t="shared" si="27"/>
        <v>6.7125645438898429E-2</v>
      </c>
      <c r="E373" s="86" t="str">
        <f>IFERROR(VLOOKUP(A373,SPY!$A$2:$E$379,5,FALSE),"")</f>
        <v/>
      </c>
      <c r="F373" s="8"/>
    </row>
    <row r="374" spans="1:6" x14ac:dyDescent="0.45">
      <c r="A374" s="9">
        <v>28460</v>
      </c>
      <c r="B374" s="90">
        <v>62.3</v>
      </c>
      <c r="C374" s="8">
        <f t="shared" si="26"/>
        <v>4.8387096774193949E-3</v>
      </c>
      <c r="D374" s="8">
        <f t="shared" si="27"/>
        <v>6.6780821917808098E-2</v>
      </c>
      <c r="E374" s="86" t="str">
        <f>IFERROR(VLOOKUP(A374,SPY!$A$2:$E$379,5,FALSE),"")</f>
        <v/>
      </c>
      <c r="F374" s="8"/>
    </row>
    <row r="375" spans="1:6" x14ac:dyDescent="0.45">
      <c r="A375" s="9">
        <v>28491</v>
      </c>
      <c r="B375" s="90">
        <v>62.7</v>
      </c>
      <c r="C375" s="8">
        <f t="shared" si="26"/>
        <v>6.4205457463886173E-3</v>
      </c>
      <c r="D375" s="8">
        <f t="shared" si="27"/>
        <v>6.8143100511073307E-2</v>
      </c>
      <c r="E375" s="86" t="str">
        <f>IFERROR(VLOOKUP(A375,SPY!$A$2:$E$379,5,FALSE),"")</f>
        <v/>
      </c>
      <c r="F375" s="8"/>
    </row>
    <row r="376" spans="1:6" x14ac:dyDescent="0.45">
      <c r="A376" s="9">
        <v>28522</v>
      </c>
      <c r="B376" s="90">
        <v>63</v>
      </c>
      <c r="C376" s="8">
        <f t="shared" si="26"/>
        <v>4.7846889952152249E-3</v>
      </c>
      <c r="D376" s="8">
        <f t="shared" si="27"/>
        <v>6.2394603709949426E-2</v>
      </c>
      <c r="E376" s="86" t="str">
        <f>IFERROR(VLOOKUP(A376,SPY!$A$2:$E$379,5,FALSE),"")</f>
        <v/>
      </c>
      <c r="F376" s="8"/>
    </row>
    <row r="377" spans="1:6" x14ac:dyDescent="0.45">
      <c r="A377" s="9">
        <v>28550</v>
      </c>
      <c r="B377" s="90">
        <v>63.4</v>
      </c>
      <c r="C377" s="8">
        <f t="shared" si="26"/>
        <v>6.3492063492063266E-3</v>
      </c>
      <c r="D377" s="8">
        <f t="shared" si="27"/>
        <v>6.3758389261744819E-2</v>
      </c>
      <c r="E377" s="86" t="str">
        <f>IFERROR(VLOOKUP(A377,SPY!$A$2:$E$379,5,FALSE),"")</f>
        <v/>
      </c>
      <c r="F377" s="8"/>
    </row>
    <row r="378" spans="1:6" x14ac:dyDescent="0.45">
      <c r="A378" s="9">
        <v>28581</v>
      </c>
      <c r="B378" s="90">
        <v>63.9</v>
      </c>
      <c r="C378" s="8">
        <f t="shared" si="26"/>
        <v>7.8864353312302349E-3</v>
      </c>
      <c r="D378" s="8">
        <f t="shared" si="27"/>
        <v>6.4999999999999947E-2</v>
      </c>
      <c r="E378" s="86" t="str">
        <f>IFERROR(VLOOKUP(A378,SPY!$A$2:$E$379,5,FALSE),"")</f>
        <v/>
      </c>
      <c r="F378" s="8"/>
    </row>
    <row r="379" spans="1:6" x14ac:dyDescent="0.45">
      <c r="A379" s="9">
        <v>28611</v>
      </c>
      <c r="B379" s="90">
        <v>64.5</v>
      </c>
      <c r="C379" s="8">
        <f t="shared" si="26"/>
        <v>9.3896713615022609E-3</v>
      </c>
      <c r="D379" s="8">
        <f t="shared" si="27"/>
        <v>7.1428571428571397E-2</v>
      </c>
      <c r="E379" s="86" t="str">
        <f>IFERROR(VLOOKUP(A379,SPY!$A$2:$E$379,5,FALSE),"")</f>
        <v/>
      </c>
      <c r="F379" s="8"/>
    </row>
    <row r="380" spans="1:6" x14ac:dyDescent="0.45">
      <c r="A380" s="9">
        <v>28642</v>
      </c>
      <c r="B380" s="90">
        <v>65</v>
      </c>
      <c r="C380" s="8">
        <f t="shared" si="26"/>
        <v>7.7519379844961378E-3</v>
      </c>
      <c r="D380" s="8">
        <f t="shared" si="27"/>
        <v>7.4380165289256173E-2</v>
      </c>
      <c r="E380" s="86" t="str">
        <f>IFERROR(VLOOKUP(A380,SPY!$A$2:$E$379,5,FALSE),"")</f>
        <v/>
      </c>
      <c r="F380" s="8"/>
    </row>
    <row r="381" spans="1:6" x14ac:dyDescent="0.45">
      <c r="A381" s="9">
        <v>28672</v>
      </c>
      <c r="B381" s="90">
        <v>65.5</v>
      </c>
      <c r="C381" s="8">
        <f t="shared" si="26"/>
        <v>7.692307692307665E-3</v>
      </c>
      <c r="D381" s="8">
        <f t="shared" si="27"/>
        <v>7.7302631578947345E-2</v>
      </c>
      <c r="E381" s="86" t="str">
        <f>IFERROR(VLOOKUP(A381,SPY!$A$2:$E$379,5,FALSE),"")</f>
        <v/>
      </c>
      <c r="F381" s="8"/>
    </row>
    <row r="382" spans="1:6" x14ac:dyDescent="0.45">
      <c r="A382" s="9">
        <v>28703</v>
      </c>
      <c r="B382" s="90">
        <v>65.900000000000006</v>
      </c>
      <c r="C382" s="8">
        <f t="shared" si="26"/>
        <v>6.1068702290076882E-3</v>
      </c>
      <c r="D382" s="8">
        <f t="shared" si="27"/>
        <v>7.8559738134206247E-2</v>
      </c>
      <c r="E382" s="86" t="str">
        <f>IFERROR(VLOOKUP(A382,SPY!$A$2:$E$379,5,FALSE),"")</f>
        <v/>
      </c>
      <c r="F382" s="8"/>
    </row>
    <row r="383" spans="1:6" x14ac:dyDescent="0.45">
      <c r="A383" s="9">
        <v>28734</v>
      </c>
      <c r="B383" s="90">
        <v>66.5</v>
      </c>
      <c r="C383" s="8">
        <f t="shared" si="26"/>
        <v>9.1047040971168336E-3</v>
      </c>
      <c r="D383" s="8">
        <f t="shared" si="27"/>
        <v>8.4828711256117462E-2</v>
      </c>
      <c r="E383" s="86" t="str">
        <f>IFERROR(VLOOKUP(A383,SPY!$A$2:$E$379,5,FALSE),"")</f>
        <v/>
      </c>
      <c r="F383" s="8"/>
    </row>
    <row r="384" spans="1:6" x14ac:dyDescent="0.45">
      <c r="A384" s="9">
        <v>28764</v>
      </c>
      <c r="B384" s="90">
        <v>67.099999999999994</v>
      </c>
      <c r="C384" s="8">
        <f t="shared" si="26"/>
        <v>9.0225563909773765E-3</v>
      </c>
      <c r="D384" s="8">
        <f t="shared" si="27"/>
        <v>8.9285714285714191E-2</v>
      </c>
      <c r="E384" s="86" t="str">
        <f>IFERROR(VLOOKUP(A384,SPY!$A$2:$E$379,5,FALSE),"")</f>
        <v/>
      </c>
      <c r="F384" s="8"/>
    </row>
    <row r="385" spans="1:6" x14ac:dyDescent="0.45">
      <c r="A385" s="9">
        <v>28795</v>
      </c>
      <c r="B385" s="90">
        <v>67.5</v>
      </c>
      <c r="C385" s="8">
        <f t="shared" si="26"/>
        <v>5.9612518628913147E-3</v>
      </c>
      <c r="D385" s="8">
        <f t="shared" si="27"/>
        <v>8.870967741935476E-2</v>
      </c>
      <c r="E385" s="86" t="str">
        <f>IFERROR(VLOOKUP(A385,SPY!$A$2:$E$379,5,FALSE),"")</f>
        <v/>
      </c>
      <c r="F385" s="8"/>
    </row>
    <row r="386" spans="1:6" x14ac:dyDescent="0.45">
      <c r="A386" s="9">
        <v>28825</v>
      </c>
      <c r="B386" s="90">
        <v>67.900000000000006</v>
      </c>
      <c r="C386" s="8">
        <f t="shared" si="26"/>
        <v>5.9259259259261121E-3</v>
      </c>
      <c r="D386" s="8">
        <f t="shared" si="27"/>
        <v>8.9887640449438422E-2</v>
      </c>
      <c r="E386" s="86" t="str">
        <f>IFERROR(VLOOKUP(A386,SPY!$A$2:$E$379,5,FALSE),"")</f>
        <v/>
      </c>
      <c r="F386" s="8"/>
    </row>
    <row r="387" spans="1:6" x14ac:dyDescent="0.45">
      <c r="A387" s="9">
        <v>28856</v>
      </c>
      <c r="B387" s="90">
        <v>68.5</v>
      </c>
      <c r="C387" s="8">
        <f t="shared" si="26"/>
        <v>8.8365243004417948E-3</v>
      </c>
      <c r="D387" s="8">
        <f t="shared" si="27"/>
        <v>9.2503987240829311E-2</v>
      </c>
      <c r="E387" s="86" t="str">
        <f>IFERROR(VLOOKUP(A387,SPY!$A$2:$E$379,5,FALSE),"")</f>
        <v/>
      </c>
      <c r="F387" s="8"/>
    </row>
    <row r="388" spans="1:6" x14ac:dyDescent="0.45">
      <c r="A388" s="9">
        <v>28887</v>
      </c>
      <c r="B388" s="90">
        <v>69.2</v>
      </c>
      <c r="C388" s="8">
        <f t="shared" si="26"/>
        <v>1.0218978102189746E-2</v>
      </c>
      <c r="D388" s="8">
        <f t="shared" si="27"/>
        <v>9.8412698412698507E-2</v>
      </c>
      <c r="E388" s="86" t="str">
        <f>IFERROR(VLOOKUP(A388,SPY!$A$2:$E$379,5,FALSE),"")</f>
        <v/>
      </c>
      <c r="F388" s="8"/>
    </row>
    <row r="389" spans="1:6" x14ac:dyDescent="0.45">
      <c r="A389" s="9">
        <v>28915</v>
      </c>
      <c r="B389" s="90">
        <v>69.900000000000006</v>
      </c>
      <c r="C389" s="8">
        <f t="shared" ref="C389:C452" si="28">B389/B388-1</f>
        <v>1.0115606936416333E-2</v>
      </c>
      <c r="D389" s="8">
        <f t="shared" si="27"/>
        <v>0.10252365930599372</v>
      </c>
      <c r="E389" s="86" t="str">
        <f>IFERROR(VLOOKUP(A389,SPY!$A$2:$E$379,5,FALSE),"")</f>
        <v/>
      </c>
      <c r="F389" s="8"/>
    </row>
    <row r="390" spans="1:6" x14ac:dyDescent="0.45">
      <c r="A390" s="9">
        <v>28946</v>
      </c>
      <c r="B390" s="90">
        <v>70.599999999999994</v>
      </c>
      <c r="C390" s="8">
        <f t="shared" si="28"/>
        <v>1.0014306151645114E-2</v>
      </c>
      <c r="D390" s="8">
        <f t="shared" si="27"/>
        <v>0.10485133020344284</v>
      </c>
      <c r="E390" s="86" t="str">
        <f>IFERROR(VLOOKUP(A390,SPY!$A$2:$E$379,5,FALSE),"")</f>
        <v/>
      </c>
      <c r="F390" s="8"/>
    </row>
    <row r="391" spans="1:6" x14ac:dyDescent="0.45">
      <c r="A391" s="9">
        <v>28976</v>
      </c>
      <c r="B391" s="90">
        <v>71.400000000000006</v>
      </c>
      <c r="C391" s="8">
        <f t="shared" si="28"/>
        <v>1.1331444759206999E-2</v>
      </c>
      <c r="D391" s="8">
        <f t="shared" si="27"/>
        <v>0.10697674418604652</v>
      </c>
      <c r="E391" s="86" t="str">
        <f>IFERROR(VLOOKUP(A391,SPY!$A$2:$E$379,5,FALSE),"")</f>
        <v/>
      </c>
      <c r="F391" s="8"/>
    </row>
    <row r="392" spans="1:6" x14ac:dyDescent="0.45">
      <c r="A392" s="9">
        <v>29007</v>
      </c>
      <c r="B392" s="90">
        <v>72.2</v>
      </c>
      <c r="C392" s="8">
        <f t="shared" si="28"/>
        <v>1.1204481792717047E-2</v>
      </c>
      <c r="D392" s="8">
        <f t="shared" si="27"/>
        <v>0.11076923076923073</v>
      </c>
      <c r="E392" s="86" t="str">
        <f>IFERROR(VLOOKUP(A392,SPY!$A$2:$E$379,5,FALSE),"")</f>
        <v/>
      </c>
      <c r="F392" s="8"/>
    </row>
    <row r="393" spans="1:6" x14ac:dyDescent="0.45">
      <c r="A393" s="9">
        <v>29037</v>
      </c>
      <c r="B393" s="90">
        <v>73</v>
      </c>
      <c r="C393" s="8">
        <f t="shared" si="28"/>
        <v>1.1080332409972193E-2</v>
      </c>
      <c r="D393" s="8">
        <f t="shared" si="27"/>
        <v>0.11450381679389321</v>
      </c>
      <c r="E393" s="86" t="str">
        <f>IFERROR(VLOOKUP(A393,SPY!$A$2:$E$379,5,FALSE),"")</f>
        <v/>
      </c>
      <c r="F393" s="8"/>
    </row>
    <row r="394" spans="1:6" x14ac:dyDescent="0.45">
      <c r="A394" s="9">
        <v>29068</v>
      </c>
      <c r="B394" s="90">
        <v>73.7</v>
      </c>
      <c r="C394" s="8">
        <f t="shared" si="28"/>
        <v>9.5890410958905381E-3</v>
      </c>
      <c r="D394" s="8">
        <f t="shared" si="27"/>
        <v>0.11836115326251884</v>
      </c>
      <c r="E394" s="86" t="str">
        <f>IFERROR(VLOOKUP(A394,SPY!$A$2:$E$379,5,FALSE),"")</f>
        <v/>
      </c>
      <c r="F394" s="8"/>
    </row>
    <row r="395" spans="1:6" x14ac:dyDescent="0.45">
      <c r="A395" s="9">
        <v>29099</v>
      </c>
      <c r="B395" s="90">
        <v>74.400000000000006</v>
      </c>
      <c r="C395" s="8">
        <f t="shared" si="28"/>
        <v>9.4979647218453866E-3</v>
      </c>
      <c r="D395" s="8">
        <f t="shared" si="27"/>
        <v>0.11879699248120312</v>
      </c>
      <c r="E395" s="86" t="str">
        <f>IFERROR(VLOOKUP(A395,SPY!$A$2:$E$379,5,FALSE),"")</f>
        <v/>
      </c>
      <c r="F395" s="8"/>
    </row>
    <row r="396" spans="1:6" x14ac:dyDescent="0.45">
      <c r="A396" s="9">
        <v>29129</v>
      </c>
      <c r="B396" s="90">
        <v>75.2</v>
      </c>
      <c r="C396" s="8">
        <f t="shared" si="28"/>
        <v>1.0752688172043001E-2</v>
      </c>
      <c r="D396" s="8">
        <f t="shared" si="27"/>
        <v>0.12071535022354718</v>
      </c>
      <c r="E396" s="86" t="str">
        <f>IFERROR(VLOOKUP(A396,SPY!$A$2:$E$379,5,FALSE),"")</f>
        <v/>
      </c>
      <c r="F396" s="8"/>
    </row>
    <row r="397" spans="1:6" x14ac:dyDescent="0.45">
      <c r="A397" s="9">
        <v>29160</v>
      </c>
      <c r="B397" s="90">
        <v>76</v>
      </c>
      <c r="C397" s="8">
        <f t="shared" si="28"/>
        <v>1.0638297872340496E-2</v>
      </c>
      <c r="D397" s="8">
        <f t="shared" si="27"/>
        <v>0.125925925925926</v>
      </c>
      <c r="E397" s="86" t="str">
        <f>IFERROR(VLOOKUP(A397,SPY!$A$2:$E$379,5,FALSE),"")</f>
        <v/>
      </c>
      <c r="F397" s="8"/>
    </row>
    <row r="398" spans="1:6" x14ac:dyDescent="0.45">
      <c r="A398" s="9">
        <v>29190</v>
      </c>
      <c r="B398" s="90">
        <v>76.900000000000006</v>
      </c>
      <c r="C398" s="8">
        <f t="shared" si="28"/>
        <v>1.1842105263157876E-2</v>
      </c>
      <c r="D398" s="8">
        <f t="shared" si="27"/>
        <v>0.13254786450662737</v>
      </c>
      <c r="E398" s="86" t="str">
        <f>IFERROR(VLOOKUP(A398,SPY!$A$2:$E$379,5,FALSE),"")</f>
        <v/>
      </c>
      <c r="F398" s="8"/>
    </row>
    <row r="399" spans="1:6" x14ac:dyDescent="0.45">
      <c r="A399" s="9">
        <v>29221</v>
      </c>
      <c r="B399" s="90">
        <v>78</v>
      </c>
      <c r="C399" s="8">
        <f t="shared" si="28"/>
        <v>1.4304291287386084E-2</v>
      </c>
      <c r="D399" s="8">
        <f t="shared" si="27"/>
        <v>0.13868613138686126</v>
      </c>
      <c r="E399" s="86" t="str">
        <f>IFERROR(VLOOKUP(A399,SPY!$A$2:$E$379,5,FALSE),"")</f>
        <v/>
      </c>
      <c r="F399" s="8"/>
    </row>
    <row r="400" spans="1:6" x14ac:dyDescent="0.45">
      <c r="A400" s="9">
        <v>29252</v>
      </c>
      <c r="B400" s="90">
        <v>79</v>
      </c>
      <c r="C400" s="8">
        <f t="shared" si="28"/>
        <v>1.2820512820512775E-2</v>
      </c>
      <c r="D400" s="8">
        <f t="shared" ref="D400:D463" si="29">B400/B388-1</f>
        <v>0.14161849710982644</v>
      </c>
      <c r="E400" s="86" t="str">
        <f>IFERROR(VLOOKUP(A400,SPY!$A$2:$E$379,5,FALSE),"")</f>
        <v/>
      </c>
      <c r="F400" s="8"/>
    </row>
    <row r="401" spans="1:6" x14ac:dyDescent="0.45">
      <c r="A401" s="9">
        <v>29281</v>
      </c>
      <c r="B401" s="90">
        <v>80.099999999999994</v>
      </c>
      <c r="C401" s="8">
        <f t="shared" si="28"/>
        <v>1.3924050632911245E-2</v>
      </c>
      <c r="D401" s="8">
        <f t="shared" si="29"/>
        <v>0.14592274678111572</v>
      </c>
      <c r="E401" s="86" t="str">
        <f>IFERROR(VLOOKUP(A401,SPY!$A$2:$E$379,5,FALSE),"")</f>
        <v/>
      </c>
      <c r="F401" s="8"/>
    </row>
    <row r="402" spans="1:6" x14ac:dyDescent="0.45">
      <c r="A402" s="9">
        <v>29312</v>
      </c>
      <c r="B402" s="90">
        <v>80.900000000000006</v>
      </c>
      <c r="C402" s="8">
        <f t="shared" si="28"/>
        <v>9.98751560549338E-3</v>
      </c>
      <c r="D402" s="8">
        <f t="shared" si="29"/>
        <v>0.14589235127478761</v>
      </c>
      <c r="E402" s="86" t="str">
        <f>IFERROR(VLOOKUP(A402,SPY!$A$2:$E$379,5,FALSE),"")</f>
        <v/>
      </c>
      <c r="F402" s="8"/>
    </row>
    <row r="403" spans="1:6" x14ac:dyDescent="0.45">
      <c r="A403" s="9">
        <v>29342</v>
      </c>
      <c r="B403" s="90">
        <v>81.7</v>
      </c>
      <c r="C403" s="8">
        <f t="shared" si="28"/>
        <v>9.8887515451173691E-3</v>
      </c>
      <c r="D403" s="8">
        <f t="shared" si="29"/>
        <v>0.14425770308123242</v>
      </c>
      <c r="E403" s="86" t="str">
        <f>IFERROR(VLOOKUP(A403,SPY!$A$2:$E$379,5,FALSE),"")</f>
        <v/>
      </c>
      <c r="F403" s="8"/>
    </row>
    <row r="404" spans="1:6" x14ac:dyDescent="0.45">
      <c r="A404" s="9">
        <v>29373</v>
      </c>
      <c r="B404" s="90">
        <v>82.5</v>
      </c>
      <c r="C404" s="8">
        <f t="shared" si="28"/>
        <v>9.7919216646267238E-3</v>
      </c>
      <c r="D404" s="8">
        <f t="shared" si="29"/>
        <v>0.14265927977839321</v>
      </c>
      <c r="E404" s="86" t="str">
        <f>IFERROR(VLOOKUP(A404,SPY!$A$2:$E$379,5,FALSE),"")</f>
        <v/>
      </c>
      <c r="F404" s="8"/>
    </row>
    <row r="405" spans="1:6" x14ac:dyDescent="0.45">
      <c r="A405" s="9">
        <v>29403</v>
      </c>
      <c r="B405" s="90">
        <v>82.6</v>
      </c>
      <c r="C405" s="8">
        <f t="shared" si="28"/>
        <v>1.2121212121212199E-3</v>
      </c>
      <c r="D405" s="8">
        <f t="shared" si="29"/>
        <v>0.1315068493150684</v>
      </c>
      <c r="E405" s="86" t="str">
        <f>IFERROR(VLOOKUP(A405,SPY!$A$2:$E$379,5,FALSE),"")</f>
        <v/>
      </c>
      <c r="F405" s="8"/>
    </row>
    <row r="406" spans="1:6" x14ac:dyDescent="0.45">
      <c r="A406" s="9">
        <v>29434</v>
      </c>
      <c r="B406" s="90">
        <v>83.2</v>
      </c>
      <c r="C406" s="8">
        <f t="shared" si="28"/>
        <v>7.2639225181598821E-3</v>
      </c>
      <c r="D406" s="8">
        <f t="shared" si="29"/>
        <v>0.12890094979647215</v>
      </c>
      <c r="E406" s="86" t="str">
        <f>IFERROR(VLOOKUP(A406,SPY!$A$2:$E$379,5,FALSE),"")</f>
        <v/>
      </c>
      <c r="F406" s="8"/>
    </row>
    <row r="407" spans="1:6" x14ac:dyDescent="0.45">
      <c r="A407" s="9">
        <v>29465</v>
      </c>
      <c r="B407" s="90">
        <v>83.9</v>
      </c>
      <c r="C407" s="8">
        <f t="shared" si="28"/>
        <v>8.4134615384616751E-3</v>
      </c>
      <c r="D407" s="8">
        <f t="shared" si="29"/>
        <v>0.12768817204301075</v>
      </c>
      <c r="E407" s="86" t="str">
        <f>IFERROR(VLOOKUP(A407,SPY!$A$2:$E$379,5,FALSE),"")</f>
        <v/>
      </c>
      <c r="F407" s="8"/>
    </row>
    <row r="408" spans="1:6" x14ac:dyDescent="0.45">
      <c r="A408" s="9">
        <v>29495</v>
      </c>
      <c r="B408" s="90">
        <v>84.7</v>
      </c>
      <c r="C408" s="8">
        <f t="shared" si="28"/>
        <v>9.5351609058402786E-3</v>
      </c>
      <c r="D408" s="8">
        <f t="shared" si="29"/>
        <v>0.12632978723404253</v>
      </c>
      <c r="E408" s="86" t="str">
        <f>IFERROR(VLOOKUP(A408,SPY!$A$2:$E$379,5,FALSE),"")</f>
        <v/>
      </c>
      <c r="F408" s="8"/>
    </row>
    <row r="409" spans="1:6" x14ac:dyDescent="0.45">
      <c r="A409" s="9">
        <v>29526</v>
      </c>
      <c r="B409" s="90">
        <v>85.6</v>
      </c>
      <c r="C409" s="8">
        <f t="shared" si="28"/>
        <v>1.0625737898465104E-2</v>
      </c>
      <c r="D409" s="8">
        <f t="shared" si="29"/>
        <v>0.12631578947368416</v>
      </c>
      <c r="E409" s="86" t="str">
        <f>IFERROR(VLOOKUP(A409,SPY!$A$2:$E$379,5,FALSE),"")</f>
        <v/>
      </c>
      <c r="F409" s="8"/>
    </row>
    <row r="410" spans="1:6" x14ac:dyDescent="0.45">
      <c r="A410" s="9">
        <v>29556</v>
      </c>
      <c r="B410" s="90">
        <v>86.4</v>
      </c>
      <c r="C410" s="8">
        <f t="shared" si="28"/>
        <v>9.3457943925234765E-3</v>
      </c>
      <c r="D410" s="8">
        <f t="shared" si="29"/>
        <v>0.12353706111833551</v>
      </c>
      <c r="E410" s="86" t="str">
        <f>IFERROR(VLOOKUP(A410,SPY!$A$2:$E$379,5,FALSE),"")</f>
        <v/>
      </c>
      <c r="F410" s="8"/>
    </row>
    <row r="411" spans="1:6" x14ac:dyDescent="0.45">
      <c r="A411" s="9">
        <v>29587</v>
      </c>
      <c r="B411" s="90">
        <v>87.2</v>
      </c>
      <c r="C411" s="8">
        <f t="shared" si="28"/>
        <v>9.2592592592593004E-3</v>
      </c>
      <c r="D411" s="8">
        <f t="shared" si="29"/>
        <v>0.11794871794871797</v>
      </c>
      <c r="E411" s="86" t="str">
        <f>IFERROR(VLOOKUP(A411,SPY!$A$2:$E$379,5,FALSE),"")</f>
        <v/>
      </c>
      <c r="F411" s="8"/>
    </row>
    <row r="412" spans="1:6" x14ac:dyDescent="0.45">
      <c r="A412" s="9">
        <v>29618</v>
      </c>
      <c r="B412" s="90">
        <v>88</v>
      </c>
      <c r="C412" s="8">
        <f t="shared" si="28"/>
        <v>9.1743119266054496E-3</v>
      </c>
      <c r="D412" s="8">
        <f t="shared" si="29"/>
        <v>0.11392405063291133</v>
      </c>
      <c r="E412" s="86" t="str">
        <f>IFERROR(VLOOKUP(A412,SPY!$A$2:$E$379,5,FALSE),"")</f>
        <v/>
      </c>
      <c r="F412" s="8"/>
    </row>
    <row r="413" spans="1:6" x14ac:dyDescent="0.45">
      <c r="A413" s="9">
        <v>29646</v>
      </c>
      <c r="B413" s="90">
        <v>88.6</v>
      </c>
      <c r="C413" s="8">
        <f t="shared" si="28"/>
        <v>6.8181818181818343E-3</v>
      </c>
      <c r="D413" s="8">
        <f t="shared" si="29"/>
        <v>0.10611735330836458</v>
      </c>
      <c r="E413" s="86" t="str">
        <f>IFERROR(VLOOKUP(A413,SPY!$A$2:$E$379,5,FALSE),"")</f>
        <v/>
      </c>
      <c r="F413" s="8"/>
    </row>
    <row r="414" spans="1:6" x14ac:dyDescent="0.45">
      <c r="A414" s="9">
        <v>29677</v>
      </c>
      <c r="B414" s="90">
        <v>89.1</v>
      </c>
      <c r="C414" s="8">
        <f t="shared" si="28"/>
        <v>5.6433408577878375E-3</v>
      </c>
      <c r="D414" s="8">
        <f t="shared" si="29"/>
        <v>0.10135970333745359</v>
      </c>
      <c r="E414" s="86" t="str">
        <f>IFERROR(VLOOKUP(A414,SPY!$A$2:$E$379,5,FALSE),"")</f>
        <v/>
      </c>
      <c r="F414" s="8"/>
    </row>
    <row r="415" spans="1:6" x14ac:dyDescent="0.45">
      <c r="A415" s="9">
        <v>29707</v>
      </c>
      <c r="B415" s="90">
        <v>89.7</v>
      </c>
      <c r="C415" s="8">
        <f t="shared" si="28"/>
        <v>6.7340067340069254E-3</v>
      </c>
      <c r="D415" s="8">
        <f t="shared" si="29"/>
        <v>9.7919216646266793E-2</v>
      </c>
      <c r="E415" s="86" t="str">
        <f>IFERROR(VLOOKUP(A415,SPY!$A$2:$E$379,5,FALSE),"")</f>
        <v/>
      </c>
      <c r="F415" s="8"/>
    </row>
    <row r="416" spans="1:6" x14ac:dyDescent="0.45">
      <c r="A416" s="9">
        <v>29738</v>
      </c>
      <c r="B416" s="90">
        <v>90.5</v>
      </c>
      <c r="C416" s="8">
        <f t="shared" si="28"/>
        <v>8.9186176142697082E-3</v>
      </c>
      <c r="D416" s="8">
        <f t="shared" si="29"/>
        <v>9.6969696969696928E-2</v>
      </c>
      <c r="E416" s="86" t="str">
        <f>IFERROR(VLOOKUP(A416,SPY!$A$2:$E$379,5,FALSE),"")</f>
        <v/>
      </c>
      <c r="F416" s="8"/>
    </row>
    <row r="417" spans="1:6" x14ac:dyDescent="0.45">
      <c r="A417" s="9">
        <v>29768</v>
      </c>
      <c r="B417" s="90">
        <v>91.5</v>
      </c>
      <c r="C417" s="8">
        <f t="shared" si="28"/>
        <v>1.1049723756906049E-2</v>
      </c>
      <c r="D417" s="8">
        <f t="shared" si="29"/>
        <v>0.10774818401937059</v>
      </c>
      <c r="E417" s="86" t="str">
        <f>IFERROR(VLOOKUP(A417,SPY!$A$2:$E$379,5,FALSE),"")</f>
        <v/>
      </c>
      <c r="F417" s="8"/>
    </row>
    <row r="418" spans="1:6" x14ac:dyDescent="0.45">
      <c r="A418" s="9">
        <v>29799</v>
      </c>
      <c r="B418" s="90">
        <v>92.2</v>
      </c>
      <c r="C418" s="8">
        <f t="shared" si="28"/>
        <v>7.6502732240437687E-3</v>
      </c>
      <c r="D418" s="8">
        <f t="shared" si="29"/>
        <v>0.10817307692307687</v>
      </c>
      <c r="E418" s="86" t="str">
        <f>IFERROR(VLOOKUP(A418,SPY!$A$2:$E$379,5,FALSE),"")</f>
        <v/>
      </c>
      <c r="F418" s="8"/>
    </row>
    <row r="419" spans="1:6" x14ac:dyDescent="0.45">
      <c r="A419" s="9">
        <v>29830</v>
      </c>
      <c r="B419" s="90">
        <v>93.1</v>
      </c>
      <c r="C419" s="8">
        <f t="shared" si="28"/>
        <v>9.761388286333883E-3</v>
      </c>
      <c r="D419" s="8">
        <f t="shared" si="29"/>
        <v>0.1096543504171632</v>
      </c>
      <c r="E419" s="86" t="str">
        <f>IFERROR(VLOOKUP(A419,SPY!$A$2:$E$379,5,FALSE),"")</f>
        <v/>
      </c>
      <c r="F419" s="8"/>
    </row>
    <row r="420" spans="1:6" x14ac:dyDescent="0.45">
      <c r="A420" s="9">
        <v>29860</v>
      </c>
      <c r="B420" s="90">
        <v>93.4</v>
      </c>
      <c r="C420" s="8">
        <f t="shared" si="28"/>
        <v>3.2223415682064438E-3</v>
      </c>
      <c r="D420" s="8">
        <f t="shared" si="29"/>
        <v>0.10271546635182993</v>
      </c>
      <c r="E420" s="86" t="str">
        <f>IFERROR(VLOOKUP(A420,SPY!$A$2:$E$379,5,FALSE),"")</f>
        <v/>
      </c>
      <c r="F420" s="8"/>
    </row>
    <row r="421" spans="1:6" x14ac:dyDescent="0.45">
      <c r="A421" s="9">
        <v>29891</v>
      </c>
      <c r="B421" s="90">
        <v>93.8</v>
      </c>
      <c r="C421" s="8">
        <f t="shared" si="28"/>
        <v>4.2826552462524869E-3</v>
      </c>
      <c r="D421" s="8">
        <f t="shared" si="29"/>
        <v>9.5794392523364635E-2</v>
      </c>
      <c r="E421" s="86" t="str">
        <f>IFERROR(VLOOKUP(A421,SPY!$A$2:$E$379,5,FALSE),"")</f>
        <v/>
      </c>
      <c r="F421" s="8"/>
    </row>
    <row r="422" spans="1:6" x14ac:dyDescent="0.45">
      <c r="A422" s="9">
        <v>29921</v>
      </c>
      <c r="B422" s="90">
        <v>94.1</v>
      </c>
      <c r="C422" s="8">
        <f t="shared" si="28"/>
        <v>3.1982942430703876E-3</v>
      </c>
      <c r="D422" s="8">
        <f t="shared" si="29"/>
        <v>8.9120370370370239E-2</v>
      </c>
      <c r="E422" s="86" t="str">
        <f>IFERROR(VLOOKUP(A422,SPY!$A$2:$E$379,5,FALSE),"")</f>
        <v/>
      </c>
      <c r="F422" s="8"/>
    </row>
    <row r="423" spans="1:6" x14ac:dyDescent="0.45">
      <c r="A423" s="9">
        <v>29952</v>
      </c>
      <c r="B423" s="90">
        <v>94.4</v>
      </c>
      <c r="C423" s="8">
        <f t="shared" si="28"/>
        <v>3.1880977683316214E-3</v>
      </c>
      <c r="D423" s="8">
        <f t="shared" si="29"/>
        <v>8.256880733944949E-2</v>
      </c>
      <c r="E423" s="86" t="str">
        <f>IFERROR(VLOOKUP(A423,SPY!$A$2:$E$379,5,FALSE),"")</f>
        <v/>
      </c>
      <c r="F423" s="8"/>
    </row>
    <row r="424" spans="1:6" x14ac:dyDescent="0.45">
      <c r="A424" s="9">
        <v>29983</v>
      </c>
      <c r="B424" s="90">
        <v>94.7</v>
      </c>
      <c r="C424" s="8">
        <f t="shared" si="28"/>
        <v>3.1779661016948513E-3</v>
      </c>
      <c r="D424" s="8">
        <f t="shared" si="29"/>
        <v>7.6136363636363669E-2</v>
      </c>
      <c r="E424" s="86" t="str">
        <f>IFERROR(VLOOKUP(A424,SPY!$A$2:$E$379,5,FALSE),"")</f>
        <v/>
      </c>
      <c r="F424" s="8" t="str">
        <f>IFERROR(E424/E412-1,"")</f>
        <v/>
      </c>
    </row>
    <row r="425" spans="1:6" x14ac:dyDescent="0.45">
      <c r="A425" s="9">
        <v>30011</v>
      </c>
      <c r="B425" s="90">
        <v>94.7</v>
      </c>
      <c r="C425" s="8">
        <f t="shared" si="28"/>
        <v>0</v>
      </c>
      <c r="D425" s="8">
        <f t="shared" si="29"/>
        <v>6.8848758465011484E-2</v>
      </c>
      <c r="E425" s="86" t="str">
        <f>IFERROR(VLOOKUP(A425,SPY!$A$2:$E$379,5,FALSE),"")</f>
        <v/>
      </c>
      <c r="F425" s="8" t="str">
        <f t="shared" ref="F425:F488" si="30">IFERROR(E425/E413-1,"")</f>
        <v/>
      </c>
    </row>
    <row r="426" spans="1:6" x14ac:dyDescent="0.45">
      <c r="A426" s="9">
        <v>30042</v>
      </c>
      <c r="B426" s="90">
        <v>95</v>
      </c>
      <c r="C426" s="8">
        <f t="shared" si="28"/>
        <v>3.1678986272438703E-3</v>
      </c>
      <c r="D426" s="8">
        <f t="shared" si="29"/>
        <v>6.6217732884399583E-2</v>
      </c>
      <c r="E426" s="86" t="str">
        <f>IFERROR(VLOOKUP(A426,SPY!$A$2:$E$379,5,FALSE),"")</f>
        <v/>
      </c>
      <c r="F426" s="8" t="str">
        <f t="shared" si="30"/>
        <v/>
      </c>
    </row>
    <row r="427" spans="1:6" x14ac:dyDescent="0.45">
      <c r="A427" s="9">
        <v>30072</v>
      </c>
      <c r="B427" s="90">
        <v>95.9</v>
      </c>
      <c r="C427" s="8">
        <f t="shared" si="28"/>
        <v>9.4736842105263008E-3</v>
      </c>
      <c r="D427" s="8">
        <f t="shared" si="29"/>
        <v>6.911928651059096E-2</v>
      </c>
      <c r="E427" s="86" t="str">
        <f>IFERROR(VLOOKUP(A427,SPY!$A$2:$E$379,5,FALSE),"")</f>
        <v/>
      </c>
      <c r="F427" s="8" t="str">
        <f t="shared" si="30"/>
        <v/>
      </c>
    </row>
    <row r="428" spans="1:6" x14ac:dyDescent="0.45">
      <c r="A428" s="9">
        <v>30103</v>
      </c>
      <c r="B428" s="90">
        <v>97</v>
      </c>
      <c r="C428" s="8">
        <f t="shared" si="28"/>
        <v>1.1470281543274119E-2</v>
      </c>
      <c r="D428" s="8">
        <f t="shared" si="29"/>
        <v>7.182320441988943E-2</v>
      </c>
      <c r="E428" s="86" t="str">
        <f>IFERROR(VLOOKUP(A428,SPY!$A$2:$E$379,5,FALSE),"")</f>
        <v/>
      </c>
      <c r="F428" s="8" t="str">
        <f t="shared" si="30"/>
        <v/>
      </c>
    </row>
    <row r="429" spans="1:6" x14ac:dyDescent="0.45">
      <c r="A429" s="9">
        <v>30133</v>
      </c>
      <c r="B429" s="90">
        <v>97.5</v>
      </c>
      <c r="C429" s="8">
        <f t="shared" si="28"/>
        <v>5.1546391752577136E-3</v>
      </c>
      <c r="D429" s="8">
        <f t="shared" si="29"/>
        <v>6.5573770491803351E-2</v>
      </c>
      <c r="E429" s="86" t="str">
        <f>IFERROR(VLOOKUP(A429,SPY!$A$2:$E$379,5,FALSE),"")</f>
        <v/>
      </c>
      <c r="F429" s="8" t="str">
        <f t="shared" si="30"/>
        <v/>
      </c>
    </row>
    <row r="430" spans="1:6" x14ac:dyDescent="0.45">
      <c r="A430" s="9">
        <v>30164</v>
      </c>
      <c r="B430" s="90">
        <v>97.7</v>
      </c>
      <c r="C430" s="8">
        <f t="shared" si="28"/>
        <v>2.0512820512821328E-3</v>
      </c>
      <c r="D430" s="8">
        <f t="shared" si="29"/>
        <v>5.9652928416485951E-2</v>
      </c>
      <c r="E430" s="86" t="str">
        <f>IFERROR(VLOOKUP(A430,SPY!$A$2:$E$379,5,FALSE),"")</f>
        <v/>
      </c>
      <c r="F430" s="8" t="str">
        <f t="shared" si="30"/>
        <v/>
      </c>
    </row>
    <row r="431" spans="1:6" x14ac:dyDescent="0.45">
      <c r="A431" s="9">
        <v>30195</v>
      </c>
      <c r="B431" s="90">
        <v>97.7</v>
      </c>
      <c r="C431" s="8">
        <f t="shared" si="28"/>
        <v>0</v>
      </c>
      <c r="D431" s="8">
        <f t="shared" si="29"/>
        <v>4.9409237379162363E-2</v>
      </c>
      <c r="E431" s="86" t="str">
        <f>IFERROR(VLOOKUP(A431,SPY!$A$2:$E$379,5,FALSE),"")</f>
        <v/>
      </c>
      <c r="F431" s="8" t="str">
        <f t="shared" si="30"/>
        <v/>
      </c>
    </row>
    <row r="432" spans="1:6" x14ac:dyDescent="0.45">
      <c r="A432" s="9">
        <v>30225</v>
      </c>
      <c r="B432" s="90">
        <v>98.1</v>
      </c>
      <c r="C432" s="8">
        <f t="shared" si="28"/>
        <v>4.0941658137154668E-3</v>
      </c>
      <c r="D432" s="8">
        <f t="shared" si="29"/>
        <v>5.0321199143468887E-2</v>
      </c>
      <c r="E432" s="86" t="str">
        <f>IFERROR(VLOOKUP(A432,SPY!$A$2:$E$379,5,FALSE),"")</f>
        <v/>
      </c>
      <c r="F432" s="8" t="str">
        <f t="shared" si="30"/>
        <v/>
      </c>
    </row>
    <row r="433" spans="1:6" x14ac:dyDescent="0.45">
      <c r="A433" s="9">
        <v>30256</v>
      </c>
      <c r="B433" s="90">
        <v>98</v>
      </c>
      <c r="C433" s="8">
        <f t="shared" si="28"/>
        <v>-1.0193679918449883E-3</v>
      </c>
      <c r="D433" s="8">
        <f t="shared" si="29"/>
        <v>4.4776119402985204E-2</v>
      </c>
      <c r="E433" s="86" t="str">
        <f>IFERROR(VLOOKUP(A433,SPY!$A$2:$E$379,5,FALSE),"")</f>
        <v/>
      </c>
      <c r="F433" s="8" t="str">
        <f t="shared" si="30"/>
        <v/>
      </c>
    </row>
    <row r="434" spans="1:6" x14ac:dyDescent="0.45">
      <c r="A434" s="9">
        <v>30286</v>
      </c>
      <c r="B434" s="90">
        <v>97.7</v>
      </c>
      <c r="C434" s="8">
        <f t="shared" si="28"/>
        <v>-3.0612244897958441E-3</v>
      </c>
      <c r="D434" s="8">
        <f t="shared" si="29"/>
        <v>3.8257173219978791E-2</v>
      </c>
      <c r="E434" s="86" t="str">
        <f>IFERROR(VLOOKUP(A434,SPY!$A$2:$E$379,5,FALSE),"")</f>
        <v/>
      </c>
      <c r="F434" s="8" t="str">
        <f t="shared" si="30"/>
        <v/>
      </c>
    </row>
    <row r="435" spans="1:6" x14ac:dyDescent="0.45">
      <c r="A435" s="9">
        <v>30317</v>
      </c>
      <c r="B435" s="90">
        <v>97.9</v>
      </c>
      <c r="C435" s="8">
        <f t="shared" si="28"/>
        <v>2.0470829068577334E-3</v>
      </c>
      <c r="D435" s="8">
        <f t="shared" si="29"/>
        <v>3.7076271186440746E-2</v>
      </c>
      <c r="E435" s="86" t="str">
        <f>IFERROR(VLOOKUP(A435,SPY!$A$2:$E$379,5,FALSE),"")</f>
        <v/>
      </c>
      <c r="F435" s="8" t="str">
        <f t="shared" si="30"/>
        <v/>
      </c>
    </row>
    <row r="436" spans="1:6" x14ac:dyDescent="0.45">
      <c r="A436" s="9">
        <v>30348</v>
      </c>
      <c r="B436" s="90">
        <v>98</v>
      </c>
      <c r="C436" s="8">
        <f t="shared" si="28"/>
        <v>1.0214504596526286E-3</v>
      </c>
      <c r="D436" s="8">
        <f t="shared" si="29"/>
        <v>3.4846884899683239E-2</v>
      </c>
      <c r="E436" s="86" t="str">
        <f>IFERROR(VLOOKUP(A436,SPY!$A$2:$E$379,5,FALSE),"")</f>
        <v/>
      </c>
      <c r="F436" s="8" t="str">
        <f t="shared" si="30"/>
        <v/>
      </c>
    </row>
    <row r="437" spans="1:6" x14ac:dyDescent="0.45">
      <c r="A437" s="9">
        <v>30376</v>
      </c>
      <c r="B437" s="90">
        <v>98.1</v>
      </c>
      <c r="C437" s="8">
        <f t="shared" si="28"/>
        <v>1.0204081632652073E-3</v>
      </c>
      <c r="D437" s="8">
        <f t="shared" si="29"/>
        <v>3.5902851108764455E-2</v>
      </c>
      <c r="E437" s="86" t="str">
        <f>IFERROR(VLOOKUP(A437,SPY!$A$2:$E$379,5,FALSE),"")</f>
        <v/>
      </c>
      <c r="F437" s="8" t="str">
        <f t="shared" si="30"/>
        <v/>
      </c>
    </row>
    <row r="438" spans="1:6" x14ac:dyDescent="0.45">
      <c r="A438" s="9">
        <v>30407</v>
      </c>
      <c r="B438" s="90">
        <v>98.8</v>
      </c>
      <c r="C438" s="8">
        <f t="shared" si="28"/>
        <v>7.135575942915473E-3</v>
      </c>
      <c r="D438" s="8">
        <f t="shared" si="29"/>
        <v>4.0000000000000036E-2</v>
      </c>
      <c r="E438" s="86" t="str">
        <f>IFERROR(VLOOKUP(A438,SPY!$A$2:$E$379,5,FALSE),"")</f>
        <v/>
      </c>
      <c r="F438" s="8" t="str">
        <f t="shared" si="30"/>
        <v/>
      </c>
    </row>
    <row r="439" spans="1:6" x14ac:dyDescent="0.45">
      <c r="A439" s="9">
        <v>30437</v>
      </c>
      <c r="B439" s="90">
        <v>99.2</v>
      </c>
      <c r="C439" s="8">
        <f t="shared" si="28"/>
        <v>4.0485829959515662E-3</v>
      </c>
      <c r="D439" s="8">
        <f t="shared" si="29"/>
        <v>3.4410844629822801E-2</v>
      </c>
      <c r="E439" s="86" t="str">
        <f>IFERROR(VLOOKUP(A439,SPY!$A$2:$E$379,5,FALSE),"")</f>
        <v/>
      </c>
      <c r="F439" s="8" t="str">
        <f t="shared" si="30"/>
        <v/>
      </c>
    </row>
    <row r="440" spans="1:6" x14ac:dyDescent="0.45">
      <c r="A440" s="9">
        <v>30468</v>
      </c>
      <c r="B440" s="90">
        <v>99.4</v>
      </c>
      <c r="C440" s="8">
        <f t="shared" si="28"/>
        <v>2.0161290322580072E-3</v>
      </c>
      <c r="D440" s="8">
        <f t="shared" si="29"/>
        <v>2.4742268041237248E-2</v>
      </c>
      <c r="E440" s="86" t="str">
        <f>IFERROR(VLOOKUP(A440,SPY!$A$2:$E$379,5,FALSE),"")</f>
        <v/>
      </c>
      <c r="F440" s="8" t="str">
        <f t="shared" si="30"/>
        <v/>
      </c>
    </row>
    <row r="441" spans="1:6" x14ac:dyDescent="0.45">
      <c r="A441" s="9">
        <v>30498</v>
      </c>
      <c r="B441" s="90">
        <v>99.8</v>
      </c>
      <c r="C441" s="8">
        <f t="shared" si="28"/>
        <v>4.0241448692150961E-3</v>
      </c>
      <c r="D441" s="8">
        <f t="shared" si="29"/>
        <v>2.3589743589743639E-2</v>
      </c>
      <c r="E441" s="86" t="str">
        <f>IFERROR(VLOOKUP(A441,SPY!$A$2:$E$379,5,FALSE),"")</f>
        <v/>
      </c>
      <c r="F441" s="8" t="str">
        <f t="shared" si="30"/>
        <v/>
      </c>
    </row>
    <row r="442" spans="1:6" x14ac:dyDescent="0.45">
      <c r="A442" s="9">
        <v>30529</v>
      </c>
      <c r="B442" s="90">
        <v>100.1</v>
      </c>
      <c r="C442" s="8">
        <f t="shared" si="28"/>
        <v>3.0060120240480437E-3</v>
      </c>
      <c r="D442" s="8">
        <f t="shared" si="29"/>
        <v>2.4564994882292579E-2</v>
      </c>
      <c r="E442" s="86" t="str">
        <f>IFERROR(VLOOKUP(A442,SPY!$A$2:$E$379,5,FALSE),"")</f>
        <v/>
      </c>
      <c r="F442" s="8" t="str">
        <f t="shared" si="30"/>
        <v/>
      </c>
    </row>
    <row r="443" spans="1:6" x14ac:dyDescent="0.45">
      <c r="A443" s="9">
        <v>30560</v>
      </c>
      <c r="B443" s="90">
        <v>100.4</v>
      </c>
      <c r="C443" s="8">
        <f t="shared" si="28"/>
        <v>2.9970029970030065E-3</v>
      </c>
      <c r="D443" s="8">
        <f t="shared" si="29"/>
        <v>2.763561924257929E-2</v>
      </c>
      <c r="E443" s="86" t="str">
        <f>IFERROR(VLOOKUP(A443,SPY!$A$2:$E$379,5,FALSE),"")</f>
        <v/>
      </c>
      <c r="F443" s="8" t="str">
        <f t="shared" si="30"/>
        <v/>
      </c>
    </row>
    <row r="444" spans="1:6" x14ac:dyDescent="0.45">
      <c r="A444" s="9">
        <v>30590</v>
      </c>
      <c r="B444" s="90">
        <v>100.8</v>
      </c>
      <c r="C444" s="8">
        <f t="shared" si="28"/>
        <v>3.9840637450199168E-3</v>
      </c>
      <c r="D444" s="8">
        <f t="shared" si="29"/>
        <v>2.7522935779816571E-2</v>
      </c>
      <c r="E444" s="86" t="str">
        <f>IFERROR(VLOOKUP(A444,SPY!$A$2:$E$379,5,FALSE),"")</f>
        <v/>
      </c>
      <c r="F444" s="8" t="str">
        <f t="shared" si="30"/>
        <v/>
      </c>
    </row>
    <row r="445" spans="1:6" x14ac:dyDescent="0.45">
      <c r="A445" s="9">
        <v>30621</v>
      </c>
      <c r="B445" s="90">
        <v>101.1</v>
      </c>
      <c r="C445" s="8">
        <f t="shared" si="28"/>
        <v>2.9761904761904656E-3</v>
      </c>
      <c r="D445" s="8">
        <f t="shared" si="29"/>
        <v>3.1632653061224536E-2</v>
      </c>
      <c r="E445" s="86" t="str">
        <f>IFERROR(VLOOKUP(A445,SPY!$A$2:$E$379,5,FALSE),"")</f>
        <v/>
      </c>
      <c r="F445" s="8" t="str">
        <f t="shared" si="30"/>
        <v/>
      </c>
    </row>
    <row r="446" spans="1:6" x14ac:dyDescent="0.45">
      <c r="A446" s="9">
        <v>30651</v>
      </c>
      <c r="B446" s="90">
        <v>101.4</v>
      </c>
      <c r="C446" s="8">
        <f t="shared" si="28"/>
        <v>2.9673590504453173E-3</v>
      </c>
      <c r="D446" s="8">
        <f t="shared" si="29"/>
        <v>3.7871033776867957E-2</v>
      </c>
      <c r="E446" s="86" t="str">
        <f>IFERROR(VLOOKUP(A446,SPY!$A$2:$E$379,5,FALSE),"")</f>
        <v/>
      </c>
      <c r="F446" s="8" t="str">
        <f t="shared" si="30"/>
        <v/>
      </c>
    </row>
    <row r="447" spans="1:6" x14ac:dyDescent="0.45">
      <c r="A447" s="9">
        <v>30682</v>
      </c>
      <c r="B447" s="90">
        <v>102.1</v>
      </c>
      <c r="C447" s="8">
        <f t="shared" si="28"/>
        <v>6.9033530571991353E-3</v>
      </c>
      <c r="D447" s="8">
        <f t="shared" si="29"/>
        <v>4.290091930541351E-2</v>
      </c>
      <c r="E447" s="86" t="str">
        <f>IFERROR(VLOOKUP(A447,SPY!$A$2:$E$379,5,FALSE),"")</f>
        <v/>
      </c>
      <c r="F447" s="8" t="str">
        <f t="shared" si="30"/>
        <v/>
      </c>
    </row>
    <row r="448" spans="1:6" x14ac:dyDescent="0.45">
      <c r="A448" s="9">
        <v>30713</v>
      </c>
      <c r="B448" s="90">
        <v>102.6</v>
      </c>
      <c r="C448" s="8">
        <f t="shared" si="28"/>
        <v>4.8971596474045587E-3</v>
      </c>
      <c r="D448" s="8">
        <f t="shared" si="29"/>
        <v>4.6938775510203978E-2</v>
      </c>
      <c r="E448" s="86" t="str">
        <f>IFERROR(VLOOKUP(A448,SPY!$A$2:$E$379,5,FALSE),"")</f>
        <v/>
      </c>
      <c r="F448" s="8" t="str">
        <f t="shared" si="30"/>
        <v/>
      </c>
    </row>
    <row r="449" spans="1:6" x14ac:dyDescent="0.45">
      <c r="A449" s="9">
        <v>30742</v>
      </c>
      <c r="B449" s="90">
        <v>102.9</v>
      </c>
      <c r="C449" s="8">
        <f t="shared" si="28"/>
        <v>2.9239766081872176E-3</v>
      </c>
      <c r="D449" s="8">
        <f t="shared" si="29"/>
        <v>4.8929663608562768E-2</v>
      </c>
      <c r="E449" s="86" t="str">
        <f>IFERROR(VLOOKUP(A449,SPY!$A$2:$E$379,5,FALSE),"")</f>
        <v/>
      </c>
      <c r="F449" s="8" t="str">
        <f t="shared" si="30"/>
        <v/>
      </c>
    </row>
    <row r="450" spans="1:6" x14ac:dyDescent="0.45">
      <c r="A450" s="9">
        <v>30773</v>
      </c>
      <c r="B450" s="90">
        <v>103.3</v>
      </c>
      <c r="C450" s="8">
        <f t="shared" si="28"/>
        <v>3.8872691933915515E-3</v>
      </c>
      <c r="D450" s="8">
        <f t="shared" si="29"/>
        <v>4.5546558704453455E-2</v>
      </c>
      <c r="E450" s="86" t="str">
        <f>IFERROR(VLOOKUP(A450,SPY!$A$2:$E$379,5,FALSE),"")</f>
        <v/>
      </c>
      <c r="F450" s="8" t="str">
        <f t="shared" si="30"/>
        <v/>
      </c>
    </row>
    <row r="451" spans="1:6" x14ac:dyDescent="0.45">
      <c r="A451" s="9">
        <v>30803</v>
      </c>
      <c r="B451" s="90">
        <v>103.5</v>
      </c>
      <c r="C451" s="8">
        <f t="shared" si="28"/>
        <v>1.9361084220717029E-3</v>
      </c>
      <c r="D451" s="8">
        <f t="shared" si="29"/>
        <v>4.3346774193548265E-2</v>
      </c>
      <c r="E451" s="86" t="str">
        <f>IFERROR(VLOOKUP(A451,SPY!$A$2:$E$379,5,FALSE),"")</f>
        <v/>
      </c>
      <c r="F451" s="8" t="str">
        <f t="shared" si="30"/>
        <v/>
      </c>
    </row>
    <row r="452" spans="1:6" x14ac:dyDescent="0.45">
      <c r="A452" s="9">
        <v>30834</v>
      </c>
      <c r="B452" s="90">
        <v>103.7</v>
      </c>
      <c r="C452" s="8">
        <f t="shared" si="28"/>
        <v>1.9323671497584183E-3</v>
      </c>
      <c r="D452" s="8">
        <f t="shared" si="29"/>
        <v>4.3259557344064392E-2</v>
      </c>
      <c r="E452" s="86" t="str">
        <f>IFERROR(VLOOKUP(A452,SPY!$A$2:$E$379,5,FALSE),"")</f>
        <v/>
      </c>
      <c r="F452" s="8" t="str">
        <f t="shared" si="30"/>
        <v/>
      </c>
    </row>
    <row r="453" spans="1:6" x14ac:dyDescent="0.45">
      <c r="A453" s="9">
        <v>30864</v>
      </c>
      <c r="B453" s="90">
        <v>104.1</v>
      </c>
      <c r="C453" s="8">
        <f t="shared" ref="C453:C516" si="31">B453/B452-1</f>
        <v>3.8572806171648377E-3</v>
      </c>
      <c r="D453" s="8">
        <f t="shared" si="29"/>
        <v>4.3086172344689366E-2</v>
      </c>
      <c r="E453" s="86" t="str">
        <f>IFERROR(VLOOKUP(A453,SPY!$A$2:$E$379,5,FALSE),"")</f>
        <v/>
      </c>
      <c r="F453" s="8" t="str">
        <f t="shared" si="30"/>
        <v/>
      </c>
    </row>
    <row r="454" spans="1:6" x14ac:dyDescent="0.45">
      <c r="A454" s="9">
        <v>30895</v>
      </c>
      <c r="B454" s="90">
        <v>104.4</v>
      </c>
      <c r="C454" s="8">
        <f t="shared" si="31"/>
        <v>2.8818443804035088E-3</v>
      </c>
      <c r="D454" s="8">
        <f t="shared" si="29"/>
        <v>4.2957042957043168E-2</v>
      </c>
      <c r="E454" s="86" t="str">
        <f>IFERROR(VLOOKUP(A454,SPY!$A$2:$E$379,5,FALSE),"")</f>
        <v/>
      </c>
      <c r="F454" s="8" t="str">
        <f t="shared" si="30"/>
        <v/>
      </c>
    </row>
    <row r="455" spans="1:6" x14ac:dyDescent="0.45">
      <c r="A455" s="9">
        <v>30926</v>
      </c>
      <c r="B455" s="90">
        <v>104.7</v>
      </c>
      <c r="C455" s="8">
        <f t="shared" si="31"/>
        <v>2.8735632183907178E-3</v>
      </c>
      <c r="D455" s="8">
        <f t="shared" si="29"/>
        <v>4.2828685258964105E-2</v>
      </c>
      <c r="E455" s="86" t="str">
        <f>IFERROR(VLOOKUP(A455,SPY!$A$2:$E$379,5,FALSE),"")</f>
        <v/>
      </c>
      <c r="F455" s="8" t="str">
        <f t="shared" si="30"/>
        <v/>
      </c>
    </row>
    <row r="456" spans="1:6" x14ac:dyDescent="0.45">
      <c r="A456" s="9">
        <v>30956</v>
      </c>
      <c r="B456" s="90">
        <v>105.1</v>
      </c>
      <c r="C456" s="8">
        <f t="shared" si="31"/>
        <v>3.8204393505252288E-3</v>
      </c>
      <c r="D456" s="8">
        <f t="shared" si="29"/>
        <v>4.2658730158730229E-2</v>
      </c>
      <c r="E456" s="86" t="str">
        <f>IFERROR(VLOOKUP(A456,SPY!$A$2:$E$379,5,FALSE),"")</f>
        <v/>
      </c>
      <c r="F456" s="8" t="str">
        <f t="shared" si="30"/>
        <v/>
      </c>
    </row>
    <row r="457" spans="1:6" x14ac:dyDescent="0.45">
      <c r="A457" s="9">
        <v>30987</v>
      </c>
      <c r="B457" s="90">
        <v>105.3</v>
      </c>
      <c r="C457" s="8">
        <f t="shared" si="31"/>
        <v>1.9029495718363432E-3</v>
      </c>
      <c r="D457" s="8">
        <f t="shared" si="29"/>
        <v>4.1543026706231556E-2</v>
      </c>
      <c r="E457" s="86" t="str">
        <f>IFERROR(VLOOKUP(A457,SPY!$A$2:$E$379,5,FALSE),"")</f>
        <v/>
      </c>
      <c r="F457" s="8" t="str">
        <f t="shared" si="30"/>
        <v/>
      </c>
    </row>
    <row r="458" spans="1:6" x14ac:dyDescent="0.45">
      <c r="A458" s="9">
        <v>31017</v>
      </c>
      <c r="B458" s="90">
        <v>105.5</v>
      </c>
      <c r="C458" s="8">
        <f t="shared" si="31"/>
        <v>1.8993352326686086E-3</v>
      </c>
      <c r="D458" s="8">
        <f t="shared" si="29"/>
        <v>4.0433925049309538E-2</v>
      </c>
      <c r="E458" s="86" t="str">
        <f>IFERROR(VLOOKUP(A458,SPY!$A$2:$E$379,5,FALSE),"")</f>
        <v/>
      </c>
      <c r="F458" s="8" t="str">
        <f t="shared" si="30"/>
        <v/>
      </c>
    </row>
    <row r="459" spans="1:6" x14ac:dyDescent="0.45">
      <c r="A459" s="9">
        <v>31048</v>
      </c>
      <c r="B459" s="90">
        <v>105.7</v>
      </c>
      <c r="C459" s="8">
        <f t="shared" si="31"/>
        <v>1.8957345971564177E-3</v>
      </c>
      <c r="D459" s="8">
        <f t="shared" si="29"/>
        <v>3.52595494613126E-2</v>
      </c>
      <c r="E459" s="86" t="str">
        <f>IFERROR(VLOOKUP(A459,SPY!$A$2:$E$379,5,FALSE),"")</f>
        <v/>
      </c>
      <c r="F459" s="8" t="str">
        <f t="shared" si="30"/>
        <v/>
      </c>
    </row>
    <row r="460" spans="1:6" x14ac:dyDescent="0.45">
      <c r="A460" s="9">
        <v>31079</v>
      </c>
      <c r="B460" s="90">
        <v>106.3</v>
      </c>
      <c r="C460" s="8">
        <f t="shared" si="31"/>
        <v>5.6764427625353164E-3</v>
      </c>
      <c r="D460" s="8">
        <f t="shared" si="29"/>
        <v>3.6062378167641462E-2</v>
      </c>
      <c r="E460" s="86" t="str">
        <f>IFERROR(VLOOKUP(A460,SPY!$A$2:$E$379,5,FALSE),"")</f>
        <v/>
      </c>
      <c r="F460" s="8" t="str">
        <f t="shared" si="30"/>
        <v/>
      </c>
    </row>
    <row r="461" spans="1:6" x14ac:dyDescent="0.45">
      <c r="A461" s="9">
        <v>31107</v>
      </c>
      <c r="B461" s="90">
        <v>106.8</v>
      </c>
      <c r="C461" s="8">
        <f t="shared" si="31"/>
        <v>4.7036688617121403E-3</v>
      </c>
      <c r="D461" s="8">
        <f t="shared" si="29"/>
        <v>3.790087463556846E-2</v>
      </c>
      <c r="E461" s="86" t="str">
        <f>IFERROR(VLOOKUP(A461,SPY!$A$2:$E$379,5,FALSE),"")</f>
        <v/>
      </c>
      <c r="F461" s="8" t="str">
        <f t="shared" si="30"/>
        <v/>
      </c>
    </row>
    <row r="462" spans="1:6" x14ac:dyDescent="0.45">
      <c r="A462" s="9">
        <v>31138</v>
      </c>
      <c r="B462" s="90">
        <v>107</v>
      </c>
      <c r="C462" s="8">
        <f t="shared" si="31"/>
        <v>1.8726591760300781E-3</v>
      </c>
      <c r="D462" s="8">
        <f t="shared" si="29"/>
        <v>3.5818005808325282E-2</v>
      </c>
      <c r="E462" s="86" t="str">
        <f>IFERROR(VLOOKUP(A462,SPY!$A$2:$E$379,5,FALSE),"")</f>
        <v/>
      </c>
      <c r="F462" s="8" t="str">
        <f t="shared" si="30"/>
        <v/>
      </c>
    </row>
    <row r="463" spans="1:6" x14ac:dyDescent="0.45">
      <c r="A463" s="9">
        <v>31168</v>
      </c>
      <c r="B463" s="90">
        <v>107.2</v>
      </c>
      <c r="C463" s="8">
        <f t="shared" si="31"/>
        <v>1.8691588785046953E-3</v>
      </c>
      <c r="D463" s="8">
        <f t="shared" si="29"/>
        <v>3.5748792270531515E-2</v>
      </c>
      <c r="E463" s="86" t="str">
        <f>IFERROR(VLOOKUP(A463,SPY!$A$2:$E$379,5,FALSE),"")</f>
        <v/>
      </c>
      <c r="F463" s="8" t="str">
        <f t="shared" si="30"/>
        <v/>
      </c>
    </row>
    <row r="464" spans="1:6" x14ac:dyDescent="0.45">
      <c r="A464" s="9">
        <v>31199</v>
      </c>
      <c r="B464" s="90">
        <v>107.5</v>
      </c>
      <c r="C464" s="8">
        <f t="shared" si="31"/>
        <v>2.7985074626866169E-3</v>
      </c>
      <c r="D464" s="8">
        <f t="shared" ref="D464:D527" si="32">B464/B452-1</f>
        <v>3.6644165863066513E-2</v>
      </c>
      <c r="E464" s="86" t="str">
        <f>IFERROR(VLOOKUP(A464,SPY!$A$2:$E$379,5,FALSE),"")</f>
        <v/>
      </c>
      <c r="F464" s="8" t="str">
        <f t="shared" si="30"/>
        <v/>
      </c>
    </row>
    <row r="465" spans="1:6" x14ac:dyDescent="0.45">
      <c r="A465" s="9">
        <v>31229</v>
      </c>
      <c r="B465" s="90">
        <v>107.7</v>
      </c>
      <c r="C465" s="8">
        <f t="shared" si="31"/>
        <v>1.8604651162790198E-3</v>
      </c>
      <c r="D465" s="8">
        <f t="shared" si="32"/>
        <v>3.4582132564841661E-2</v>
      </c>
      <c r="E465" s="86" t="str">
        <f>IFERROR(VLOOKUP(A465,SPY!$A$2:$E$379,5,FALSE),"")</f>
        <v/>
      </c>
      <c r="F465" s="8" t="str">
        <f t="shared" si="30"/>
        <v/>
      </c>
    </row>
    <row r="466" spans="1:6" x14ac:dyDescent="0.45">
      <c r="A466" s="9">
        <v>31260</v>
      </c>
      <c r="B466" s="90">
        <v>107.9</v>
      </c>
      <c r="C466" s="8">
        <f t="shared" si="31"/>
        <v>1.8570102135562205E-3</v>
      </c>
      <c r="D466" s="8">
        <f t="shared" si="32"/>
        <v>3.3524904214559337E-2</v>
      </c>
      <c r="E466" s="86" t="str">
        <f>IFERROR(VLOOKUP(A466,SPY!$A$2:$E$379,5,FALSE),"")</f>
        <v/>
      </c>
      <c r="F466" s="8" t="str">
        <f t="shared" si="30"/>
        <v/>
      </c>
    </row>
    <row r="467" spans="1:6" x14ac:dyDescent="0.45">
      <c r="A467" s="9">
        <v>31291</v>
      </c>
      <c r="B467" s="90">
        <v>108.1</v>
      </c>
      <c r="C467" s="8">
        <f t="shared" si="31"/>
        <v>1.853568118628246E-3</v>
      </c>
      <c r="D467" s="8">
        <f t="shared" si="32"/>
        <v>3.2473734479465E-2</v>
      </c>
      <c r="E467" s="86" t="str">
        <f>IFERROR(VLOOKUP(A467,SPY!$A$2:$E$379,5,FALSE),"")</f>
        <v/>
      </c>
      <c r="F467" s="8" t="str">
        <f t="shared" si="30"/>
        <v/>
      </c>
    </row>
    <row r="468" spans="1:6" x14ac:dyDescent="0.45">
      <c r="A468" s="9">
        <v>31321</v>
      </c>
      <c r="B468" s="90">
        <v>108.5</v>
      </c>
      <c r="C468" s="8">
        <f t="shared" si="31"/>
        <v>3.7002775208141436E-3</v>
      </c>
      <c r="D468" s="8">
        <f t="shared" si="32"/>
        <v>3.2350142721217834E-2</v>
      </c>
      <c r="E468" s="86" t="str">
        <f>IFERROR(VLOOKUP(A468,SPY!$A$2:$E$379,5,FALSE),"")</f>
        <v/>
      </c>
      <c r="F468" s="8" t="str">
        <f t="shared" si="30"/>
        <v/>
      </c>
    </row>
    <row r="469" spans="1:6" x14ac:dyDescent="0.45">
      <c r="A469" s="9">
        <v>31352</v>
      </c>
      <c r="B469" s="90">
        <v>109</v>
      </c>
      <c r="C469" s="8">
        <f t="shared" si="31"/>
        <v>4.6082949308756671E-3</v>
      </c>
      <c r="D469" s="8">
        <f t="shared" si="32"/>
        <v>3.5137701804368593E-2</v>
      </c>
      <c r="E469" s="86" t="str">
        <f>IFERROR(VLOOKUP(A469,SPY!$A$2:$E$379,5,FALSE),"")</f>
        <v/>
      </c>
      <c r="F469" s="8" t="str">
        <f t="shared" si="30"/>
        <v/>
      </c>
    </row>
    <row r="470" spans="1:6" x14ac:dyDescent="0.45">
      <c r="A470" s="9">
        <v>31382</v>
      </c>
      <c r="B470" s="90">
        <v>109.5</v>
      </c>
      <c r="C470" s="8">
        <f t="shared" si="31"/>
        <v>4.5871559633028358E-3</v>
      </c>
      <c r="D470" s="8">
        <f t="shared" si="32"/>
        <v>3.7914691943127909E-2</v>
      </c>
      <c r="E470" s="86" t="str">
        <f>IFERROR(VLOOKUP(A470,SPY!$A$2:$E$379,5,FALSE),"")</f>
        <v/>
      </c>
      <c r="F470" s="8" t="str">
        <f t="shared" si="30"/>
        <v/>
      </c>
    </row>
    <row r="471" spans="1:6" x14ac:dyDescent="0.45">
      <c r="A471" s="9">
        <v>31413</v>
      </c>
      <c r="B471" s="90">
        <v>109.9</v>
      </c>
      <c r="C471" s="8">
        <f t="shared" si="31"/>
        <v>3.6529680365298134E-3</v>
      </c>
      <c r="D471" s="8">
        <f t="shared" si="32"/>
        <v>3.9735099337748325E-2</v>
      </c>
      <c r="E471" s="86" t="str">
        <f>IFERROR(VLOOKUP(A471,SPY!$A$2:$E$379,5,FALSE),"")</f>
        <v/>
      </c>
      <c r="F471" s="8" t="str">
        <f t="shared" si="30"/>
        <v/>
      </c>
    </row>
    <row r="472" spans="1:6" x14ac:dyDescent="0.45">
      <c r="A472" s="9">
        <v>31444</v>
      </c>
      <c r="B472" s="90">
        <v>109.7</v>
      </c>
      <c r="C472" s="8">
        <f t="shared" si="31"/>
        <v>-1.8198362147406888E-3</v>
      </c>
      <c r="D472" s="8">
        <f t="shared" si="32"/>
        <v>3.1984948259642598E-2</v>
      </c>
      <c r="E472" s="86" t="str">
        <f>IFERROR(VLOOKUP(A472,SPY!$A$2:$E$379,5,FALSE),"")</f>
        <v/>
      </c>
      <c r="F472" s="8" t="str">
        <f t="shared" si="30"/>
        <v/>
      </c>
    </row>
    <row r="473" spans="1:6" x14ac:dyDescent="0.45">
      <c r="A473" s="9">
        <v>31472</v>
      </c>
      <c r="B473" s="90">
        <v>109.1</v>
      </c>
      <c r="C473" s="8">
        <f t="shared" si="31"/>
        <v>-5.4694621695533518E-3</v>
      </c>
      <c r="D473" s="8">
        <f t="shared" si="32"/>
        <v>2.1535580524344455E-2</v>
      </c>
      <c r="E473" s="86" t="str">
        <f>IFERROR(VLOOKUP(A473,SPY!$A$2:$E$379,5,FALSE),"")</f>
        <v/>
      </c>
      <c r="F473" s="8" t="str">
        <f t="shared" si="30"/>
        <v/>
      </c>
    </row>
    <row r="474" spans="1:6" x14ac:dyDescent="0.45">
      <c r="A474" s="9">
        <v>31503</v>
      </c>
      <c r="B474" s="90">
        <v>108.7</v>
      </c>
      <c r="C474" s="8">
        <f t="shared" si="31"/>
        <v>-3.6663611365719273E-3</v>
      </c>
      <c r="D474" s="8">
        <f t="shared" si="32"/>
        <v>1.5887850467289688E-2</v>
      </c>
      <c r="E474" s="86" t="str">
        <f>IFERROR(VLOOKUP(A474,SPY!$A$2:$E$379,5,FALSE),"")</f>
        <v/>
      </c>
      <c r="F474" s="8" t="str">
        <f t="shared" si="30"/>
        <v/>
      </c>
    </row>
    <row r="475" spans="1:6" x14ac:dyDescent="0.45">
      <c r="A475" s="9">
        <v>31533</v>
      </c>
      <c r="B475" s="90">
        <v>109</v>
      </c>
      <c r="C475" s="8">
        <f t="shared" si="31"/>
        <v>2.7598896044158661E-3</v>
      </c>
      <c r="D475" s="8">
        <f t="shared" si="32"/>
        <v>1.6791044776119479E-2</v>
      </c>
      <c r="E475" s="86" t="str">
        <f>IFERROR(VLOOKUP(A475,SPY!$A$2:$E$379,5,FALSE),"")</f>
        <v/>
      </c>
      <c r="F475" s="8" t="str">
        <f t="shared" si="30"/>
        <v/>
      </c>
    </row>
    <row r="476" spans="1:6" x14ac:dyDescent="0.45">
      <c r="A476" s="9">
        <v>31564</v>
      </c>
      <c r="B476" s="90">
        <v>109.4</v>
      </c>
      <c r="C476" s="8">
        <f t="shared" si="31"/>
        <v>3.6697247706423131E-3</v>
      </c>
      <c r="D476" s="8">
        <f t="shared" si="32"/>
        <v>1.7674418604651132E-2</v>
      </c>
      <c r="E476" s="86" t="str">
        <f>IFERROR(VLOOKUP(A476,SPY!$A$2:$E$379,5,FALSE),"")</f>
        <v/>
      </c>
      <c r="F476" s="8" t="str">
        <f t="shared" si="30"/>
        <v/>
      </c>
    </row>
    <row r="477" spans="1:6" x14ac:dyDescent="0.45">
      <c r="A477" s="9">
        <v>31594</v>
      </c>
      <c r="B477" s="90">
        <v>109.5</v>
      </c>
      <c r="C477" s="8">
        <f t="shared" si="31"/>
        <v>9.1407678244959101E-4</v>
      </c>
      <c r="D477" s="8">
        <f t="shared" si="32"/>
        <v>1.6713091922005541E-2</v>
      </c>
      <c r="E477" s="86" t="str">
        <f>IFERROR(VLOOKUP(A477,SPY!$A$2:$E$379,5,FALSE),"")</f>
        <v/>
      </c>
      <c r="F477" s="8" t="str">
        <f t="shared" si="30"/>
        <v/>
      </c>
    </row>
    <row r="478" spans="1:6" x14ac:dyDescent="0.45">
      <c r="A478" s="9">
        <v>31625</v>
      </c>
      <c r="B478" s="90">
        <v>109.6</v>
      </c>
      <c r="C478" s="8">
        <f t="shared" si="31"/>
        <v>9.1324200913245335E-4</v>
      </c>
      <c r="D478" s="8">
        <f t="shared" si="32"/>
        <v>1.5755329008340979E-2</v>
      </c>
      <c r="E478" s="86" t="str">
        <f>IFERROR(VLOOKUP(A478,SPY!$A$2:$E$379,5,FALSE),"")</f>
        <v/>
      </c>
      <c r="F478" s="8" t="str">
        <f t="shared" si="30"/>
        <v/>
      </c>
    </row>
    <row r="479" spans="1:6" x14ac:dyDescent="0.45">
      <c r="A479" s="9">
        <v>31656</v>
      </c>
      <c r="B479" s="90">
        <v>110</v>
      </c>
      <c r="C479" s="8">
        <f t="shared" si="31"/>
        <v>3.6496350364965124E-3</v>
      </c>
      <c r="D479" s="8">
        <f t="shared" si="32"/>
        <v>1.7576318223866849E-2</v>
      </c>
      <c r="E479" s="86" t="str">
        <f>IFERROR(VLOOKUP(A479,SPY!$A$2:$E$379,5,FALSE),"")</f>
        <v/>
      </c>
      <c r="F479" s="8" t="str">
        <f t="shared" si="30"/>
        <v/>
      </c>
    </row>
    <row r="480" spans="1:6" x14ac:dyDescent="0.45">
      <c r="A480" s="9">
        <v>31686</v>
      </c>
      <c r="B480" s="90">
        <v>110.2</v>
      </c>
      <c r="C480" s="8">
        <f t="shared" si="31"/>
        <v>1.8181818181819409E-3</v>
      </c>
      <c r="D480" s="8">
        <f t="shared" si="32"/>
        <v>1.5668202764977046E-2</v>
      </c>
      <c r="E480" s="86" t="str">
        <f>IFERROR(VLOOKUP(A480,SPY!$A$2:$E$379,5,FALSE),"")</f>
        <v/>
      </c>
      <c r="F480" s="8" t="str">
        <f t="shared" si="30"/>
        <v/>
      </c>
    </row>
    <row r="481" spans="1:6" x14ac:dyDescent="0.45">
      <c r="A481" s="9">
        <v>31717</v>
      </c>
      <c r="B481" s="90">
        <v>110.4</v>
      </c>
      <c r="C481" s="8">
        <f t="shared" si="31"/>
        <v>1.8148820326679971E-3</v>
      </c>
      <c r="D481" s="8">
        <f t="shared" si="32"/>
        <v>1.2844036697247763E-2</v>
      </c>
      <c r="E481" s="86" t="str">
        <f>IFERROR(VLOOKUP(A481,SPY!$A$2:$E$379,5,FALSE),"")</f>
        <v/>
      </c>
      <c r="F481" s="8" t="str">
        <f t="shared" si="30"/>
        <v/>
      </c>
    </row>
    <row r="482" spans="1:6" x14ac:dyDescent="0.45">
      <c r="A482" s="9">
        <v>31747</v>
      </c>
      <c r="B482" s="90">
        <v>110.8</v>
      </c>
      <c r="C482" s="8">
        <f t="shared" si="31"/>
        <v>3.6231884057971175E-3</v>
      </c>
      <c r="D482" s="8">
        <f t="shared" si="32"/>
        <v>1.1872146118721449E-2</v>
      </c>
      <c r="E482" s="86" t="str">
        <f>IFERROR(VLOOKUP(A482,SPY!$A$2:$E$379,5,FALSE),"")</f>
        <v/>
      </c>
      <c r="F482" s="8" t="str">
        <f t="shared" si="30"/>
        <v/>
      </c>
    </row>
    <row r="483" spans="1:6" x14ac:dyDescent="0.45">
      <c r="A483" s="9">
        <v>31778</v>
      </c>
      <c r="B483" s="90">
        <v>111.4</v>
      </c>
      <c r="C483" s="8">
        <f t="shared" si="31"/>
        <v>5.4151624548737232E-3</v>
      </c>
      <c r="D483" s="8">
        <f t="shared" si="32"/>
        <v>1.364877161055511E-2</v>
      </c>
      <c r="E483" s="86" t="str">
        <f>IFERROR(VLOOKUP(A483,SPY!$A$2:$E$379,5,FALSE),"")</f>
        <v/>
      </c>
      <c r="F483" s="8" t="str">
        <f t="shared" si="30"/>
        <v/>
      </c>
    </row>
    <row r="484" spans="1:6" x14ac:dyDescent="0.45">
      <c r="A484" s="9">
        <v>31809</v>
      </c>
      <c r="B484" s="90">
        <v>111.8</v>
      </c>
      <c r="C484" s="8">
        <f t="shared" si="31"/>
        <v>3.5906642728904536E-3</v>
      </c>
      <c r="D484" s="8">
        <f t="shared" si="32"/>
        <v>1.9143117593436676E-2</v>
      </c>
      <c r="E484" s="86" t="str">
        <f>IFERROR(VLOOKUP(A484,SPY!$A$2:$E$379,5,FALSE),"")</f>
        <v/>
      </c>
      <c r="F484" s="8" t="str">
        <f t="shared" si="30"/>
        <v/>
      </c>
    </row>
    <row r="485" spans="1:6" x14ac:dyDescent="0.45">
      <c r="A485" s="9">
        <v>31837</v>
      </c>
      <c r="B485" s="90">
        <v>112.2</v>
      </c>
      <c r="C485" s="8">
        <f t="shared" si="31"/>
        <v>3.5778175313059268E-3</v>
      </c>
      <c r="D485" s="8">
        <f t="shared" si="32"/>
        <v>2.8414298808432603E-2</v>
      </c>
      <c r="E485" s="86" t="str">
        <f>IFERROR(VLOOKUP(A485,SPY!$A$2:$E$379,5,FALSE),"")</f>
        <v/>
      </c>
      <c r="F485" s="8" t="str">
        <f t="shared" si="30"/>
        <v/>
      </c>
    </row>
    <row r="486" spans="1:6" x14ac:dyDescent="0.45">
      <c r="A486" s="9">
        <v>31868</v>
      </c>
      <c r="B486" s="90">
        <v>112.7</v>
      </c>
      <c r="C486" s="8">
        <f t="shared" si="31"/>
        <v>4.4563279857396942E-3</v>
      </c>
      <c r="D486" s="8">
        <f t="shared" si="32"/>
        <v>3.6798528058877622E-2</v>
      </c>
      <c r="E486" s="86" t="str">
        <f>IFERROR(VLOOKUP(A486,SPY!$A$2:$E$379,5,FALSE),"")</f>
        <v/>
      </c>
      <c r="F486" s="8" t="str">
        <f t="shared" si="30"/>
        <v/>
      </c>
    </row>
    <row r="487" spans="1:6" x14ac:dyDescent="0.45">
      <c r="A487" s="9">
        <v>31898</v>
      </c>
      <c r="B487" s="90">
        <v>113</v>
      </c>
      <c r="C487" s="8">
        <f t="shared" si="31"/>
        <v>2.6619343389528982E-3</v>
      </c>
      <c r="D487" s="8">
        <f t="shared" si="32"/>
        <v>3.669724770642202E-2</v>
      </c>
      <c r="E487" s="86" t="str">
        <f>IFERROR(VLOOKUP(A487,SPY!$A$2:$E$379,5,FALSE),"")</f>
        <v/>
      </c>
      <c r="F487" s="8" t="str">
        <f t="shared" si="30"/>
        <v/>
      </c>
    </row>
    <row r="488" spans="1:6" x14ac:dyDescent="0.45">
      <c r="A488" s="9">
        <v>31929</v>
      </c>
      <c r="B488" s="90">
        <v>113.5</v>
      </c>
      <c r="C488" s="8">
        <f t="shared" si="31"/>
        <v>4.4247787610618428E-3</v>
      </c>
      <c r="D488" s="8">
        <f t="shared" si="32"/>
        <v>3.7477148080438782E-2</v>
      </c>
      <c r="E488" s="86" t="str">
        <f>IFERROR(VLOOKUP(A488,SPY!$A$2:$E$379,5,FALSE),"")</f>
        <v/>
      </c>
      <c r="F488" s="8" t="str">
        <f t="shared" si="30"/>
        <v/>
      </c>
    </row>
    <row r="489" spans="1:6" x14ac:dyDescent="0.45">
      <c r="A489" s="9">
        <v>31959</v>
      </c>
      <c r="B489" s="90">
        <v>113.8</v>
      </c>
      <c r="C489" s="8">
        <f t="shared" si="31"/>
        <v>2.6431718061674658E-3</v>
      </c>
      <c r="D489" s="8">
        <f t="shared" si="32"/>
        <v>3.926940639269394E-2</v>
      </c>
      <c r="E489" s="86" t="str">
        <f>IFERROR(VLOOKUP(A489,SPY!$A$2:$E$379,5,FALSE),"")</f>
        <v/>
      </c>
      <c r="F489" s="8" t="str">
        <f t="shared" ref="F489:F552" si="33">IFERROR(E489/E477-1,"")</f>
        <v/>
      </c>
    </row>
    <row r="490" spans="1:6" x14ac:dyDescent="0.45">
      <c r="A490" s="9">
        <v>31990</v>
      </c>
      <c r="B490" s="90">
        <v>114.3</v>
      </c>
      <c r="C490" s="8">
        <f t="shared" si="31"/>
        <v>4.3936731107205862E-3</v>
      </c>
      <c r="D490" s="8">
        <f t="shared" si="32"/>
        <v>4.2883211678832245E-2</v>
      </c>
      <c r="E490" s="86" t="str">
        <f>IFERROR(VLOOKUP(A490,SPY!$A$2:$E$379,5,FALSE),"")</f>
        <v/>
      </c>
      <c r="F490" s="8" t="str">
        <f t="shared" si="33"/>
        <v/>
      </c>
    </row>
    <row r="491" spans="1:6" x14ac:dyDescent="0.45">
      <c r="A491" s="9">
        <v>32021</v>
      </c>
      <c r="B491" s="90">
        <v>114.7</v>
      </c>
      <c r="C491" s="8">
        <f t="shared" si="31"/>
        <v>3.4995625546807574E-3</v>
      </c>
      <c r="D491" s="8">
        <f t="shared" si="32"/>
        <v>4.2727272727272725E-2</v>
      </c>
      <c r="E491" s="86" t="str">
        <f>IFERROR(VLOOKUP(A491,SPY!$A$2:$E$379,5,FALSE),"")</f>
        <v/>
      </c>
      <c r="F491" s="8" t="str">
        <f t="shared" si="33"/>
        <v/>
      </c>
    </row>
    <row r="492" spans="1:6" x14ac:dyDescent="0.45">
      <c r="A492" s="9">
        <v>32051</v>
      </c>
      <c r="B492" s="90">
        <v>115</v>
      </c>
      <c r="C492" s="8">
        <f t="shared" si="31"/>
        <v>2.6155187445509043E-3</v>
      </c>
      <c r="D492" s="8">
        <f t="shared" si="32"/>
        <v>4.3557168784029043E-2</v>
      </c>
      <c r="E492" s="86" t="str">
        <f>IFERROR(VLOOKUP(A492,SPY!$A$2:$E$379,5,FALSE),"")</f>
        <v/>
      </c>
      <c r="F492" s="8" t="str">
        <f t="shared" si="33"/>
        <v/>
      </c>
    </row>
    <row r="493" spans="1:6" x14ac:dyDescent="0.45">
      <c r="A493" s="9">
        <v>32082</v>
      </c>
      <c r="B493" s="90">
        <v>115.4</v>
      </c>
      <c r="C493" s="8">
        <f t="shared" si="31"/>
        <v>3.4782608695653749E-3</v>
      </c>
      <c r="D493" s="8">
        <f t="shared" si="32"/>
        <v>4.5289855072463858E-2</v>
      </c>
      <c r="E493" s="86" t="str">
        <f>IFERROR(VLOOKUP(A493,SPY!$A$2:$E$379,5,FALSE),"")</f>
        <v/>
      </c>
      <c r="F493" s="8" t="str">
        <f t="shared" si="33"/>
        <v/>
      </c>
    </row>
    <row r="494" spans="1:6" x14ac:dyDescent="0.45">
      <c r="A494" s="9">
        <v>32112</v>
      </c>
      <c r="B494" s="90">
        <v>115.6</v>
      </c>
      <c r="C494" s="8">
        <f t="shared" si="31"/>
        <v>1.7331022530329143E-3</v>
      </c>
      <c r="D494" s="8">
        <f t="shared" si="32"/>
        <v>4.3321299638989119E-2</v>
      </c>
      <c r="E494" s="86" t="str">
        <f>IFERROR(VLOOKUP(A494,SPY!$A$2:$E$379,5,FALSE),"")</f>
        <v/>
      </c>
      <c r="F494" s="8" t="str">
        <f t="shared" si="33"/>
        <v/>
      </c>
    </row>
    <row r="495" spans="1:6" x14ac:dyDescent="0.45">
      <c r="A495" s="9">
        <v>32143</v>
      </c>
      <c r="B495" s="90">
        <v>116</v>
      </c>
      <c r="C495" s="8">
        <f t="shared" si="31"/>
        <v>3.4602076124568004E-3</v>
      </c>
      <c r="D495" s="8">
        <f t="shared" si="32"/>
        <v>4.1292639138240439E-2</v>
      </c>
      <c r="E495" s="86" t="str">
        <f>IFERROR(VLOOKUP(A495,SPY!$A$2:$E$379,5,FALSE),"")</f>
        <v/>
      </c>
      <c r="F495" s="8" t="str">
        <f t="shared" si="33"/>
        <v/>
      </c>
    </row>
    <row r="496" spans="1:6" x14ac:dyDescent="0.45">
      <c r="A496" s="9">
        <v>32174</v>
      </c>
      <c r="B496" s="90">
        <v>116.2</v>
      </c>
      <c r="C496" s="8">
        <f t="shared" si="31"/>
        <v>1.7241379310344307E-3</v>
      </c>
      <c r="D496" s="8">
        <f t="shared" si="32"/>
        <v>3.9355992844364973E-2</v>
      </c>
      <c r="E496" s="86" t="str">
        <f>IFERROR(VLOOKUP(A496,SPY!$A$2:$E$379,5,FALSE),"")</f>
        <v/>
      </c>
      <c r="F496" s="8" t="str">
        <f t="shared" si="33"/>
        <v/>
      </c>
    </row>
    <row r="497" spans="1:6" x14ac:dyDescent="0.45">
      <c r="A497" s="9">
        <v>32203</v>
      </c>
      <c r="B497" s="90">
        <v>116.5</v>
      </c>
      <c r="C497" s="8">
        <f t="shared" si="31"/>
        <v>2.5817555938036918E-3</v>
      </c>
      <c r="D497" s="8">
        <f t="shared" si="32"/>
        <v>3.8324420677361859E-2</v>
      </c>
      <c r="E497" s="86" t="str">
        <f>IFERROR(VLOOKUP(A497,SPY!$A$2:$E$379,5,FALSE),"")</f>
        <v/>
      </c>
      <c r="F497" s="8" t="str">
        <f t="shared" si="33"/>
        <v/>
      </c>
    </row>
    <row r="498" spans="1:6" x14ac:dyDescent="0.45">
      <c r="A498" s="9">
        <v>32234</v>
      </c>
      <c r="B498" s="90">
        <v>117.2</v>
      </c>
      <c r="C498" s="8">
        <f t="shared" si="31"/>
        <v>6.0085836909871126E-3</v>
      </c>
      <c r="D498" s="8">
        <f t="shared" si="32"/>
        <v>3.9929015084294583E-2</v>
      </c>
      <c r="E498" s="86" t="str">
        <f>IFERROR(VLOOKUP(A498,SPY!$A$2:$E$379,5,FALSE),"")</f>
        <v/>
      </c>
      <c r="F498" s="8" t="str">
        <f t="shared" si="33"/>
        <v/>
      </c>
    </row>
    <row r="499" spans="1:6" x14ac:dyDescent="0.45">
      <c r="A499" s="9">
        <v>32264</v>
      </c>
      <c r="B499" s="90">
        <v>117.5</v>
      </c>
      <c r="C499" s="8">
        <f t="shared" si="31"/>
        <v>2.5597269624573205E-3</v>
      </c>
      <c r="D499" s="8">
        <f t="shared" si="32"/>
        <v>3.9823008849557473E-2</v>
      </c>
      <c r="E499" s="86" t="str">
        <f>IFERROR(VLOOKUP(A499,SPY!$A$2:$E$379,5,FALSE),"")</f>
        <v/>
      </c>
      <c r="F499" s="8" t="str">
        <f t="shared" si="33"/>
        <v/>
      </c>
    </row>
    <row r="500" spans="1:6" x14ac:dyDescent="0.45">
      <c r="A500" s="9">
        <v>32295</v>
      </c>
      <c r="B500" s="90">
        <v>118</v>
      </c>
      <c r="C500" s="8">
        <f t="shared" si="31"/>
        <v>4.2553191489360653E-3</v>
      </c>
      <c r="D500" s="8">
        <f t="shared" si="32"/>
        <v>3.9647577092511099E-2</v>
      </c>
      <c r="E500" s="86" t="str">
        <f>IFERROR(VLOOKUP(A500,SPY!$A$2:$E$379,5,FALSE),"")</f>
        <v/>
      </c>
      <c r="F500" s="8" t="str">
        <f t="shared" si="33"/>
        <v/>
      </c>
    </row>
    <row r="501" spans="1:6" x14ac:dyDescent="0.45">
      <c r="A501" s="9">
        <v>32325</v>
      </c>
      <c r="B501" s="90">
        <v>118.5</v>
      </c>
      <c r="C501" s="8">
        <f t="shared" si="31"/>
        <v>4.237288135593209E-3</v>
      </c>
      <c r="D501" s="8">
        <f t="shared" si="32"/>
        <v>4.1300527240773377E-2</v>
      </c>
      <c r="E501" s="86" t="str">
        <f>IFERROR(VLOOKUP(A501,SPY!$A$2:$E$379,5,FALSE),"")</f>
        <v/>
      </c>
      <c r="F501" s="8" t="str">
        <f t="shared" si="33"/>
        <v/>
      </c>
    </row>
    <row r="502" spans="1:6" x14ac:dyDescent="0.45">
      <c r="A502" s="9">
        <v>32356</v>
      </c>
      <c r="B502" s="90">
        <v>119</v>
      </c>
      <c r="C502" s="8">
        <f t="shared" si="31"/>
        <v>4.2194092827003704E-3</v>
      </c>
      <c r="D502" s="8">
        <f t="shared" si="32"/>
        <v>4.1119860017497789E-2</v>
      </c>
      <c r="E502" s="86" t="str">
        <f>IFERROR(VLOOKUP(A502,SPY!$A$2:$E$379,5,FALSE),"")</f>
        <v/>
      </c>
      <c r="F502" s="8" t="str">
        <f t="shared" si="33"/>
        <v/>
      </c>
    </row>
    <row r="503" spans="1:6" x14ac:dyDescent="0.45">
      <c r="A503" s="9">
        <v>32387</v>
      </c>
      <c r="B503" s="90">
        <v>119.5</v>
      </c>
      <c r="C503" s="8">
        <f t="shared" si="31"/>
        <v>4.2016806722688926E-3</v>
      </c>
      <c r="D503" s="8">
        <f t="shared" si="32"/>
        <v>4.1848299912816023E-2</v>
      </c>
      <c r="E503" s="86" t="str">
        <f>IFERROR(VLOOKUP(A503,SPY!$A$2:$E$379,5,FALSE),"")</f>
        <v/>
      </c>
      <c r="F503" s="8" t="str">
        <f t="shared" si="33"/>
        <v/>
      </c>
    </row>
    <row r="504" spans="1:6" x14ac:dyDescent="0.45">
      <c r="A504" s="9">
        <v>32417</v>
      </c>
      <c r="B504" s="90">
        <v>119.9</v>
      </c>
      <c r="C504" s="8">
        <f t="shared" si="31"/>
        <v>3.3472803347280866E-3</v>
      </c>
      <c r="D504" s="8">
        <f t="shared" si="32"/>
        <v>4.2608695652174067E-2</v>
      </c>
      <c r="E504" s="86" t="str">
        <f>IFERROR(VLOOKUP(A504,SPY!$A$2:$E$379,5,FALSE),"")</f>
        <v/>
      </c>
      <c r="F504" s="8" t="str">
        <f t="shared" si="33"/>
        <v/>
      </c>
    </row>
    <row r="505" spans="1:6" x14ac:dyDescent="0.45">
      <c r="A505" s="9">
        <v>32448</v>
      </c>
      <c r="B505" s="90">
        <v>120.3</v>
      </c>
      <c r="C505" s="8">
        <f t="shared" si="31"/>
        <v>3.3361134278564464E-3</v>
      </c>
      <c r="D505" s="8">
        <f t="shared" si="32"/>
        <v>4.2461005199306623E-2</v>
      </c>
      <c r="E505" s="86" t="str">
        <f>IFERROR(VLOOKUP(A505,SPY!$A$2:$E$379,5,FALSE),"")</f>
        <v/>
      </c>
      <c r="F505" s="8" t="str">
        <f t="shared" si="33"/>
        <v/>
      </c>
    </row>
    <row r="506" spans="1:6" x14ac:dyDescent="0.45">
      <c r="A506" s="9">
        <v>32478</v>
      </c>
      <c r="B506" s="90">
        <v>120.7</v>
      </c>
      <c r="C506" s="8">
        <f t="shared" si="31"/>
        <v>3.3250207813799726E-3</v>
      </c>
      <c r="D506" s="8">
        <f t="shared" si="32"/>
        <v>4.4117647058823595E-2</v>
      </c>
      <c r="E506" s="86" t="str">
        <f>IFERROR(VLOOKUP(A506,SPY!$A$2:$E$379,5,FALSE),"")</f>
        <v/>
      </c>
      <c r="F506" s="8" t="str">
        <f t="shared" si="33"/>
        <v/>
      </c>
    </row>
    <row r="507" spans="1:6" x14ac:dyDescent="0.45">
      <c r="A507" s="9">
        <v>32509</v>
      </c>
      <c r="B507" s="90">
        <v>121.2</v>
      </c>
      <c r="C507" s="8">
        <f t="shared" si="31"/>
        <v>4.1425020712511085E-3</v>
      </c>
      <c r="D507" s="8">
        <f t="shared" si="32"/>
        <v>4.482758620689653E-2</v>
      </c>
      <c r="E507" s="86" t="str">
        <f>IFERROR(VLOOKUP(A507,SPY!$A$2:$E$379,5,FALSE),"")</f>
        <v/>
      </c>
      <c r="F507" s="8" t="str">
        <f t="shared" si="33"/>
        <v/>
      </c>
    </row>
    <row r="508" spans="1:6" x14ac:dyDescent="0.45">
      <c r="A508" s="9">
        <v>32540</v>
      </c>
      <c r="B508" s="90">
        <v>121.6</v>
      </c>
      <c r="C508" s="8">
        <f t="shared" si="31"/>
        <v>3.3003300330032292E-3</v>
      </c>
      <c r="D508" s="8">
        <f t="shared" si="32"/>
        <v>4.6471600688468007E-2</v>
      </c>
      <c r="E508" s="86" t="str">
        <f>IFERROR(VLOOKUP(A508,SPY!$A$2:$E$379,5,FALSE),"")</f>
        <v/>
      </c>
      <c r="F508" s="8" t="str">
        <f t="shared" si="33"/>
        <v/>
      </c>
    </row>
    <row r="509" spans="1:6" x14ac:dyDescent="0.45">
      <c r="A509" s="9">
        <v>32568</v>
      </c>
      <c r="B509" s="90">
        <v>122.2</v>
      </c>
      <c r="C509" s="8">
        <f t="shared" si="31"/>
        <v>4.9342105263159297E-3</v>
      </c>
      <c r="D509" s="8">
        <f t="shared" si="32"/>
        <v>4.8927038626609409E-2</v>
      </c>
      <c r="E509" s="86" t="str">
        <f>IFERROR(VLOOKUP(A509,SPY!$A$2:$E$379,5,FALSE),"")</f>
        <v/>
      </c>
      <c r="F509" s="8" t="str">
        <f t="shared" si="33"/>
        <v/>
      </c>
    </row>
    <row r="510" spans="1:6" x14ac:dyDescent="0.45">
      <c r="A510" s="9">
        <v>32599</v>
      </c>
      <c r="B510" s="90">
        <v>123.1</v>
      </c>
      <c r="C510" s="8">
        <f t="shared" si="31"/>
        <v>7.3649754500817455E-3</v>
      </c>
      <c r="D510" s="8">
        <f t="shared" si="32"/>
        <v>5.0341296928327672E-2</v>
      </c>
      <c r="E510" s="86" t="str">
        <f>IFERROR(VLOOKUP(A510,SPY!$A$2:$E$379,5,FALSE),"")</f>
        <v/>
      </c>
      <c r="F510" s="8" t="str">
        <f t="shared" si="33"/>
        <v/>
      </c>
    </row>
    <row r="511" spans="1:6" x14ac:dyDescent="0.45">
      <c r="A511" s="9">
        <v>32629</v>
      </c>
      <c r="B511" s="90">
        <v>123.7</v>
      </c>
      <c r="C511" s="8">
        <f t="shared" si="31"/>
        <v>4.8740861088547582E-3</v>
      </c>
      <c r="D511" s="8">
        <f t="shared" si="32"/>
        <v>5.2765957446808454E-2</v>
      </c>
      <c r="E511" s="86" t="str">
        <f>IFERROR(VLOOKUP(A511,SPY!$A$2:$E$379,5,FALSE),"")</f>
        <v/>
      </c>
      <c r="F511" s="8" t="str">
        <f t="shared" si="33"/>
        <v/>
      </c>
    </row>
    <row r="512" spans="1:6" x14ac:dyDescent="0.45">
      <c r="A512" s="9">
        <v>32660</v>
      </c>
      <c r="B512" s="90">
        <v>124.1</v>
      </c>
      <c r="C512" s="8">
        <f t="shared" si="31"/>
        <v>3.2336297493935628E-3</v>
      </c>
      <c r="D512" s="8">
        <f t="shared" si="32"/>
        <v>5.1694915254237195E-2</v>
      </c>
      <c r="E512" s="86" t="str">
        <f>IFERROR(VLOOKUP(A512,SPY!$A$2:$E$379,5,FALSE),"")</f>
        <v/>
      </c>
      <c r="F512" s="8" t="str">
        <f t="shared" si="33"/>
        <v/>
      </c>
    </row>
    <row r="513" spans="1:6" x14ac:dyDescent="0.45">
      <c r="A513" s="9">
        <v>32690</v>
      </c>
      <c r="B513" s="90">
        <v>124.5</v>
      </c>
      <c r="C513" s="8">
        <f t="shared" si="31"/>
        <v>3.2232070910556132E-3</v>
      </c>
      <c r="D513" s="8">
        <f t="shared" si="32"/>
        <v>5.0632911392405111E-2</v>
      </c>
      <c r="E513" s="86" t="str">
        <f>IFERROR(VLOOKUP(A513,SPY!$A$2:$E$379,5,FALSE),"")</f>
        <v/>
      </c>
      <c r="F513" s="8" t="str">
        <f t="shared" si="33"/>
        <v/>
      </c>
    </row>
    <row r="514" spans="1:6" x14ac:dyDescent="0.45">
      <c r="A514" s="9">
        <v>32721</v>
      </c>
      <c r="B514" s="90">
        <v>124.5</v>
      </c>
      <c r="C514" s="8">
        <f t="shared" si="31"/>
        <v>0</v>
      </c>
      <c r="D514" s="8">
        <f t="shared" si="32"/>
        <v>4.6218487394958041E-2</v>
      </c>
      <c r="E514" s="86" t="str">
        <f>IFERROR(VLOOKUP(A514,SPY!$A$2:$E$379,5,FALSE),"")</f>
        <v/>
      </c>
      <c r="F514" s="8" t="str">
        <f t="shared" si="33"/>
        <v/>
      </c>
    </row>
    <row r="515" spans="1:6" x14ac:dyDescent="0.45">
      <c r="A515" s="9">
        <v>32752</v>
      </c>
      <c r="B515" s="90">
        <v>124.8</v>
      </c>
      <c r="C515" s="8">
        <f t="shared" si="31"/>
        <v>2.4096385542169418E-3</v>
      </c>
      <c r="D515" s="8">
        <f t="shared" si="32"/>
        <v>4.435146443514637E-2</v>
      </c>
      <c r="E515" s="86" t="str">
        <f>IFERROR(VLOOKUP(A515,SPY!$A$2:$E$379,5,FALSE),"")</f>
        <v/>
      </c>
      <c r="F515" s="8" t="str">
        <f t="shared" si="33"/>
        <v/>
      </c>
    </row>
    <row r="516" spans="1:6" x14ac:dyDescent="0.45">
      <c r="A516" s="9">
        <v>32782</v>
      </c>
      <c r="B516" s="90">
        <v>125.4</v>
      </c>
      <c r="C516" s="8">
        <f t="shared" si="31"/>
        <v>4.8076923076922906E-3</v>
      </c>
      <c r="D516" s="8">
        <f t="shared" si="32"/>
        <v>4.587155963302747E-2</v>
      </c>
      <c r="E516" s="86" t="str">
        <f>IFERROR(VLOOKUP(A516,SPY!$A$2:$E$379,5,FALSE),"")</f>
        <v/>
      </c>
      <c r="F516" s="8" t="str">
        <f t="shared" si="33"/>
        <v/>
      </c>
    </row>
    <row r="517" spans="1:6" x14ac:dyDescent="0.45">
      <c r="A517" s="9">
        <v>32813</v>
      </c>
      <c r="B517" s="90">
        <v>125.9</v>
      </c>
      <c r="C517" s="8">
        <f t="shared" ref="C517:C580" si="34">B517/B516-1</f>
        <v>3.9872408293459838E-3</v>
      </c>
      <c r="D517" s="8">
        <f t="shared" si="32"/>
        <v>4.6550290939318506E-2</v>
      </c>
      <c r="E517" s="86" t="str">
        <f>IFERROR(VLOOKUP(A517,SPY!$A$2:$E$379,5,FALSE),"")</f>
        <v/>
      </c>
      <c r="F517" s="8" t="str">
        <f t="shared" si="33"/>
        <v/>
      </c>
    </row>
    <row r="518" spans="1:6" x14ac:dyDescent="0.45">
      <c r="A518" s="9">
        <v>32843</v>
      </c>
      <c r="B518" s="90">
        <v>126.3</v>
      </c>
      <c r="C518" s="8">
        <f t="shared" si="34"/>
        <v>3.1771247021445959E-3</v>
      </c>
      <c r="D518" s="8">
        <f t="shared" si="32"/>
        <v>4.6396023198011616E-2</v>
      </c>
      <c r="E518" s="86" t="str">
        <f>IFERROR(VLOOKUP(A518,SPY!$A$2:$E$379,5,FALSE),"")</f>
        <v/>
      </c>
      <c r="F518" s="8" t="str">
        <f t="shared" si="33"/>
        <v/>
      </c>
    </row>
    <row r="519" spans="1:6" x14ac:dyDescent="0.45">
      <c r="A519" s="9">
        <v>32874</v>
      </c>
      <c r="B519" s="90">
        <v>127.5</v>
      </c>
      <c r="C519" s="8">
        <f t="shared" si="34"/>
        <v>9.5011876484560887E-3</v>
      </c>
      <c r="D519" s="8">
        <f t="shared" si="32"/>
        <v>5.1980198019802026E-2</v>
      </c>
      <c r="E519" s="86" t="str">
        <f>IFERROR(VLOOKUP(A519,SPY!$A$2:$E$379,5,FALSE),"")</f>
        <v/>
      </c>
      <c r="F519" s="8" t="str">
        <f t="shared" si="33"/>
        <v/>
      </c>
    </row>
    <row r="520" spans="1:6" x14ac:dyDescent="0.45">
      <c r="A520" s="9">
        <v>32905</v>
      </c>
      <c r="B520" s="90">
        <v>128</v>
      </c>
      <c r="C520" s="8">
        <f t="shared" si="34"/>
        <v>3.9215686274509665E-3</v>
      </c>
      <c r="D520" s="8">
        <f t="shared" si="32"/>
        <v>5.2631578947368363E-2</v>
      </c>
      <c r="E520" s="86" t="str">
        <f>IFERROR(VLOOKUP(A520,SPY!$A$2:$E$379,5,FALSE),"")</f>
        <v/>
      </c>
      <c r="F520" s="8" t="str">
        <f t="shared" si="33"/>
        <v/>
      </c>
    </row>
    <row r="521" spans="1:6" x14ac:dyDescent="0.45">
      <c r="A521" s="9">
        <v>32933</v>
      </c>
      <c r="B521" s="90">
        <v>128.6</v>
      </c>
      <c r="C521" s="8">
        <f t="shared" si="34"/>
        <v>4.6874999999999556E-3</v>
      </c>
      <c r="D521" s="8">
        <f t="shared" si="32"/>
        <v>5.237315875613735E-2</v>
      </c>
      <c r="E521" s="86" t="str">
        <f>IFERROR(VLOOKUP(A521,SPY!$A$2:$E$379,5,FALSE),"")</f>
        <v/>
      </c>
      <c r="F521" s="8" t="str">
        <f t="shared" si="33"/>
        <v/>
      </c>
    </row>
    <row r="522" spans="1:6" x14ac:dyDescent="0.45">
      <c r="A522" s="9">
        <v>32964</v>
      </c>
      <c r="B522" s="90">
        <v>128.9</v>
      </c>
      <c r="C522" s="8">
        <f t="shared" si="34"/>
        <v>2.332814930015692E-3</v>
      </c>
      <c r="D522" s="8">
        <f t="shared" si="32"/>
        <v>4.7116165718927849E-2</v>
      </c>
      <c r="E522" s="86" t="str">
        <f>IFERROR(VLOOKUP(A522,SPY!$A$2:$E$379,5,FALSE),"")</f>
        <v/>
      </c>
      <c r="F522" s="8" t="str">
        <f t="shared" si="33"/>
        <v/>
      </c>
    </row>
    <row r="523" spans="1:6" x14ac:dyDescent="0.45">
      <c r="A523" s="9">
        <v>32994</v>
      </c>
      <c r="B523" s="90">
        <v>129.1</v>
      </c>
      <c r="C523" s="8">
        <f t="shared" si="34"/>
        <v>1.5515903801395226E-3</v>
      </c>
      <c r="D523" s="8">
        <f t="shared" si="32"/>
        <v>4.3654001616814764E-2</v>
      </c>
      <c r="E523" s="86" t="str">
        <f>IFERROR(VLOOKUP(A523,SPY!$A$2:$E$379,5,FALSE),"")</f>
        <v/>
      </c>
      <c r="F523" s="8" t="str">
        <f t="shared" si="33"/>
        <v/>
      </c>
    </row>
    <row r="524" spans="1:6" x14ac:dyDescent="0.45">
      <c r="A524" s="9">
        <v>33025</v>
      </c>
      <c r="B524" s="90">
        <v>129.9</v>
      </c>
      <c r="C524" s="8">
        <f t="shared" si="34"/>
        <v>6.1967467079784289E-3</v>
      </c>
      <c r="D524" s="8">
        <f t="shared" si="32"/>
        <v>4.6736502820306391E-2</v>
      </c>
      <c r="E524" s="86" t="str">
        <f>IFERROR(VLOOKUP(A524,SPY!$A$2:$E$379,5,FALSE),"")</f>
        <v/>
      </c>
      <c r="F524" s="8" t="str">
        <f t="shared" si="33"/>
        <v/>
      </c>
    </row>
    <row r="525" spans="1:6" x14ac:dyDescent="0.45">
      <c r="A525" s="9">
        <v>33055</v>
      </c>
      <c r="B525" s="90">
        <v>130.5</v>
      </c>
      <c r="C525" s="8">
        <f t="shared" si="34"/>
        <v>4.6189376443417363E-3</v>
      </c>
      <c r="D525" s="8">
        <f t="shared" si="32"/>
        <v>4.8192771084337283E-2</v>
      </c>
      <c r="E525" s="86" t="str">
        <f>IFERROR(VLOOKUP(A525,SPY!$A$2:$E$379,5,FALSE),"")</f>
        <v/>
      </c>
      <c r="F525" s="8" t="str">
        <f t="shared" si="33"/>
        <v/>
      </c>
    </row>
    <row r="526" spans="1:6" x14ac:dyDescent="0.45">
      <c r="A526" s="9">
        <v>33086</v>
      </c>
      <c r="B526" s="90">
        <v>131.6</v>
      </c>
      <c r="C526" s="8">
        <f t="shared" si="34"/>
        <v>8.4291187739462536E-3</v>
      </c>
      <c r="D526" s="8">
        <f t="shared" si="32"/>
        <v>5.7028112449799107E-2</v>
      </c>
      <c r="E526" s="86" t="str">
        <f>IFERROR(VLOOKUP(A526,SPY!$A$2:$E$379,5,FALSE),"")</f>
        <v/>
      </c>
      <c r="F526" s="8" t="str">
        <f t="shared" si="33"/>
        <v/>
      </c>
    </row>
    <row r="527" spans="1:6" x14ac:dyDescent="0.45">
      <c r="A527" s="9">
        <v>33117</v>
      </c>
      <c r="B527" s="90">
        <v>132.5</v>
      </c>
      <c r="C527" s="8">
        <f t="shared" si="34"/>
        <v>6.8389057750759541E-3</v>
      </c>
      <c r="D527" s="8">
        <f t="shared" si="32"/>
        <v>6.1698717948718063E-2</v>
      </c>
      <c r="E527" s="86" t="str">
        <f>IFERROR(VLOOKUP(A527,SPY!$A$2:$E$379,5,FALSE),"")</f>
        <v/>
      </c>
      <c r="F527" s="8" t="str">
        <f t="shared" si="33"/>
        <v/>
      </c>
    </row>
    <row r="528" spans="1:6" x14ac:dyDescent="0.45">
      <c r="A528" s="9">
        <v>33147</v>
      </c>
      <c r="B528" s="90">
        <v>133.4</v>
      </c>
      <c r="C528" s="8">
        <f t="shared" si="34"/>
        <v>6.792452830188811E-3</v>
      </c>
      <c r="D528" s="8">
        <f t="shared" ref="D528:D591" si="35">B528/B516-1</f>
        <v>6.3795853269537517E-2</v>
      </c>
      <c r="E528" s="86" t="str">
        <f>IFERROR(VLOOKUP(A528,SPY!$A$2:$E$379,5,FALSE),"")</f>
        <v/>
      </c>
      <c r="F528" s="8" t="str">
        <f t="shared" si="33"/>
        <v/>
      </c>
    </row>
    <row r="529" spans="1:6" x14ac:dyDescent="0.45">
      <c r="A529" s="9">
        <v>33178</v>
      </c>
      <c r="B529" s="90">
        <v>133.69999999999999</v>
      </c>
      <c r="C529" s="8">
        <f t="shared" si="34"/>
        <v>2.2488755622187551E-3</v>
      </c>
      <c r="D529" s="8">
        <f t="shared" si="35"/>
        <v>6.1953931691818731E-2</v>
      </c>
      <c r="E529" s="86" t="str">
        <f>IFERROR(VLOOKUP(A529,SPY!$A$2:$E$379,5,FALSE),"")</f>
        <v/>
      </c>
      <c r="F529" s="8" t="str">
        <f t="shared" si="33"/>
        <v/>
      </c>
    </row>
    <row r="530" spans="1:6" x14ac:dyDescent="0.45">
      <c r="A530" s="9">
        <v>33208</v>
      </c>
      <c r="B530" s="90">
        <v>134.19999999999999</v>
      </c>
      <c r="C530" s="8">
        <f t="shared" si="34"/>
        <v>3.7397157816005944E-3</v>
      </c>
      <c r="D530" s="8">
        <f t="shared" si="35"/>
        <v>6.2549485352335621E-2</v>
      </c>
      <c r="E530" s="86" t="str">
        <f>IFERROR(VLOOKUP(A530,SPY!$A$2:$E$379,5,FALSE),"")</f>
        <v/>
      </c>
      <c r="F530" s="8" t="str">
        <f t="shared" si="33"/>
        <v/>
      </c>
    </row>
    <row r="531" spans="1:6" x14ac:dyDescent="0.45">
      <c r="A531" s="9">
        <v>33239</v>
      </c>
      <c r="B531" s="90">
        <v>134.69999999999999</v>
      </c>
      <c r="C531" s="8">
        <f t="shared" si="34"/>
        <v>3.7257824143070994E-3</v>
      </c>
      <c r="D531" s="8">
        <f t="shared" si="35"/>
        <v>5.647058823529405E-2</v>
      </c>
      <c r="E531" s="86" t="str">
        <f>IFERROR(VLOOKUP(A531,SPY!$A$2:$E$379,5,FALSE),"")</f>
        <v/>
      </c>
      <c r="F531" s="8" t="str">
        <f t="shared" si="33"/>
        <v/>
      </c>
    </row>
    <row r="532" spans="1:6" x14ac:dyDescent="0.45">
      <c r="A532" s="9">
        <v>33270</v>
      </c>
      <c r="B532" s="90">
        <v>134.80000000000001</v>
      </c>
      <c r="C532" s="8">
        <f t="shared" si="34"/>
        <v>7.423904974017681E-4</v>
      </c>
      <c r="D532" s="8">
        <f t="shared" si="35"/>
        <v>5.3125000000000089E-2</v>
      </c>
      <c r="E532" s="86" t="str">
        <f>IFERROR(VLOOKUP(A532,SPY!$A$2:$E$379,5,FALSE),"")</f>
        <v/>
      </c>
      <c r="F532" s="8" t="str">
        <f t="shared" si="33"/>
        <v/>
      </c>
    </row>
    <row r="533" spans="1:6" x14ac:dyDescent="0.45">
      <c r="A533" s="9">
        <v>33298</v>
      </c>
      <c r="B533" s="90">
        <v>134.80000000000001</v>
      </c>
      <c r="C533" s="8">
        <f t="shared" si="34"/>
        <v>0</v>
      </c>
      <c r="D533" s="8">
        <f t="shared" si="35"/>
        <v>4.8211508553654969E-2</v>
      </c>
      <c r="E533" s="86" t="str">
        <f>IFERROR(VLOOKUP(A533,SPY!$A$2:$E$379,5,FALSE),"")</f>
        <v/>
      </c>
      <c r="F533" s="8" t="str">
        <f t="shared" si="33"/>
        <v/>
      </c>
    </row>
    <row r="534" spans="1:6" x14ac:dyDescent="0.45">
      <c r="A534" s="9">
        <v>33329</v>
      </c>
      <c r="B534" s="90">
        <v>135.1</v>
      </c>
      <c r="C534" s="8">
        <f t="shared" si="34"/>
        <v>2.225519287833766E-3</v>
      </c>
      <c r="D534" s="8">
        <f t="shared" si="35"/>
        <v>4.8099301784328752E-2</v>
      </c>
      <c r="E534" s="86" t="str">
        <f>IFERROR(VLOOKUP(A534,SPY!$A$2:$E$379,5,FALSE),"")</f>
        <v/>
      </c>
      <c r="F534" s="8" t="str">
        <f t="shared" si="33"/>
        <v/>
      </c>
    </row>
    <row r="535" spans="1:6" x14ac:dyDescent="0.45">
      <c r="A535" s="9">
        <v>33359</v>
      </c>
      <c r="B535" s="90">
        <v>135.6</v>
      </c>
      <c r="C535" s="8">
        <f t="shared" si="34"/>
        <v>3.7009622501851247E-3</v>
      </c>
      <c r="D535" s="8">
        <f t="shared" si="35"/>
        <v>5.0348567002323819E-2</v>
      </c>
      <c r="E535" s="86" t="str">
        <f>IFERROR(VLOOKUP(A535,SPY!$A$2:$E$379,5,FALSE),"")</f>
        <v/>
      </c>
      <c r="F535" s="8" t="str">
        <f t="shared" si="33"/>
        <v/>
      </c>
    </row>
    <row r="536" spans="1:6" x14ac:dyDescent="0.45">
      <c r="A536" s="9">
        <v>33390</v>
      </c>
      <c r="B536" s="90">
        <v>136</v>
      </c>
      <c r="C536" s="8">
        <f t="shared" si="34"/>
        <v>2.9498525073747839E-3</v>
      </c>
      <c r="D536" s="8">
        <f t="shared" si="35"/>
        <v>4.6959199384141614E-2</v>
      </c>
      <c r="E536" s="86" t="str">
        <f>IFERROR(VLOOKUP(A536,SPY!$A$2:$E$379,5,FALSE),"")</f>
        <v/>
      </c>
      <c r="F536" s="8" t="str">
        <f t="shared" si="33"/>
        <v/>
      </c>
    </row>
    <row r="537" spans="1:6" x14ac:dyDescent="0.45">
      <c r="A537" s="9">
        <v>33420</v>
      </c>
      <c r="B537" s="90">
        <v>136.19999999999999</v>
      </c>
      <c r="C537" s="8">
        <f t="shared" si="34"/>
        <v>1.4705882352941124E-3</v>
      </c>
      <c r="D537" s="8">
        <f t="shared" si="35"/>
        <v>4.3678160919540243E-2</v>
      </c>
      <c r="E537" s="86" t="str">
        <f>IFERROR(VLOOKUP(A537,SPY!$A$2:$E$379,5,FALSE),"")</f>
        <v/>
      </c>
      <c r="F537" s="8" t="str">
        <f t="shared" si="33"/>
        <v/>
      </c>
    </row>
    <row r="538" spans="1:6" x14ac:dyDescent="0.45">
      <c r="A538" s="9">
        <v>33451</v>
      </c>
      <c r="B538" s="90">
        <v>136.6</v>
      </c>
      <c r="C538" s="8">
        <f t="shared" si="34"/>
        <v>2.936857562408246E-3</v>
      </c>
      <c r="D538" s="8">
        <f t="shared" si="35"/>
        <v>3.7993920972644313E-2</v>
      </c>
      <c r="E538" s="86" t="str">
        <f>IFERROR(VLOOKUP(A538,SPY!$A$2:$E$379,5,FALSE),"")</f>
        <v/>
      </c>
      <c r="F538" s="8" t="str">
        <f t="shared" si="33"/>
        <v/>
      </c>
    </row>
    <row r="539" spans="1:6" x14ac:dyDescent="0.45">
      <c r="A539" s="9">
        <v>33482</v>
      </c>
      <c r="B539" s="90">
        <v>137</v>
      </c>
      <c r="C539" s="8">
        <f t="shared" si="34"/>
        <v>2.9282576866764831E-3</v>
      </c>
      <c r="D539" s="8">
        <f t="shared" si="35"/>
        <v>3.3962264150943389E-2</v>
      </c>
      <c r="E539" s="86" t="str">
        <f>IFERROR(VLOOKUP(A539,SPY!$A$2:$E$379,5,FALSE),"")</f>
        <v/>
      </c>
      <c r="F539" s="8" t="str">
        <f t="shared" si="33"/>
        <v/>
      </c>
    </row>
    <row r="540" spans="1:6" x14ac:dyDescent="0.45">
      <c r="A540" s="9">
        <v>33512</v>
      </c>
      <c r="B540" s="90">
        <v>137.19999999999999</v>
      </c>
      <c r="C540" s="8">
        <f t="shared" si="34"/>
        <v>1.4598540145984717E-3</v>
      </c>
      <c r="D540" s="8">
        <f t="shared" si="35"/>
        <v>2.8485757121439192E-2</v>
      </c>
      <c r="E540" s="86" t="str">
        <f>IFERROR(VLOOKUP(A540,SPY!$A$2:$E$379,5,FALSE),"")</f>
        <v/>
      </c>
      <c r="F540" s="8" t="str">
        <f t="shared" si="33"/>
        <v/>
      </c>
    </row>
    <row r="541" spans="1:6" x14ac:dyDescent="0.45">
      <c r="A541" s="9">
        <v>33543</v>
      </c>
      <c r="B541" s="90">
        <v>137.80000000000001</v>
      </c>
      <c r="C541" s="8">
        <f t="shared" si="34"/>
        <v>4.3731778425657453E-3</v>
      </c>
      <c r="D541" s="8">
        <f t="shared" si="35"/>
        <v>3.0665669409125185E-2</v>
      </c>
      <c r="E541" s="86" t="str">
        <f>IFERROR(VLOOKUP(A541,SPY!$A$2:$E$379,5,FALSE),"")</f>
        <v/>
      </c>
      <c r="F541" s="8" t="str">
        <f t="shared" si="33"/>
        <v/>
      </c>
    </row>
    <row r="542" spans="1:6" x14ac:dyDescent="0.45">
      <c r="A542" s="9">
        <v>33573</v>
      </c>
      <c r="B542" s="90">
        <v>138.19999999999999</v>
      </c>
      <c r="C542" s="8">
        <f t="shared" si="34"/>
        <v>2.9027576197386828E-3</v>
      </c>
      <c r="D542" s="8">
        <f t="shared" si="35"/>
        <v>2.9806259314456129E-2</v>
      </c>
      <c r="E542" s="86" t="str">
        <f>IFERROR(VLOOKUP(A542,SPY!$A$2:$E$379,5,FALSE),"")</f>
        <v/>
      </c>
      <c r="F542" s="8" t="str">
        <f t="shared" si="33"/>
        <v/>
      </c>
    </row>
    <row r="543" spans="1:6" x14ac:dyDescent="0.45">
      <c r="A543" s="9">
        <v>33604</v>
      </c>
      <c r="B543" s="90">
        <v>138.30000000000001</v>
      </c>
      <c r="C543" s="8">
        <f t="shared" si="34"/>
        <v>7.2358900144742222E-4</v>
      </c>
      <c r="D543" s="8">
        <f t="shared" si="35"/>
        <v>2.6726057906458989E-2</v>
      </c>
      <c r="E543" s="86" t="str">
        <f>IFERROR(VLOOKUP(A543,SPY!$A$2:$E$379,5,FALSE),"")</f>
        <v/>
      </c>
      <c r="F543" s="8" t="str">
        <f t="shared" si="33"/>
        <v/>
      </c>
    </row>
    <row r="544" spans="1:6" x14ac:dyDescent="0.45">
      <c r="A544" s="9">
        <v>33635</v>
      </c>
      <c r="B544" s="90">
        <v>138.6</v>
      </c>
      <c r="C544" s="8">
        <f t="shared" si="34"/>
        <v>2.1691973969630851E-3</v>
      </c>
      <c r="D544" s="8">
        <f t="shared" si="35"/>
        <v>2.8189910979228294E-2</v>
      </c>
      <c r="E544" s="86" t="str">
        <f>IFERROR(VLOOKUP(A544,SPY!$A$2:$E$379,5,FALSE),"")</f>
        <v/>
      </c>
      <c r="F544" s="8" t="str">
        <f t="shared" si="33"/>
        <v/>
      </c>
    </row>
    <row r="545" spans="1:6" x14ac:dyDescent="0.45">
      <c r="A545" s="9">
        <v>33664</v>
      </c>
      <c r="B545" s="90">
        <v>139.1</v>
      </c>
      <c r="C545" s="8">
        <f t="shared" si="34"/>
        <v>3.6075036075036149E-3</v>
      </c>
      <c r="D545" s="8">
        <f t="shared" si="35"/>
        <v>3.1899109792284719E-2</v>
      </c>
      <c r="E545" s="86" t="str">
        <f>IFERROR(VLOOKUP(A545,SPY!$A$2:$E$379,5,FALSE),"")</f>
        <v/>
      </c>
      <c r="F545" s="8" t="str">
        <f t="shared" si="33"/>
        <v/>
      </c>
    </row>
    <row r="546" spans="1:6" x14ac:dyDescent="0.45">
      <c r="A546" s="9">
        <v>33695</v>
      </c>
      <c r="B546" s="90">
        <v>139.4</v>
      </c>
      <c r="C546" s="8">
        <f t="shared" si="34"/>
        <v>2.1567217828901697E-3</v>
      </c>
      <c r="D546" s="8">
        <f t="shared" si="35"/>
        <v>3.1828275351591495E-2</v>
      </c>
      <c r="E546" s="86" t="str">
        <f>IFERROR(VLOOKUP(A546,SPY!$A$2:$E$379,5,FALSE),"")</f>
        <v/>
      </c>
      <c r="F546" s="8" t="str">
        <f t="shared" si="33"/>
        <v/>
      </c>
    </row>
    <row r="547" spans="1:6" x14ac:dyDescent="0.45">
      <c r="A547" s="9">
        <v>33725</v>
      </c>
      <c r="B547" s="90">
        <v>139.69999999999999</v>
      </c>
      <c r="C547" s="8">
        <f t="shared" si="34"/>
        <v>2.1520803443326741E-3</v>
      </c>
      <c r="D547" s="8">
        <f t="shared" si="35"/>
        <v>3.0235988200590036E-2</v>
      </c>
      <c r="E547" s="86" t="str">
        <f>IFERROR(VLOOKUP(A547,SPY!$A$2:$E$379,5,FALSE),"")</f>
        <v/>
      </c>
      <c r="F547" s="8" t="str">
        <f t="shared" si="33"/>
        <v/>
      </c>
    </row>
    <row r="548" spans="1:6" x14ac:dyDescent="0.45">
      <c r="A548" s="9">
        <v>33756</v>
      </c>
      <c r="B548" s="90">
        <v>140.1</v>
      </c>
      <c r="C548" s="8">
        <f t="shared" si="34"/>
        <v>2.8632784538296097E-3</v>
      </c>
      <c r="D548" s="8">
        <f t="shared" si="35"/>
        <v>3.0147058823529305E-2</v>
      </c>
      <c r="E548" s="86" t="str">
        <f>IFERROR(VLOOKUP(A548,SPY!$A$2:$E$379,5,FALSE),"")</f>
        <v/>
      </c>
      <c r="F548" s="8" t="str">
        <f t="shared" si="33"/>
        <v/>
      </c>
    </row>
    <row r="549" spans="1:6" x14ac:dyDescent="0.45">
      <c r="A549" s="9">
        <v>33786</v>
      </c>
      <c r="B549" s="90">
        <v>140.5</v>
      </c>
      <c r="C549" s="8">
        <f t="shared" si="34"/>
        <v>2.855103497501732E-3</v>
      </c>
      <c r="D549" s="8">
        <f t="shared" si="35"/>
        <v>3.1571218795888534E-2</v>
      </c>
      <c r="E549" s="86" t="str">
        <f>IFERROR(VLOOKUP(A549,SPY!$A$2:$E$379,5,FALSE),"")</f>
        <v/>
      </c>
      <c r="F549" s="8" t="str">
        <f t="shared" si="33"/>
        <v/>
      </c>
    </row>
    <row r="550" spans="1:6" x14ac:dyDescent="0.45">
      <c r="A550" s="9">
        <v>33817</v>
      </c>
      <c r="B550" s="90">
        <v>140.80000000000001</v>
      </c>
      <c r="C550" s="8">
        <f t="shared" si="34"/>
        <v>2.135231316725994E-3</v>
      </c>
      <c r="D550" s="8">
        <f t="shared" si="35"/>
        <v>3.0746705710102518E-2</v>
      </c>
      <c r="E550" s="86" t="str">
        <f>IFERROR(VLOOKUP(A550,SPY!$A$2:$E$379,5,FALSE),"")</f>
        <v/>
      </c>
      <c r="F550" s="8" t="str">
        <f t="shared" si="33"/>
        <v/>
      </c>
    </row>
    <row r="551" spans="1:6" x14ac:dyDescent="0.45">
      <c r="A551" s="9">
        <v>33848</v>
      </c>
      <c r="B551" s="90">
        <v>141.1</v>
      </c>
      <c r="C551" s="8">
        <f t="shared" si="34"/>
        <v>2.1306818181816567E-3</v>
      </c>
      <c r="D551" s="8">
        <f t="shared" si="35"/>
        <v>2.9927007299270114E-2</v>
      </c>
      <c r="E551" s="86" t="str">
        <f>IFERROR(VLOOKUP(A551,SPY!$A$2:$E$379,5,FALSE),"")</f>
        <v/>
      </c>
      <c r="F551" s="8" t="str">
        <f t="shared" si="33"/>
        <v/>
      </c>
    </row>
    <row r="552" spans="1:6" x14ac:dyDescent="0.45">
      <c r="A552" s="9">
        <v>33878</v>
      </c>
      <c r="B552" s="90">
        <v>141.69999999999999</v>
      </c>
      <c r="C552" s="8">
        <f t="shared" si="34"/>
        <v>4.2523033309709302E-3</v>
      </c>
      <c r="D552" s="8">
        <f t="shared" si="35"/>
        <v>3.2798833819241979E-2</v>
      </c>
      <c r="E552" s="86" t="str">
        <f>IFERROR(VLOOKUP(A552,SPY!$A$2:$E$379,5,FALSE),"")</f>
        <v/>
      </c>
      <c r="F552" s="8" t="str">
        <f t="shared" si="33"/>
        <v/>
      </c>
    </row>
    <row r="553" spans="1:6" x14ac:dyDescent="0.45">
      <c r="A553" s="9">
        <v>33909</v>
      </c>
      <c r="B553" s="90">
        <v>142.1</v>
      </c>
      <c r="C553" s="8">
        <f t="shared" si="34"/>
        <v>2.8228652081863093E-3</v>
      </c>
      <c r="D553" s="8">
        <f t="shared" si="35"/>
        <v>3.1204644412191396E-2</v>
      </c>
      <c r="E553" s="86" t="str">
        <f>IFERROR(VLOOKUP(A553,SPY!$A$2:$E$379,5,FALSE),"")</f>
        <v/>
      </c>
      <c r="F553" s="8" t="str">
        <f t="shared" ref="F553:F616" si="36">IFERROR(E553/E541-1,"")</f>
        <v/>
      </c>
    </row>
    <row r="554" spans="1:6" x14ac:dyDescent="0.45">
      <c r="A554" s="9">
        <v>33939</v>
      </c>
      <c r="B554" s="90">
        <v>142.30000000000001</v>
      </c>
      <c r="C554" s="8">
        <f t="shared" si="34"/>
        <v>1.4074595355384467E-3</v>
      </c>
      <c r="D554" s="8">
        <f t="shared" si="35"/>
        <v>2.9667149059334541E-2</v>
      </c>
      <c r="E554" s="86" t="str">
        <f>IFERROR(VLOOKUP(A554,SPY!$A$2:$E$379,5,FALSE),"")</f>
        <v/>
      </c>
      <c r="F554" s="8" t="str">
        <f t="shared" si="36"/>
        <v/>
      </c>
    </row>
    <row r="555" spans="1:6" x14ac:dyDescent="0.45">
      <c r="A555" s="9">
        <v>33970</v>
      </c>
      <c r="B555" s="90">
        <v>142.80000000000001</v>
      </c>
      <c r="C555" s="8">
        <f t="shared" si="34"/>
        <v>3.5137034434293835E-3</v>
      </c>
      <c r="D555" s="8">
        <f t="shared" si="35"/>
        <v>3.2537960954446943E-2</v>
      </c>
      <c r="E555" s="86" t="str">
        <f>IFERROR(VLOOKUP(A555,SPY!$A$2:$E$379,5,FALSE),"")</f>
        <v/>
      </c>
      <c r="F555" s="8" t="str">
        <f t="shared" si="36"/>
        <v/>
      </c>
    </row>
    <row r="556" spans="1:6" x14ac:dyDescent="0.45">
      <c r="A556" s="9">
        <v>34001</v>
      </c>
      <c r="B556" s="90">
        <v>143.1</v>
      </c>
      <c r="C556" s="8">
        <f t="shared" si="34"/>
        <v>2.1008403361342243E-3</v>
      </c>
      <c r="D556" s="8">
        <f t="shared" si="35"/>
        <v>3.2467532467532534E-2</v>
      </c>
      <c r="E556" s="86">
        <f>IFERROR(VLOOKUP(A556,SPY!$A$2:$E$379,5,FALSE),"")</f>
        <v>44.40625</v>
      </c>
      <c r="F556" s="8" t="str">
        <f t="shared" si="36"/>
        <v/>
      </c>
    </row>
    <row r="557" spans="1:6" x14ac:dyDescent="0.45">
      <c r="A557" s="9">
        <v>34029</v>
      </c>
      <c r="B557" s="90">
        <v>143.30000000000001</v>
      </c>
      <c r="C557" s="8">
        <f t="shared" si="34"/>
        <v>1.3976240391335715E-3</v>
      </c>
      <c r="D557" s="8">
        <f t="shared" si="35"/>
        <v>3.0194104960460155E-2</v>
      </c>
      <c r="E557" s="86">
        <f>IFERROR(VLOOKUP(A557,SPY!$A$2:$E$379,5,FALSE),"")</f>
        <v>45.1875</v>
      </c>
      <c r="F557" s="8" t="str">
        <f t="shared" si="36"/>
        <v/>
      </c>
    </row>
    <row r="558" spans="1:6" x14ac:dyDescent="0.45">
      <c r="A558" s="9">
        <v>34060</v>
      </c>
      <c r="B558" s="90">
        <v>143.80000000000001</v>
      </c>
      <c r="C558" s="8">
        <f t="shared" si="34"/>
        <v>3.4891835310537633E-3</v>
      </c>
      <c r="D558" s="8">
        <f t="shared" si="35"/>
        <v>3.1563845050215145E-2</v>
      </c>
      <c r="E558" s="86">
        <f>IFERROR(VLOOKUP(A558,SPY!$A$2:$E$379,5,FALSE),"")</f>
        <v>44.03125</v>
      </c>
      <c r="F558" s="8" t="str">
        <f t="shared" si="36"/>
        <v/>
      </c>
    </row>
    <row r="559" spans="1:6" x14ac:dyDescent="0.45">
      <c r="A559" s="9">
        <v>34090</v>
      </c>
      <c r="B559" s="90">
        <v>144.19999999999999</v>
      </c>
      <c r="C559" s="8">
        <f t="shared" si="34"/>
        <v>2.7816411682890507E-3</v>
      </c>
      <c r="D559" s="8">
        <f t="shared" si="35"/>
        <v>3.2211882605583497E-2</v>
      </c>
      <c r="E559" s="86">
        <f>IFERROR(VLOOKUP(A559,SPY!$A$2:$E$379,5,FALSE),"")</f>
        <v>45.21875</v>
      </c>
      <c r="F559" s="8" t="str">
        <f t="shared" si="36"/>
        <v/>
      </c>
    </row>
    <row r="560" spans="1:6" x14ac:dyDescent="0.45">
      <c r="A560" s="9">
        <v>34121</v>
      </c>
      <c r="B560" s="90">
        <v>144.30000000000001</v>
      </c>
      <c r="C560" s="8">
        <f t="shared" si="34"/>
        <v>6.9348127600576959E-4</v>
      </c>
      <c r="D560" s="8">
        <f t="shared" si="35"/>
        <v>2.9978586723768963E-2</v>
      </c>
      <c r="E560" s="86">
        <f>IFERROR(VLOOKUP(A560,SPY!$A$2:$E$379,5,FALSE),"")</f>
        <v>45.0625</v>
      </c>
      <c r="F560" s="8" t="str">
        <f t="shared" si="36"/>
        <v/>
      </c>
    </row>
    <row r="561" spans="1:6" x14ac:dyDescent="0.45">
      <c r="A561" s="9">
        <v>34151</v>
      </c>
      <c r="B561" s="90">
        <v>144.5</v>
      </c>
      <c r="C561" s="8">
        <f t="shared" si="34"/>
        <v>1.386001386001201E-3</v>
      </c>
      <c r="D561" s="8">
        <f t="shared" si="35"/>
        <v>2.8469750889679624E-2</v>
      </c>
      <c r="E561" s="86">
        <f>IFERROR(VLOOKUP(A561,SPY!$A$2:$E$379,5,FALSE),"")</f>
        <v>44.84375</v>
      </c>
      <c r="F561" s="8" t="str">
        <f t="shared" si="36"/>
        <v/>
      </c>
    </row>
    <row r="562" spans="1:6" x14ac:dyDescent="0.45">
      <c r="A562" s="9">
        <v>34182</v>
      </c>
      <c r="B562" s="90">
        <v>144.80000000000001</v>
      </c>
      <c r="C562" s="8">
        <f t="shared" si="34"/>
        <v>2.0761245674740803E-3</v>
      </c>
      <c r="D562" s="8">
        <f t="shared" si="35"/>
        <v>2.8409090909090828E-2</v>
      </c>
      <c r="E562" s="86">
        <f>IFERROR(VLOOKUP(A562,SPY!$A$2:$E$379,5,FALSE),"")</f>
        <v>46.5625</v>
      </c>
      <c r="F562" s="8" t="str">
        <f t="shared" si="36"/>
        <v/>
      </c>
    </row>
    <row r="563" spans="1:6" x14ac:dyDescent="0.45">
      <c r="A563" s="9">
        <v>34213</v>
      </c>
      <c r="B563" s="90">
        <v>145</v>
      </c>
      <c r="C563" s="8">
        <f t="shared" si="34"/>
        <v>1.3812154696131174E-3</v>
      </c>
      <c r="D563" s="8">
        <f t="shared" si="35"/>
        <v>2.7639971651311157E-2</v>
      </c>
      <c r="E563" s="86">
        <f>IFERROR(VLOOKUP(A563,SPY!$A$2:$E$379,5,FALSE),"")</f>
        <v>45.9375</v>
      </c>
      <c r="F563" s="8" t="str">
        <f t="shared" si="36"/>
        <v/>
      </c>
    </row>
    <row r="564" spans="1:6" x14ac:dyDescent="0.45">
      <c r="A564" s="9">
        <v>34243</v>
      </c>
      <c r="B564" s="90">
        <v>145.6</v>
      </c>
      <c r="C564" s="8">
        <f t="shared" si="34"/>
        <v>4.1379310344826781E-3</v>
      </c>
      <c r="D564" s="8">
        <f t="shared" si="35"/>
        <v>2.7522935779816571E-2</v>
      </c>
      <c r="E564" s="86">
        <f>IFERROR(VLOOKUP(A564,SPY!$A$2:$E$379,5,FALSE),"")</f>
        <v>46.84375</v>
      </c>
      <c r="F564" s="8" t="str">
        <f t="shared" si="36"/>
        <v/>
      </c>
    </row>
    <row r="565" spans="1:6" x14ac:dyDescent="0.45">
      <c r="A565" s="9">
        <v>34274</v>
      </c>
      <c r="B565" s="90">
        <v>146</v>
      </c>
      <c r="C565" s="8">
        <f t="shared" si="34"/>
        <v>2.7472527472527375E-3</v>
      </c>
      <c r="D565" s="8">
        <f t="shared" si="35"/>
        <v>2.7445460942997935E-2</v>
      </c>
      <c r="E565" s="86">
        <f>IFERROR(VLOOKUP(A565,SPY!$A$2:$E$379,5,FALSE),"")</f>
        <v>46.34375</v>
      </c>
      <c r="F565" s="8" t="str">
        <f t="shared" si="36"/>
        <v/>
      </c>
    </row>
    <row r="566" spans="1:6" x14ac:dyDescent="0.45">
      <c r="A566" s="9">
        <v>34304</v>
      </c>
      <c r="B566" s="90">
        <v>146.30000000000001</v>
      </c>
      <c r="C566" s="8">
        <f t="shared" si="34"/>
        <v>2.05479452054802E-3</v>
      </c>
      <c r="D566" s="8">
        <f t="shared" si="35"/>
        <v>2.8109627547435068E-2</v>
      </c>
      <c r="E566" s="86">
        <f>IFERROR(VLOOKUP(A566,SPY!$A$2:$E$379,5,FALSE),"")</f>
        <v>46.59375</v>
      </c>
      <c r="F566" s="8" t="str">
        <f t="shared" si="36"/>
        <v/>
      </c>
    </row>
    <row r="567" spans="1:6" x14ac:dyDescent="0.45">
      <c r="A567" s="9">
        <v>34335</v>
      </c>
      <c r="B567" s="90">
        <v>146.30000000000001</v>
      </c>
      <c r="C567" s="8">
        <f t="shared" si="34"/>
        <v>0</v>
      </c>
      <c r="D567" s="8">
        <f t="shared" si="35"/>
        <v>2.450980392156854E-2</v>
      </c>
      <c r="E567" s="86">
        <f>IFERROR(VLOOKUP(A567,SPY!$A$2:$E$379,5,FALSE),"")</f>
        <v>48.21875</v>
      </c>
      <c r="F567" s="8" t="str">
        <f t="shared" si="36"/>
        <v/>
      </c>
    </row>
    <row r="568" spans="1:6" x14ac:dyDescent="0.45">
      <c r="A568" s="9">
        <v>34366</v>
      </c>
      <c r="B568" s="90">
        <v>146.69999999999999</v>
      </c>
      <c r="C568" s="8">
        <f t="shared" si="34"/>
        <v>2.7341079972658111E-3</v>
      </c>
      <c r="D568" s="8">
        <f t="shared" si="35"/>
        <v>2.515723270440251E-2</v>
      </c>
      <c r="E568" s="86">
        <f>IFERROR(VLOOKUP(A568,SPY!$A$2:$E$379,5,FALSE),"")</f>
        <v>46.8125</v>
      </c>
      <c r="F568" s="8">
        <f t="shared" si="36"/>
        <v>5.4187192118226646E-2</v>
      </c>
    </row>
    <row r="569" spans="1:6" x14ac:dyDescent="0.45">
      <c r="A569" s="9">
        <v>34394</v>
      </c>
      <c r="B569" s="90">
        <v>147.1</v>
      </c>
      <c r="C569" s="8">
        <f t="shared" si="34"/>
        <v>2.7266530334015826E-3</v>
      </c>
      <c r="D569" s="8">
        <f t="shared" si="35"/>
        <v>2.6517794836008246E-2</v>
      </c>
      <c r="E569" s="86">
        <f>IFERROR(VLOOKUP(A569,SPY!$A$2:$E$379,5,FALSE),"")</f>
        <v>44.59375</v>
      </c>
      <c r="F569" s="8">
        <f t="shared" si="36"/>
        <v>-1.3139695712309774E-2</v>
      </c>
    </row>
    <row r="570" spans="1:6" x14ac:dyDescent="0.45">
      <c r="A570" s="9">
        <v>34425</v>
      </c>
      <c r="B570" s="90">
        <v>147.19999999999999</v>
      </c>
      <c r="C570" s="8">
        <f t="shared" si="34"/>
        <v>6.7980965329694776E-4</v>
      </c>
      <c r="D570" s="8">
        <f t="shared" si="35"/>
        <v>2.3643949930458819E-2</v>
      </c>
      <c r="E570" s="86">
        <f>IFERROR(VLOOKUP(A570,SPY!$A$2:$E$379,5,FALSE),"")</f>
        <v>45.09375</v>
      </c>
      <c r="F570" s="8">
        <f t="shared" si="36"/>
        <v>2.4130589070262554E-2</v>
      </c>
    </row>
    <row r="571" spans="1:6" x14ac:dyDescent="0.45">
      <c r="A571" s="9">
        <v>34455</v>
      </c>
      <c r="B571" s="90">
        <v>147.5</v>
      </c>
      <c r="C571" s="8">
        <f t="shared" si="34"/>
        <v>2.0380434782609758E-3</v>
      </c>
      <c r="D571" s="8">
        <f t="shared" si="35"/>
        <v>2.2884882108183069E-2</v>
      </c>
      <c r="E571" s="86">
        <f>IFERROR(VLOOKUP(A571,SPY!$A$2:$E$379,5,FALSE),"")</f>
        <v>45.8125</v>
      </c>
      <c r="F571" s="8">
        <f t="shared" si="36"/>
        <v>1.3130615065653162E-2</v>
      </c>
    </row>
    <row r="572" spans="1:6" x14ac:dyDescent="0.45">
      <c r="A572" s="9">
        <v>34486</v>
      </c>
      <c r="B572" s="90">
        <v>147.9</v>
      </c>
      <c r="C572" s="8">
        <f t="shared" si="34"/>
        <v>2.7118644067796183E-3</v>
      </c>
      <c r="D572" s="8">
        <f t="shared" si="35"/>
        <v>2.4948024948024949E-2</v>
      </c>
      <c r="E572" s="86">
        <f>IFERROR(VLOOKUP(A572,SPY!$A$2:$E$379,5,FALSE),"")</f>
        <v>44.46875</v>
      </c>
      <c r="F572" s="8">
        <f t="shared" si="36"/>
        <v>-1.3176144244105403E-2</v>
      </c>
    </row>
    <row r="573" spans="1:6" x14ac:dyDescent="0.45">
      <c r="A573" s="9">
        <v>34516</v>
      </c>
      <c r="B573" s="90">
        <v>148.4</v>
      </c>
      <c r="C573" s="8">
        <f t="shared" si="34"/>
        <v>3.3806626098715764E-3</v>
      </c>
      <c r="D573" s="8">
        <f t="shared" si="35"/>
        <v>2.6989619377162599E-2</v>
      </c>
      <c r="E573" s="86">
        <f>IFERROR(VLOOKUP(A573,SPY!$A$2:$E$379,5,FALSE),"")</f>
        <v>45.90625</v>
      </c>
      <c r="F573" s="8">
        <f t="shared" si="36"/>
        <v>2.3693379790940661E-2</v>
      </c>
    </row>
    <row r="574" spans="1:6" x14ac:dyDescent="0.45">
      <c r="A574" s="9">
        <v>34547</v>
      </c>
      <c r="B574" s="90">
        <v>149</v>
      </c>
      <c r="C574" s="8">
        <f t="shared" si="34"/>
        <v>4.0431266846361336E-3</v>
      </c>
      <c r="D574" s="8">
        <f t="shared" si="35"/>
        <v>2.9005524861878351E-2</v>
      </c>
      <c r="E574" s="86">
        <f>IFERROR(VLOOKUP(A574,SPY!$A$2:$E$379,5,FALSE),"")</f>
        <v>47.65625</v>
      </c>
      <c r="F574" s="8">
        <f t="shared" si="36"/>
        <v>2.3489932885905951E-2</v>
      </c>
    </row>
    <row r="575" spans="1:6" x14ac:dyDescent="0.45">
      <c r="A575" s="9">
        <v>34578</v>
      </c>
      <c r="B575" s="90">
        <v>149.30000000000001</v>
      </c>
      <c r="C575" s="8">
        <f t="shared" si="34"/>
        <v>2.0134228187920211E-3</v>
      </c>
      <c r="D575" s="8">
        <f t="shared" si="35"/>
        <v>2.9655172413793229E-2</v>
      </c>
      <c r="E575" s="86">
        <f>IFERROR(VLOOKUP(A575,SPY!$A$2:$E$379,5,FALSE),"")</f>
        <v>46.171875</v>
      </c>
      <c r="F575" s="8">
        <f t="shared" si="36"/>
        <v>5.1020408163264808E-3</v>
      </c>
    </row>
    <row r="576" spans="1:6" x14ac:dyDescent="0.45">
      <c r="A576" s="9">
        <v>34608</v>
      </c>
      <c r="B576" s="90">
        <v>149.4</v>
      </c>
      <c r="C576" s="8">
        <f t="shared" si="34"/>
        <v>6.6979236436703893E-4</v>
      </c>
      <c r="D576" s="8">
        <f t="shared" si="35"/>
        <v>2.6098901098901228E-2</v>
      </c>
      <c r="E576" s="86">
        <f>IFERROR(VLOOKUP(A576,SPY!$A$2:$E$379,5,FALSE),"")</f>
        <v>47.484375</v>
      </c>
      <c r="F576" s="8">
        <f t="shared" si="36"/>
        <v>1.3675783855903845E-2</v>
      </c>
    </row>
    <row r="577" spans="1:6" x14ac:dyDescent="0.45">
      <c r="A577" s="9">
        <v>34639</v>
      </c>
      <c r="B577" s="90">
        <v>149.80000000000001</v>
      </c>
      <c r="C577" s="8">
        <f t="shared" si="34"/>
        <v>2.6773761713521083E-3</v>
      </c>
      <c r="D577" s="8">
        <f t="shared" si="35"/>
        <v>2.6027397260274032E-2</v>
      </c>
      <c r="E577" s="86">
        <f>IFERROR(VLOOKUP(A577,SPY!$A$2:$E$379,5,FALSE),"")</f>
        <v>45.59375</v>
      </c>
      <c r="F577" s="8">
        <f t="shared" si="36"/>
        <v>-1.6183412002697239E-2</v>
      </c>
    </row>
    <row r="578" spans="1:6" x14ac:dyDescent="0.45">
      <c r="A578" s="9">
        <v>34669</v>
      </c>
      <c r="B578" s="90">
        <v>150.1</v>
      </c>
      <c r="C578" s="8">
        <f t="shared" si="34"/>
        <v>2.0026702269690944E-3</v>
      </c>
      <c r="D578" s="8">
        <f t="shared" si="35"/>
        <v>2.5974025974025761E-2</v>
      </c>
      <c r="E578" s="86">
        <f>IFERROR(VLOOKUP(A578,SPY!$A$2:$E$379,5,FALSE),"")</f>
        <v>45.5625</v>
      </c>
      <c r="F578" s="8">
        <f t="shared" si="36"/>
        <v>-2.2132796780684139E-2</v>
      </c>
    </row>
    <row r="579" spans="1:6" x14ac:dyDescent="0.45">
      <c r="A579" s="9">
        <v>34700</v>
      </c>
      <c r="B579" s="90">
        <v>150.5</v>
      </c>
      <c r="C579" s="8">
        <f t="shared" si="34"/>
        <v>2.6648900732844094E-3</v>
      </c>
      <c r="D579" s="8">
        <f t="shared" si="35"/>
        <v>2.8708133971291794E-2</v>
      </c>
      <c r="E579" s="86">
        <f>IFERROR(VLOOKUP(A579,SPY!$A$2:$E$379,5,FALSE),"")</f>
        <v>47.09375</v>
      </c>
      <c r="F579" s="8">
        <f t="shared" si="36"/>
        <v>-2.3331173039533359E-2</v>
      </c>
    </row>
    <row r="580" spans="1:6" x14ac:dyDescent="0.45">
      <c r="A580" s="9">
        <v>34731</v>
      </c>
      <c r="B580" s="90">
        <v>150.9</v>
      </c>
      <c r="C580" s="8">
        <f t="shared" si="34"/>
        <v>2.6578073089700283E-3</v>
      </c>
      <c r="D580" s="8">
        <f t="shared" si="35"/>
        <v>2.8629856850715951E-2</v>
      </c>
      <c r="E580" s="86">
        <f>IFERROR(VLOOKUP(A580,SPY!$A$2:$E$379,5,FALSE),"")</f>
        <v>49.015625</v>
      </c>
      <c r="F580" s="8">
        <f t="shared" si="36"/>
        <v>4.706275033377838E-2</v>
      </c>
    </row>
    <row r="581" spans="1:6" x14ac:dyDescent="0.45">
      <c r="A581" s="9">
        <v>34759</v>
      </c>
      <c r="B581" s="90">
        <v>151.19999999999999</v>
      </c>
      <c r="C581" s="8">
        <f t="shared" ref="C581:C644" si="37">B581/B580-1</f>
        <v>1.9880715705764551E-3</v>
      </c>
      <c r="D581" s="8">
        <f t="shared" si="35"/>
        <v>2.7872195785180187E-2</v>
      </c>
      <c r="E581" s="86">
        <f>IFERROR(VLOOKUP(A581,SPY!$A$2:$E$379,5,FALSE),"")</f>
        <v>50.109375</v>
      </c>
      <c r="F581" s="8">
        <f t="shared" si="36"/>
        <v>0.12368605466012617</v>
      </c>
    </row>
    <row r="582" spans="1:6" x14ac:dyDescent="0.45">
      <c r="A582" s="9">
        <v>34790</v>
      </c>
      <c r="B582" s="90">
        <v>151.80000000000001</v>
      </c>
      <c r="C582" s="8">
        <f t="shared" si="37"/>
        <v>3.9682539682541762E-3</v>
      </c>
      <c r="D582" s="8">
        <f t="shared" si="35"/>
        <v>3.1250000000000222E-2</v>
      </c>
      <c r="E582" s="86">
        <f>IFERROR(VLOOKUP(A582,SPY!$A$2:$E$379,5,FALSE),"")</f>
        <v>51.59375</v>
      </c>
      <c r="F582" s="8">
        <f t="shared" si="36"/>
        <v>0.14414414414414423</v>
      </c>
    </row>
    <row r="583" spans="1:6" x14ac:dyDescent="0.45">
      <c r="A583" s="9">
        <v>34820</v>
      </c>
      <c r="B583" s="90">
        <v>152.1</v>
      </c>
      <c r="C583" s="8">
        <f t="shared" si="37"/>
        <v>1.9762845849802257E-3</v>
      </c>
      <c r="D583" s="8">
        <f t="shared" si="35"/>
        <v>3.1186440677966054E-2</v>
      </c>
      <c r="E583" s="86">
        <f>IFERROR(VLOOKUP(A583,SPY!$A$2:$E$379,5,FALSE),"")</f>
        <v>53.640625</v>
      </c>
      <c r="F583" s="8">
        <f t="shared" si="36"/>
        <v>0.17087312414733979</v>
      </c>
    </row>
    <row r="584" spans="1:6" x14ac:dyDescent="0.45">
      <c r="A584" s="9">
        <v>34851</v>
      </c>
      <c r="B584" s="90">
        <v>152.4</v>
      </c>
      <c r="C584" s="8">
        <f t="shared" si="37"/>
        <v>1.9723865877712132E-3</v>
      </c>
      <c r="D584" s="8">
        <f t="shared" si="35"/>
        <v>3.0425963488843744E-2</v>
      </c>
      <c r="E584" s="86">
        <f>IFERROR(VLOOKUP(A584,SPY!$A$2:$E$379,5,FALSE),"")</f>
        <v>54.40625</v>
      </c>
      <c r="F584" s="8">
        <f t="shared" si="36"/>
        <v>0.22347153900210825</v>
      </c>
    </row>
    <row r="585" spans="1:6" x14ac:dyDescent="0.45">
      <c r="A585" s="9">
        <v>34881</v>
      </c>
      <c r="B585" s="90">
        <v>152.6</v>
      </c>
      <c r="C585" s="8">
        <f t="shared" si="37"/>
        <v>1.312335958005173E-3</v>
      </c>
      <c r="D585" s="8">
        <f t="shared" si="35"/>
        <v>2.8301886792452713E-2</v>
      </c>
      <c r="E585" s="86">
        <f>IFERROR(VLOOKUP(A585,SPY!$A$2:$E$379,5,FALSE),"")</f>
        <v>56.15625</v>
      </c>
      <c r="F585" s="8">
        <f t="shared" si="36"/>
        <v>0.22328114363512586</v>
      </c>
    </row>
    <row r="586" spans="1:6" x14ac:dyDescent="0.45">
      <c r="A586" s="9">
        <v>34912</v>
      </c>
      <c r="B586" s="90">
        <v>152.9</v>
      </c>
      <c r="C586" s="8">
        <f t="shared" si="37"/>
        <v>1.9659239842726439E-3</v>
      </c>
      <c r="D586" s="8">
        <f t="shared" si="35"/>
        <v>2.6174496644295386E-2</v>
      </c>
      <c r="E586" s="86">
        <f>IFERROR(VLOOKUP(A586,SPY!$A$2:$E$379,5,FALSE),"")</f>
        <v>56.40625</v>
      </c>
      <c r="F586" s="8">
        <f t="shared" si="36"/>
        <v>0.18360655737704912</v>
      </c>
    </row>
    <row r="587" spans="1:6" x14ac:dyDescent="0.45">
      <c r="A587" s="9">
        <v>34943</v>
      </c>
      <c r="B587" s="90">
        <v>153.1</v>
      </c>
      <c r="C587" s="8">
        <f t="shared" si="37"/>
        <v>1.3080444735120711E-3</v>
      </c>
      <c r="D587" s="8">
        <f t="shared" si="35"/>
        <v>2.5452109845947701E-2</v>
      </c>
      <c r="E587" s="86">
        <f>IFERROR(VLOOKUP(A587,SPY!$A$2:$E$379,5,FALSE),"")</f>
        <v>58.484375</v>
      </c>
      <c r="F587" s="8">
        <f t="shared" si="36"/>
        <v>0.26666666666666661</v>
      </c>
    </row>
    <row r="588" spans="1:6" x14ac:dyDescent="0.45">
      <c r="A588" s="9">
        <v>34973</v>
      </c>
      <c r="B588" s="90">
        <v>153.5</v>
      </c>
      <c r="C588" s="8">
        <f t="shared" si="37"/>
        <v>2.6126714565644082E-3</v>
      </c>
      <c r="D588" s="8">
        <f t="shared" si="35"/>
        <v>2.7443105756358666E-2</v>
      </c>
      <c r="E588" s="86">
        <f>IFERROR(VLOOKUP(A588,SPY!$A$2:$E$379,5,FALSE),"")</f>
        <v>58.3125</v>
      </c>
      <c r="F588" s="8">
        <f t="shared" si="36"/>
        <v>0.22803553800592291</v>
      </c>
    </row>
    <row r="589" spans="1:6" x14ac:dyDescent="0.45">
      <c r="A589" s="9">
        <v>35004</v>
      </c>
      <c r="B589" s="90">
        <v>153.69999999999999</v>
      </c>
      <c r="C589" s="8">
        <f t="shared" si="37"/>
        <v>1.3029315960910726E-3</v>
      </c>
      <c r="D589" s="8">
        <f t="shared" si="35"/>
        <v>2.6034712950600669E-2</v>
      </c>
      <c r="E589" s="86">
        <f>IFERROR(VLOOKUP(A589,SPY!$A$2:$E$379,5,FALSE),"")</f>
        <v>60.90625</v>
      </c>
      <c r="F589" s="8">
        <f t="shared" si="36"/>
        <v>0.33584647018505831</v>
      </c>
    </row>
    <row r="590" spans="1:6" x14ac:dyDescent="0.45">
      <c r="A590" s="9">
        <v>35034</v>
      </c>
      <c r="B590" s="90">
        <v>153.9</v>
      </c>
      <c r="C590" s="8">
        <f t="shared" si="37"/>
        <v>1.3012361743658385E-3</v>
      </c>
      <c r="D590" s="8">
        <f t="shared" si="35"/>
        <v>2.5316455696202667E-2</v>
      </c>
      <c r="E590" s="86">
        <f>IFERROR(VLOOKUP(A590,SPY!$A$2:$E$379,5,FALSE),"")</f>
        <v>61.484375</v>
      </c>
      <c r="F590" s="8">
        <f t="shared" si="36"/>
        <v>0.34945130315500683</v>
      </c>
    </row>
    <row r="591" spans="1:6" x14ac:dyDescent="0.45">
      <c r="A591" s="9">
        <v>35065</v>
      </c>
      <c r="B591" s="90">
        <v>154.69999999999999</v>
      </c>
      <c r="C591" s="8">
        <f t="shared" si="37"/>
        <v>5.1981806367771277E-3</v>
      </c>
      <c r="D591" s="8">
        <f t="shared" si="35"/>
        <v>2.7906976744185963E-2</v>
      </c>
      <c r="E591" s="86">
        <f>IFERROR(VLOOKUP(A591,SPY!$A$2:$E$379,5,FALSE),"")</f>
        <v>63.671875</v>
      </c>
      <c r="F591" s="8">
        <f t="shared" si="36"/>
        <v>0.35202388852023891</v>
      </c>
    </row>
    <row r="592" spans="1:6" x14ac:dyDescent="0.45">
      <c r="A592" s="9">
        <v>35096</v>
      </c>
      <c r="B592" s="90">
        <v>155</v>
      </c>
      <c r="C592" s="8">
        <f t="shared" si="37"/>
        <v>1.9392372333548735E-3</v>
      </c>
      <c r="D592" s="8">
        <f t="shared" ref="D592:D655" si="38">B592/B580-1</f>
        <v>2.7170311464546071E-2</v>
      </c>
      <c r="E592" s="86">
        <f>IFERROR(VLOOKUP(A592,SPY!$A$2:$E$379,5,FALSE),"")</f>
        <v>63.875</v>
      </c>
      <c r="F592" s="8">
        <f t="shared" si="36"/>
        <v>0.30315588141536498</v>
      </c>
    </row>
    <row r="593" spans="1:6" x14ac:dyDescent="0.45">
      <c r="A593" s="9">
        <v>35125</v>
      </c>
      <c r="B593" s="90">
        <v>155.5</v>
      </c>
      <c r="C593" s="8">
        <f t="shared" si="37"/>
        <v>3.225806451612856E-3</v>
      </c>
      <c r="D593" s="8">
        <f t="shared" si="38"/>
        <v>2.8439153439153486E-2</v>
      </c>
      <c r="E593" s="86">
        <f>IFERROR(VLOOKUP(A593,SPY!$A$2:$E$379,5,FALSE),"")</f>
        <v>64.6875</v>
      </c>
      <c r="F593" s="8">
        <f t="shared" si="36"/>
        <v>0.29092609915809176</v>
      </c>
    </row>
    <row r="594" spans="1:6" x14ac:dyDescent="0.45">
      <c r="A594" s="9">
        <v>35156</v>
      </c>
      <c r="B594" s="90">
        <v>156.1</v>
      </c>
      <c r="C594" s="8">
        <f t="shared" si="37"/>
        <v>3.8585209003214604E-3</v>
      </c>
      <c r="D594" s="8">
        <f t="shared" si="38"/>
        <v>2.832674571805005E-2</v>
      </c>
      <c r="E594" s="86">
        <f>IFERROR(VLOOKUP(A594,SPY!$A$2:$E$379,5,FALSE),"")</f>
        <v>65.390625</v>
      </c>
      <c r="F594" s="8">
        <f t="shared" si="36"/>
        <v>0.26741368867353121</v>
      </c>
    </row>
    <row r="595" spans="1:6" x14ac:dyDescent="0.45">
      <c r="A595" s="9">
        <v>35186</v>
      </c>
      <c r="B595" s="90">
        <v>156.4</v>
      </c>
      <c r="C595" s="8">
        <f t="shared" si="37"/>
        <v>1.9218449711724261E-3</v>
      </c>
      <c r="D595" s="8">
        <f t="shared" si="38"/>
        <v>2.8270874424720649E-2</v>
      </c>
      <c r="E595" s="86">
        <f>IFERROR(VLOOKUP(A595,SPY!$A$2:$E$379,5,FALSE),"")</f>
        <v>66.875</v>
      </c>
      <c r="F595" s="8">
        <f t="shared" si="36"/>
        <v>0.24672298281386551</v>
      </c>
    </row>
    <row r="596" spans="1:6" x14ac:dyDescent="0.45">
      <c r="A596" s="9">
        <v>35217</v>
      </c>
      <c r="B596" s="90">
        <v>156.69999999999999</v>
      </c>
      <c r="C596" s="8">
        <f t="shared" si="37"/>
        <v>1.9181585677747748E-3</v>
      </c>
      <c r="D596" s="8">
        <f t="shared" si="38"/>
        <v>2.8215223097112663E-2</v>
      </c>
      <c r="E596" s="86">
        <f>IFERROR(VLOOKUP(A596,SPY!$A$2:$E$379,5,FALSE),"")</f>
        <v>67.109375</v>
      </c>
      <c r="F596" s="8">
        <f t="shared" si="36"/>
        <v>0.23348650201033894</v>
      </c>
    </row>
    <row r="597" spans="1:6" x14ac:dyDescent="0.45">
      <c r="A597" s="9">
        <v>35247</v>
      </c>
      <c r="B597" s="90">
        <v>157</v>
      </c>
      <c r="C597" s="8">
        <f t="shared" si="37"/>
        <v>1.9144862795150708E-3</v>
      </c>
      <c r="D597" s="8">
        <f t="shared" si="38"/>
        <v>2.8833551769331667E-2</v>
      </c>
      <c r="E597" s="86">
        <f>IFERROR(VLOOKUP(A597,SPY!$A$2:$E$379,5,FALSE),"")</f>
        <v>64.09375</v>
      </c>
      <c r="F597" s="8">
        <f t="shared" si="36"/>
        <v>0.14134668892598778</v>
      </c>
    </row>
    <row r="598" spans="1:6" x14ac:dyDescent="0.45">
      <c r="A598" s="9">
        <v>35278</v>
      </c>
      <c r="B598" s="90">
        <v>157.19999999999999</v>
      </c>
      <c r="C598" s="8">
        <f t="shared" si="37"/>
        <v>1.2738853503184711E-3</v>
      </c>
      <c r="D598" s="8">
        <f t="shared" si="38"/>
        <v>2.8122956180510084E-2</v>
      </c>
      <c r="E598" s="86">
        <f>IFERROR(VLOOKUP(A598,SPY!$A$2:$E$379,5,FALSE),"")</f>
        <v>65.328125</v>
      </c>
      <c r="F598" s="8">
        <f t="shared" si="36"/>
        <v>0.15817174515235455</v>
      </c>
    </row>
    <row r="599" spans="1:6" x14ac:dyDescent="0.45">
      <c r="A599" s="9">
        <v>35309</v>
      </c>
      <c r="B599" s="90">
        <v>157.69999999999999</v>
      </c>
      <c r="C599" s="8">
        <f t="shared" si="37"/>
        <v>3.1806615776082126E-3</v>
      </c>
      <c r="D599" s="8">
        <f t="shared" si="38"/>
        <v>3.0045721750489918E-2</v>
      </c>
      <c r="E599" s="86">
        <f>IFERROR(VLOOKUP(A599,SPY!$A$2:$E$379,5,FALSE),"")</f>
        <v>68.625</v>
      </c>
      <c r="F599" s="8">
        <f t="shared" si="36"/>
        <v>0.17339032861341175</v>
      </c>
    </row>
    <row r="600" spans="1:6" x14ac:dyDescent="0.45">
      <c r="A600" s="9">
        <v>35339</v>
      </c>
      <c r="B600" s="90">
        <v>158.19999999999999</v>
      </c>
      <c r="C600" s="8">
        <f t="shared" si="37"/>
        <v>3.1705770450221049E-3</v>
      </c>
      <c r="D600" s="8">
        <f t="shared" si="38"/>
        <v>3.0618892508143203E-2</v>
      </c>
      <c r="E600" s="86">
        <f>IFERROR(VLOOKUP(A600,SPY!$A$2:$E$379,5,FALSE),"")</f>
        <v>70.84375</v>
      </c>
      <c r="F600" s="8">
        <f t="shared" si="36"/>
        <v>0.214898177920686</v>
      </c>
    </row>
    <row r="601" spans="1:6" x14ac:dyDescent="0.45">
      <c r="A601" s="9">
        <v>35370</v>
      </c>
      <c r="B601" s="90">
        <v>158.69999999999999</v>
      </c>
      <c r="C601" s="8">
        <f t="shared" si="37"/>
        <v>3.160556257901348E-3</v>
      </c>
      <c r="D601" s="8">
        <f t="shared" si="38"/>
        <v>3.2530904359141077E-2</v>
      </c>
      <c r="E601" s="86">
        <f>IFERROR(VLOOKUP(A601,SPY!$A$2:$E$379,5,FALSE),"")</f>
        <v>76.015625</v>
      </c>
      <c r="F601" s="8">
        <f t="shared" si="36"/>
        <v>0.24807593637762948</v>
      </c>
    </row>
    <row r="602" spans="1:6" x14ac:dyDescent="0.45">
      <c r="A602" s="9">
        <v>35400</v>
      </c>
      <c r="B602" s="90">
        <v>159.1</v>
      </c>
      <c r="C602" s="8">
        <f t="shared" si="37"/>
        <v>2.520478890989386E-3</v>
      </c>
      <c r="D602" s="8">
        <f t="shared" si="38"/>
        <v>3.378817413905133E-2</v>
      </c>
      <c r="E602" s="86">
        <f>IFERROR(VLOOKUP(A602,SPY!$A$2:$E$379,5,FALSE),"")</f>
        <v>73.84375</v>
      </c>
      <c r="F602" s="8">
        <f t="shared" si="36"/>
        <v>0.20101651842439638</v>
      </c>
    </row>
    <row r="603" spans="1:6" x14ac:dyDescent="0.45">
      <c r="A603" s="9">
        <v>35431</v>
      </c>
      <c r="B603" s="90">
        <v>159.4</v>
      </c>
      <c r="C603" s="8">
        <f t="shared" si="37"/>
        <v>1.8856065367693908E-3</v>
      </c>
      <c r="D603" s="8">
        <f t="shared" si="38"/>
        <v>3.0381383322559907E-2</v>
      </c>
      <c r="E603" s="86">
        <f>IFERROR(VLOOKUP(A603,SPY!$A$2:$E$379,5,FALSE),"")</f>
        <v>78.40625</v>
      </c>
      <c r="F603" s="8">
        <f t="shared" si="36"/>
        <v>0.23141104294478532</v>
      </c>
    </row>
    <row r="604" spans="1:6" x14ac:dyDescent="0.45">
      <c r="A604" s="9">
        <v>35462</v>
      </c>
      <c r="B604" s="90">
        <v>159.69999999999999</v>
      </c>
      <c r="C604" s="8">
        <f t="shared" si="37"/>
        <v>1.8820577164364583E-3</v>
      </c>
      <c r="D604" s="8">
        <f t="shared" si="38"/>
        <v>3.0322580645161246E-2</v>
      </c>
      <c r="E604" s="86">
        <f>IFERROR(VLOOKUP(A604,SPY!$A$2:$E$379,5,FALSE),"")</f>
        <v>79.15625</v>
      </c>
      <c r="F604" s="8">
        <f t="shared" si="36"/>
        <v>0.2392367906066537</v>
      </c>
    </row>
    <row r="605" spans="1:6" x14ac:dyDescent="0.45">
      <c r="A605" s="9">
        <v>35490</v>
      </c>
      <c r="B605" s="90">
        <v>159.80000000000001</v>
      </c>
      <c r="C605" s="8">
        <f t="shared" si="37"/>
        <v>6.2617407639331546E-4</v>
      </c>
      <c r="D605" s="8">
        <f t="shared" si="38"/>
        <v>2.7652733118971096E-2</v>
      </c>
      <c r="E605" s="86">
        <f>IFERROR(VLOOKUP(A605,SPY!$A$2:$E$379,5,FALSE),"")</f>
        <v>75.375</v>
      </c>
      <c r="F605" s="8">
        <f t="shared" si="36"/>
        <v>0.16521739130434776</v>
      </c>
    </row>
    <row r="606" spans="1:6" x14ac:dyDescent="0.45">
      <c r="A606" s="9">
        <v>35521</v>
      </c>
      <c r="B606" s="90">
        <v>159.9</v>
      </c>
      <c r="C606" s="8">
        <f t="shared" si="37"/>
        <v>6.2578222778464365E-4</v>
      </c>
      <c r="D606" s="8">
        <f t="shared" si="38"/>
        <v>2.4343369634849621E-2</v>
      </c>
      <c r="E606" s="86">
        <f>IFERROR(VLOOKUP(A606,SPY!$A$2:$E$379,5,FALSE),"")</f>
        <v>80.09375</v>
      </c>
      <c r="F606" s="8">
        <f t="shared" si="36"/>
        <v>0.22485065710872165</v>
      </c>
    </row>
    <row r="607" spans="1:6" x14ac:dyDescent="0.45">
      <c r="A607" s="9">
        <v>35551</v>
      </c>
      <c r="B607" s="90">
        <v>159.9</v>
      </c>
      <c r="C607" s="8">
        <f t="shared" si="37"/>
        <v>0</v>
      </c>
      <c r="D607" s="8">
        <f t="shared" si="38"/>
        <v>2.2378516624040889E-2</v>
      </c>
      <c r="E607" s="86">
        <f>IFERROR(VLOOKUP(A607,SPY!$A$2:$E$379,5,FALSE),"")</f>
        <v>85.15625</v>
      </c>
      <c r="F607" s="8">
        <f t="shared" si="36"/>
        <v>0.27336448598130847</v>
      </c>
    </row>
    <row r="608" spans="1:6" x14ac:dyDescent="0.45">
      <c r="A608" s="9">
        <v>35582</v>
      </c>
      <c r="B608" s="90">
        <v>160.19999999999999</v>
      </c>
      <c r="C608" s="8">
        <f t="shared" si="37"/>
        <v>1.8761726078797558E-3</v>
      </c>
      <c r="D608" s="8">
        <f t="shared" si="38"/>
        <v>2.2335673261008271E-2</v>
      </c>
      <c r="E608" s="86">
        <f>IFERROR(VLOOKUP(A608,SPY!$A$2:$E$379,5,FALSE),"")</f>
        <v>88.3125</v>
      </c>
      <c r="F608" s="8">
        <f t="shared" si="36"/>
        <v>0.31594877764842844</v>
      </c>
    </row>
    <row r="609" spans="1:6" x14ac:dyDescent="0.45">
      <c r="A609" s="9">
        <v>35612</v>
      </c>
      <c r="B609" s="90">
        <v>160.4</v>
      </c>
      <c r="C609" s="8">
        <f t="shared" si="37"/>
        <v>1.2484394506866447E-3</v>
      </c>
      <c r="D609" s="8">
        <f t="shared" si="38"/>
        <v>2.1656050955414008E-2</v>
      </c>
      <c r="E609" s="86">
        <f>IFERROR(VLOOKUP(A609,SPY!$A$2:$E$379,5,FALSE),"")</f>
        <v>95.3125</v>
      </c>
      <c r="F609" s="8">
        <f t="shared" si="36"/>
        <v>0.48707947342759628</v>
      </c>
    </row>
    <row r="610" spans="1:6" x14ac:dyDescent="0.45">
      <c r="A610" s="9">
        <v>35643</v>
      </c>
      <c r="B610" s="90">
        <v>160.80000000000001</v>
      </c>
      <c r="C610" s="8">
        <f t="shared" si="37"/>
        <v>2.4937655860348684E-3</v>
      </c>
      <c r="D610" s="8">
        <f t="shared" si="38"/>
        <v>2.2900763358778775E-2</v>
      </c>
      <c r="E610" s="86">
        <f>IFERROR(VLOOKUP(A610,SPY!$A$2:$E$379,5,FALSE),"")</f>
        <v>90.375</v>
      </c>
      <c r="F610" s="8">
        <f t="shared" si="36"/>
        <v>0.38340110021525953</v>
      </c>
    </row>
    <row r="611" spans="1:6" x14ac:dyDescent="0.45">
      <c r="A611" s="9">
        <v>35674</v>
      </c>
      <c r="B611" s="90">
        <v>161.19999999999999</v>
      </c>
      <c r="C611" s="8">
        <f t="shared" si="37"/>
        <v>2.4875621890545485E-3</v>
      </c>
      <c r="D611" s="8">
        <f t="shared" si="38"/>
        <v>2.2194039315155401E-2</v>
      </c>
      <c r="E611" s="86">
        <f>IFERROR(VLOOKUP(A611,SPY!$A$2:$E$379,5,FALSE),"")</f>
        <v>94.375</v>
      </c>
      <c r="F611" s="8">
        <f t="shared" si="36"/>
        <v>0.37522768670309659</v>
      </c>
    </row>
    <row r="612" spans="1:6" x14ac:dyDescent="0.45">
      <c r="A612" s="9">
        <v>35704</v>
      </c>
      <c r="B612" s="90">
        <v>161.5</v>
      </c>
      <c r="C612" s="8">
        <f t="shared" si="37"/>
        <v>1.8610421836229296E-3</v>
      </c>
      <c r="D612" s="8">
        <f t="shared" si="38"/>
        <v>2.0859671302149163E-2</v>
      </c>
      <c r="E612" s="86">
        <f>IFERROR(VLOOKUP(A612,SPY!$A$2:$E$379,5,FALSE),"")</f>
        <v>92.0625</v>
      </c>
      <c r="F612" s="8">
        <f t="shared" si="36"/>
        <v>0.29951477723864128</v>
      </c>
    </row>
    <row r="613" spans="1:6" x14ac:dyDescent="0.45">
      <c r="A613" s="9">
        <v>35735</v>
      </c>
      <c r="B613" s="90">
        <v>161.69999999999999</v>
      </c>
      <c r="C613" s="8">
        <f t="shared" si="37"/>
        <v>1.2383900928791824E-3</v>
      </c>
      <c r="D613" s="8">
        <f t="shared" si="38"/>
        <v>1.8903591682419618E-2</v>
      </c>
      <c r="E613" s="86">
        <f>IFERROR(VLOOKUP(A613,SPY!$A$2:$E$379,5,FALSE),"")</f>
        <v>95.625</v>
      </c>
      <c r="F613" s="8">
        <f t="shared" si="36"/>
        <v>0.25796505652620771</v>
      </c>
    </row>
    <row r="614" spans="1:6" x14ac:dyDescent="0.45">
      <c r="A614" s="9">
        <v>35765</v>
      </c>
      <c r="B614" s="90">
        <v>161.80000000000001</v>
      </c>
      <c r="C614" s="8">
        <f t="shared" si="37"/>
        <v>6.1842918985788309E-4</v>
      </c>
      <c r="D614" s="8">
        <f t="shared" si="38"/>
        <v>1.6970458830924073E-2</v>
      </c>
      <c r="E614" s="86">
        <f>IFERROR(VLOOKUP(A614,SPY!$A$2:$E$379,5,FALSE),"")</f>
        <v>97.0625</v>
      </c>
      <c r="F614" s="8">
        <f t="shared" si="36"/>
        <v>0.31443080829454084</v>
      </c>
    </row>
    <row r="615" spans="1:6" x14ac:dyDescent="0.45">
      <c r="A615" s="9">
        <v>35796</v>
      </c>
      <c r="B615" s="90">
        <v>162</v>
      </c>
      <c r="C615" s="8">
        <f t="shared" si="37"/>
        <v>1.2360939431395046E-3</v>
      </c>
      <c r="D615" s="8">
        <f t="shared" si="38"/>
        <v>1.6311166875784044E-2</v>
      </c>
      <c r="E615" s="86">
        <f>IFERROR(VLOOKUP(A615,SPY!$A$2:$E$379,5,FALSE),"")</f>
        <v>98.3125</v>
      </c>
      <c r="F615" s="8">
        <f t="shared" si="36"/>
        <v>0.25388601036269431</v>
      </c>
    </row>
    <row r="616" spans="1:6" x14ac:dyDescent="0.45">
      <c r="A616" s="9">
        <v>35827</v>
      </c>
      <c r="B616" s="90">
        <v>162</v>
      </c>
      <c r="C616" s="8">
        <f t="shared" si="37"/>
        <v>0</v>
      </c>
      <c r="D616" s="8">
        <f t="shared" si="38"/>
        <v>1.4402003757044479E-2</v>
      </c>
      <c r="E616" s="86">
        <f>IFERROR(VLOOKUP(A616,SPY!$A$2:$E$379,5,FALSE),"")</f>
        <v>105.125</v>
      </c>
      <c r="F616" s="8">
        <f t="shared" si="36"/>
        <v>0.32806948282668769</v>
      </c>
    </row>
    <row r="617" spans="1:6" x14ac:dyDescent="0.45">
      <c r="A617" s="9">
        <v>35855</v>
      </c>
      <c r="B617" s="90">
        <v>162</v>
      </c>
      <c r="C617" s="8">
        <f t="shared" si="37"/>
        <v>0</v>
      </c>
      <c r="D617" s="8">
        <f t="shared" si="38"/>
        <v>1.3767209011263937E-2</v>
      </c>
      <c r="E617" s="86">
        <f>IFERROR(VLOOKUP(A617,SPY!$A$2:$E$379,5,FALSE),"")</f>
        <v>109.9375</v>
      </c>
      <c r="F617" s="8">
        <f t="shared" ref="F617:F680" si="39">IFERROR(E617/E605-1,"")</f>
        <v>0.4585406301824213</v>
      </c>
    </row>
    <row r="618" spans="1:6" x14ac:dyDescent="0.45">
      <c r="A618" s="9">
        <v>35886</v>
      </c>
      <c r="B618" s="90">
        <v>162.19999999999999</v>
      </c>
      <c r="C618" s="8">
        <f t="shared" si="37"/>
        <v>1.2345679012344402E-3</v>
      </c>
      <c r="D618" s="8">
        <f t="shared" si="38"/>
        <v>1.4383989993745905E-2</v>
      </c>
      <c r="E618" s="86">
        <f>IFERROR(VLOOKUP(A618,SPY!$A$2:$E$379,5,FALSE),"")</f>
        <v>111.34375</v>
      </c>
      <c r="F618" s="8">
        <f t="shared" si="39"/>
        <v>0.39016777214202114</v>
      </c>
    </row>
    <row r="619" spans="1:6" x14ac:dyDescent="0.45">
      <c r="A619" s="9">
        <v>35916</v>
      </c>
      <c r="B619" s="90">
        <v>162.6</v>
      </c>
      <c r="C619" s="8">
        <f t="shared" si="37"/>
        <v>2.4660912453762229E-3</v>
      </c>
      <c r="D619" s="8">
        <f t="shared" si="38"/>
        <v>1.6885553470919357E-2</v>
      </c>
      <c r="E619" s="86">
        <f>IFERROR(VLOOKUP(A619,SPY!$A$2:$E$379,5,FALSE),"")</f>
        <v>109.03125</v>
      </c>
      <c r="F619" s="8">
        <f t="shared" si="39"/>
        <v>0.28036697247706432</v>
      </c>
    </row>
    <row r="620" spans="1:6" x14ac:dyDescent="0.45">
      <c r="A620" s="9">
        <v>35947</v>
      </c>
      <c r="B620" s="90">
        <v>162.80000000000001</v>
      </c>
      <c r="C620" s="8">
        <f t="shared" si="37"/>
        <v>1.2300123001232066E-3</v>
      </c>
      <c r="D620" s="8">
        <f t="shared" si="38"/>
        <v>1.6229712858926382E-2</v>
      </c>
      <c r="E620" s="86">
        <f>IFERROR(VLOOKUP(A620,SPY!$A$2:$E$379,5,FALSE),"")</f>
        <v>113.3125</v>
      </c>
      <c r="F620" s="8">
        <f t="shared" si="39"/>
        <v>0.28308563340410475</v>
      </c>
    </row>
    <row r="621" spans="1:6" x14ac:dyDescent="0.45">
      <c r="A621" s="9">
        <v>35977</v>
      </c>
      <c r="B621" s="90">
        <v>163.19999999999999</v>
      </c>
      <c r="C621" s="8">
        <f t="shared" si="37"/>
        <v>2.4570024570023108E-3</v>
      </c>
      <c r="D621" s="8">
        <f t="shared" si="38"/>
        <v>1.7456359102244301E-2</v>
      </c>
      <c r="E621" s="86">
        <f>IFERROR(VLOOKUP(A621,SPY!$A$2:$E$379,5,FALSE),"")</f>
        <v>111.78125</v>
      </c>
      <c r="F621" s="8">
        <f t="shared" si="39"/>
        <v>0.17278688524590158</v>
      </c>
    </row>
    <row r="622" spans="1:6" x14ac:dyDescent="0.45">
      <c r="A622" s="9">
        <v>36008</v>
      </c>
      <c r="B622" s="90">
        <v>163.4</v>
      </c>
      <c r="C622" s="8">
        <f t="shared" si="37"/>
        <v>1.225490196078427E-3</v>
      </c>
      <c r="D622" s="8">
        <f t="shared" si="38"/>
        <v>1.6169154228855787E-2</v>
      </c>
      <c r="E622" s="86">
        <f>IFERROR(VLOOKUP(A622,SPY!$A$2:$E$379,5,FALSE),"")</f>
        <v>96</v>
      </c>
      <c r="F622" s="8">
        <f t="shared" si="39"/>
        <v>6.2240663900414939E-2</v>
      </c>
    </row>
    <row r="623" spans="1:6" x14ac:dyDescent="0.45">
      <c r="A623" s="9">
        <v>36039</v>
      </c>
      <c r="B623" s="90">
        <v>163.5</v>
      </c>
      <c r="C623" s="8">
        <f t="shared" si="37"/>
        <v>6.1199510403908697E-4</v>
      </c>
      <c r="D623" s="8">
        <f t="shared" si="38"/>
        <v>1.4267990074441794E-2</v>
      </c>
      <c r="E623" s="86">
        <f>IFERROR(VLOOKUP(A623,SPY!$A$2:$E$379,5,FALSE),"")</f>
        <v>101.75</v>
      </c>
      <c r="F623" s="8">
        <f t="shared" si="39"/>
        <v>7.8145695364238321E-2</v>
      </c>
    </row>
    <row r="624" spans="1:6" x14ac:dyDescent="0.45">
      <c r="A624" s="9">
        <v>36069</v>
      </c>
      <c r="B624" s="90">
        <v>163.9</v>
      </c>
      <c r="C624" s="8">
        <f t="shared" si="37"/>
        <v>2.4464831804280607E-3</v>
      </c>
      <c r="D624" s="8">
        <f t="shared" si="38"/>
        <v>1.4860681114551078E-2</v>
      </c>
      <c r="E624" s="86">
        <f>IFERROR(VLOOKUP(A624,SPY!$A$2:$E$379,5,FALSE),"")</f>
        <v>110</v>
      </c>
      <c r="F624" s="8">
        <f t="shared" si="39"/>
        <v>0.19484046164290558</v>
      </c>
    </row>
    <row r="625" spans="1:6" x14ac:dyDescent="0.45">
      <c r="A625" s="9">
        <v>36100</v>
      </c>
      <c r="B625" s="90">
        <v>164.1</v>
      </c>
      <c r="C625" s="8">
        <f t="shared" si="37"/>
        <v>1.2202562538132788E-3</v>
      </c>
      <c r="D625" s="8">
        <f t="shared" si="38"/>
        <v>1.4842300556586308E-2</v>
      </c>
      <c r="E625" s="86">
        <f>IFERROR(VLOOKUP(A625,SPY!$A$2:$E$379,5,FALSE),"")</f>
        <v>116.125</v>
      </c>
      <c r="F625" s="8">
        <f t="shared" si="39"/>
        <v>0.21437908496732017</v>
      </c>
    </row>
    <row r="626" spans="1:6" x14ac:dyDescent="0.45">
      <c r="A626" s="9">
        <v>36130</v>
      </c>
      <c r="B626" s="90">
        <v>164.4</v>
      </c>
      <c r="C626" s="8">
        <f t="shared" si="37"/>
        <v>1.8281535648996261E-3</v>
      </c>
      <c r="D626" s="8">
        <f t="shared" si="38"/>
        <v>1.606922126081578E-2</v>
      </c>
      <c r="E626" s="86">
        <f>IFERROR(VLOOKUP(A626,SPY!$A$2:$E$379,5,FALSE),"")</f>
        <v>123.3125</v>
      </c>
      <c r="F626" s="8">
        <f t="shared" si="39"/>
        <v>0.27044430135222153</v>
      </c>
    </row>
    <row r="627" spans="1:6" x14ac:dyDescent="0.45">
      <c r="A627" s="9">
        <v>36161</v>
      </c>
      <c r="B627" s="90">
        <v>164.7</v>
      </c>
      <c r="C627" s="8">
        <f t="shared" si="37"/>
        <v>1.8248175182480342E-3</v>
      </c>
      <c r="D627" s="8">
        <f t="shared" si="38"/>
        <v>1.6666666666666607E-2</v>
      </c>
      <c r="E627" s="86">
        <f>IFERROR(VLOOKUP(A627,SPY!$A$2:$E$379,5,FALSE),"")</f>
        <v>127.65625</v>
      </c>
      <c r="F627" s="8">
        <f t="shared" si="39"/>
        <v>0.29847425301970754</v>
      </c>
    </row>
    <row r="628" spans="1:6" x14ac:dyDescent="0.45">
      <c r="A628" s="9">
        <v>36192</v>
      </c>
      <c r="B628" s="90">
        <v>164.7</v>
      </c>
      <c r="C628" s="8">
        <f t="shared" si="37"/>
        <v>0</v>
      </c>
      <c r="D628" s="8">
        <f t="shared" si="38"/>
        <v>1.6666666666666607E-2</v>
      </c>
      <c r="E628" s="86">
        <f>IFERROR(VLOOKUP(A628,SPY!$A$2:$E$379,5,FALSE),"")</f>
        <v>123.5625</v>
      </c>
      <c r="F628" s="8">
        <f t="shared" si="39"/>
        <v>0.17538644470868014</v>
      </c>
    </row>
    <row r="629" spans="1:6" x14ac:dyDescent="0.45">
      <c r="A629" s="9">
        <v>36220</v>
      </c>
      <c r="B629" s="90">
        <v>164.8</v>
      </c>
      <c r="C629" s="8">
        <f t="shared" si="37"/>
        <v>6.0716454159082112E-4</v>
      </c>
      <c r="D629" s="8">
        <f t="shared" si="38"/>
        <v>1.7283950617283939E-2</v>
      </c>
      <c r="E629" s="86">
        <f>IFERROR(VLOOKUP(A629,SPY!$A$2:$E$379,5,FALSE),"")</f>
        <v>128.375</v>
      </c>
      <c r="F629" s="8">
        <f t="shared" si="39"/>
        <v>0.16770892552586703</v>
      </c>
    </row>
    <row r="630" spans="1:6" x14ac:dyDescent="0.45">
      <c r="A630" s="9">
        <v>36251</v>
      </c>
      <c r="B630" s="90">
        <v>165.9</v>
      </c>
      <c r="C630" s="8">
        <f t="shared" si="37"/>
        <v>6.6747572815533118E-3</v>
      </c>
      <c r="D630" s="8">
        <f t="shared" si="38"/>
        <v>2.2811344019728841E-2</v>
      </c>
      <c r="E630" s="86">
        <f>IFERROR(VLOOKUP(A630,SPY!$A$2:$E$379,5,FALSE),"")</f>
        <v>133.25</v>
      </c>
      <c r="F630" s="8">
        <f t="shared" si="39"/>
        <v>0.19674431658714564</v>
      </c>
    </row>
    <row r="631" spans="1:6" x14ac:dyDescent="0.45">
      <c r="A631" s="9">
        <v>36281</v>
      </c>
      <c r="B631" s="90">
        <v>166</v>
      </c>
      <c r="C631" s="8">
        <f t="shared" si="37"/>
        <v>6.027727546713546E-4</v>
      </c>
      <c r="D631" s="8">
        <f t="shared" si="38"/>
        <v>2.091020910209096E-2</v>
      </c>
      <c r="E631" s="86">
        <f>IFERROR(VLOOKUP(A631,SPY!$A$2:$E$379,5,FALSE),"")</f>
        <v>130.203125</v>
      </c>
      <c r="F631" s="8">
        <f t="shared" si="39"/>
        <v>0.19418171395815409</v>
      </c>
    </row>
    <row r="632" spans="1:6" x14ac:dyDescent="0.45">
      <c r="A632" s="9">
        <v>36312</v>
      </c>
      <c r="B632" s="90">
        <v>166</v>
      </c>
      <c r="C632" s="8">
        <f t="shared" si="37"/>
        <v>0</v>
      </c>
      <c r="D632" s="8">
        <f t="shared" si="38"/>
        <v>1.9656019656019597E-2</v>
      </c>
      <c r="E632" s="86">
        <f>IFERROR(VLOOKUP(A632,SPY!$A$2:$E$379,5,FALSE),"")</f>
        <v>137</v>
      </c>
      <c r="F632" s="8">
        <f t="shared" si="39"/>
        <v>0.20904578047435196</v>
      </c>
    </row>
    <row r="633" spans="1:6" x14ac:dyDescent="0.45">
      <c r="A633" s="9">
        <v>36342</v>
      </c>
      <c r="B633" s="90">
        <v>166.7</v>
      </c>
      <c r="C633" s="8">
        <f t="shared" si="37"/>
        <v>4.2168674698794817E-3</v>
      </c>
      <c r="D633" s="8">
        <f t="shared" si="38"/>
        <v>2.1446078431372584E-2</v>
      </c>
      <c r="E633" s="86">
        <f>IFERROR(VLOOKUP(A633,SPY!$A$2:$E$379,5,FALSE),"")</f>
        <v>132.75</v>
      </c>
      <c r="F633" s="8">
        <f t="shared" si="39"/>
        <v>0.18758736371260842</v>
      </c>
    </row>
    <row r="634" spans="1:6" x14ac:dyDescent="0.45">
      <c r="A634" s="9">
        <v>36373</v>
      </c>
      <c r="B634" s="90">
        <v>167.1</v>
      </c>
      <c r="C634" s="8">
        <f t="shared" si="37"/>
        <v>2.3995200959807672E-3</v>
      </c>
      <c r="D634" s="8">
        <f t="shared" si="38"/>
        <v>2.2643818849449104E-2</v>
      </c>
      <c r="E634" s="86">
        <f>IFERROR(VLOOKUP(A634,SPY!$A$2:$E$379,5,FALSE),"")</f>
        <v>132.0625</v>
      </c>
      <c r="F634" s="8">
        <f t="shared" si="39"/>
        <v>0.37565104166666674</v>
      </c>
    </row>
    <row r="635" spans="1:6" x14ac:dyDescent="0.45">
      <c r="A635" s="9">
        <v>36404</v>
      </c>
      <c r="B635" s="90">
        <v>167.8</v>
      </c>
      <c r="C635" s="8">
        <f t="shared" si="37"/>
        <v>4.1891083183722699E-3</v>
      </c>
      <c r="D635" s="8">
        <f t="shared" si="38"/>
        <v>2.629969418960254E-2</v>
      </c>
      <c r="E635" s="86">
        <f>IFERROR(VLOOKUP(A635,SPY!$A$2:$E$379,5,FALSE),"")</f>
        <v>128.75</v>
      </c>
      <c r="F635" s="8">
        <f t="shared" si="39"/>
        <v>0.26535626535626533</v>
      </c>
    </row>
    <row r="636" spans="1:6" x14ac:dyDescent="0.45">
      <c r="A636" s="9">
        <v>36434</v>
      </c>
      <c r="B636" s="90">
        <v>168.1</v>
      </c>
      <c r="C636" s="8">
        <f t="shared" si="37"/>
        <v>1.7878426698449967E-3</v>
      </c>
      <c r="D636" s="8">
        <f t="shared" si="38"/>
        <v>2.56253813300793E-2</v>
      </c>
      <c r="E636" s="86">
        <f>IFERROR(VLOOKUP(A636,SPY!$A$2:$E$379,5,FALSE),"")</f>
        <v>137</v>
      </c>
      <c r="F636" s="8">
        <f t="shared" si="39"/>
        <v>0.24545454545454537</v>
      </c>
    </row>
    <row r="637" spans="1:6" x14ac:dyDescent="0.45">
      <c r="A637" s="9">
        <v>36465</v>
      </c>
      <c r="B637" s="90">
        <v>168.4</v>
      </c>
      <c r="C637" s="8">
        <f t="shared" si="37"/>
        <v>1.7846519928614857E-3</v>
      </c>
      <c r="D637" s="8">
        <f t="shared" si="38"/>
        <v>2.6203534430225606E-2</v>
      </c>
      <c r="E637" s="86">
        <f>IFERROR(VLOOKUP(A637,SPY!$A$2:$E$379,5,FALSE),"")</f>
        <v>139.28125</v>
      </c>
      <c r="F637" s="8">
        <f t="shared" si="39"/>
        <v>0.19940796555435947</v>
      </c>
    </row>
    <row r="638" spans="1:6" x14ac:dyDescent="0.45">
      <c r="A638" s="9">
        <v>36495</v>
      </c>
      <c r="B638" s="90">
        <v>168.8</v>
      </c>
      <c r="C638" s="8">
        <f t="shared" si="37"/>
        <v>2.3752969121140222E-3</v>
      </c>
      <c r="D638" s="8">
        <f t="shared" si="38"/>
        <v>2.6763990267639981E-2</v>
      </c>
      <c r="E638" s="86">
        <f>IFERROR(VLOOKUP(A638,SPY!$A$2:$E$379,5,FALSE),"")</f>
        <v>146.875</v>
      </c>
      <c r="F638" s="8">
        <f t="shared" si="39"/>
        <v>0.1910795742524074</v>
      </c>
    </row>
    <row r="639" spans="1:6" x14ac:dyDescent="0.45">
      <c r="A639" s="9">
        <v>36526</v>
      </c>
      <c r="B639" s="90">
        <v>169.3</v>
      </c>
      <c r="C639" s="8">
        <f t="shared" si="37"/>
        <v>2.962085308056972E-3</v>
      </c>
      <c r="D639" s="8">
        <f t="shared" si="38"/>
        <v>2.7929568913175551E-2</v>
      </c>
      <c r="E639" s="86">
        <f>IFERROR(VLOOKUP(A639,SPY!$A$2:$E$379,5,FALSE),"")</f>
        <v>139.5625</v>
      </c>
      <c r="F639" s="8">
        <f t="shared" si="39"/>
        <v>9.3268053855569244E-2</v>
      </c>
    </row>
    <row r="640" spans="1:6" x14ac:dyDescent="0.45">
      <c r="A640" s="9">
        <v>36557</v>
      </c>
      <c r="B640" s="90">
        <v>170</v>
      </c>
      <c r="C640" s="8">
        <f t="shared" si="37"/>
        <v>4.1346721795627595E-3</v>
      </c>
      <c r="D640" s="8">
        <f t="shared" si="38"/>
        <v>3.2179720704310855E-2</v>
      </c>
      <c r="E640" s="86">
        <f>IFERROR(VLOOKUP(A640,SPY!$A$2:$E$379,5,FALSE),"")</f>
        <v>137.4375</v>
      </c>
      <c r="F640" s="8">
        <f t="shared" si="39"/>
        <v>0.11229135053110784</v>
      </c>
    </row>
    <row r="641" spans="1:6" x14ac:dyDescent="0.45">
      <c r="A641" s="9">
        <v>36586</v>
      </c>
      <c r="B641" s="90">
        <v>171</v>
      </c>
      <c r="C641" s="8">
        <f t="shared" si="37"/>
        <v>5.8823529411764497E-3</v>
      </c>
      <c r="D641" s="8">
        <f t="shared" si="38"/>
        <v>3.762135922330101E-2</v>
      </c>
      <c r="E641" s="86">
        <f>IFERROR(VLOOKUP(A641,SPY!$A$2:$E$379,5,FALSE),"")</f>
        <v>150.375</v>
      </c>
      <c r="F641" s="8">
        <f t="shared" si="39"/>
        <v>0.17137293086660166</v>
      </c>
    </row>
    <row r="642" spans="1:6" x14ac:dyDescent="0.45">
      <c r="A642" s="9">
        <v>36617</v>
      </c>
      <c r="B642" s="90">
        <v>170.9</v>
      </c>
      <c r="C642" s="8">
        <f t="shared" si="37"/>
        <v>-5.847953216373547E-4</v>
      </c>
      <c r="D642" s="8">
        <f t="shared" si="38"/>
        <v>3.0138637733574392E-2</v>
      </c>
      <c r="E642" s="86">
        <f>IFERROR(VLOOKUP(A642,SPY!$A$2:$E$379,5,FALSE),"")</f>
        <v>145.09375</v>
      </c>
      <c r="F642" s="8">
        <f t="shared" si="39"/>
        <v>8.8883677298311481E-2</v>
      </c>
    </row>
    <row r="643" spans="1:6" x14ac:dyDescent="0.45">
      <c r="A643" s="9">
        <v>36647</v>
      </c>
      <c r="B643" s="90">
        <v>171.2</v>
      </c>
      <c r="C643" s="8">
        <f t="shared" si="37"/>
        <v>1.7554125219425565E-3</v>
      </c>
      <c r="D643" s="8">
        <f t="shared" si="38"/>
        <v>3.1325301204819134E-2</v>
      </c>
      <c r="E643" s="86">
        <f>IFERROR(VLOOKUP(A643,SPY!$A$2:$E$379,5,FALSE),"")</f>
        <v>142.8125</v>
      </c>
      <c r="F643" s="8">
        <f t="shared" si="39"/>
        <v>9.6843873754950183E-2</v>
      </c>
    </row>
    <row r="644" spans="1:6" x14ac:dyDescent="0.45">
      <c r="A644" s="9">
        <v>36678</v>
      </c>
      <c r="B644" s="90">
        <v>172.2</v>
      </c>
      <c r="C644" s="8">
        <f t="shared" si="37"/>
        <v>5.8411214953271173E-3</v>
      </c>
      <c r="D644" s="8">
        <f t="shared" si="38"/>
        <v>3.7349397590361377E-2</v>
      </c>
      <c r="E644" s="86">
        <f>IFERROR(VLOOKUP(A644,SPY!$A$2:$E$379,5,FALSE),"")</f>
        <v>145.28125</v>
      </c>
      <c r="F644" s="8">
        <f t="shared" si="39"/>
        <v>6.0447080291970767E-2</v>
      </c>
    </row>
    <row r="645" spans="1:6" x14ac:dyDescent="0.45">
      <c r="A645" s="9">
        <v>36708</v>
      </c>
      <c r="B645" s="90">
        <v>172.7</v>
      </c>
      <c r="C645" s="8">
        <f t="shared" ref="C645:C708" si="40">B645/B644-1</f>
        <v>2.9036004645761615E-3</v>
      </c>
      <c r="D645" s="8">
        <f t="shared" si="38"/>
        <v>3.5992801439711952E-2</v>
      </c>
      <c r="E645" s="86">
        <f>IFERROR(VLOOKUP(A645,SPY!$A$2:$E$379,5,FALSE),"")</f>
        <v>143</v>
      </c>
      <c r="F645" s="8">
        <f t="shared" si="39"/>
        <v>7.7212806026365266E-2</v>
      </c>
    </row>
    <row r="646" spans="1:6" x14ac:dyDescent="0.45">
      <c r="A646" s="9">
        <v>36739</v>
      </c>
      <c r="B646" s="90">
        <v>172.7</v>
      </c>
      <c r="C646" s="8">
        <f t="shared" si="40"/>
        <v>0</v>
      </c>
      <c r="D646" s="8">
        <f t="shared" si="38"/>
        <v>3.3512866546977715E-2</v>
      </c>
      <c r="E646" s="86">
        <f>IFERROR(VLOOKUP(A646,SPY!$A$2:$E$379,5,FALSE),"")</f>
        <v>152.34375</v>
      </c>
      <c r="F646" s="8">
        <f t="shared" si="39"/>
        <v>0.15357311878845237</v>
      </c>
    </row>
    <row r="647" spans="1:6" x14ac:dyDescent="0.45">
      <c r="A647" s="9">
        <v>36770</v>
      </c>
      <c r="B647" s="90">
        <v>173.6</v>
      </c>
      <c r="C647" s="8">
        <f t="shared" si="40"/>
        <v>5.2113491603937856E-3</v>
      </c>
      <c r="D647" s="8">
        <f t="shared" si="38"/>
        <v>3.4564958283670899E-2</v>
      </c>
      <c r="E647" s="86">
        <f>IFERROR(VLOOKUP(A647,SPY!$A$2:$E$379,5,FALSE),"")</f>
        <v>143.625</v>
      </c>
      <c r="F647" s="8">
        <f t="shared" si="39"/>
        <v>0.11553398058252418</v>
      </c>
    </row>
    <row r="648" spans="1:6" x14ac:dyDescent="0.45">
      <c r="A648" s="9">
        <v>36800</v>
      </c>
      <c r="B648" s="90">
        <v>173.9</v>
      </c>
      <c r="C648" s="8">
        <f t="shared" si="40"/>
        <v>1.7281105990785139E-3</v>
      </c>
      <c r="D648" s="8">
        <f t="shared" si="38"/>
        <v>3.4503271861986873E-2</v>
      </c>
      <c r="E648" s="86">
        <f>IFERROR(VLOOKUP(A648,SPY!$A$2:$E$379,5,FALSE),"")</f>
        <v>142.953125</v>
      </c>
      <c r="F648" s="8">
        <f t="shared" si="39"/>
        <v>4.3453467153284686E-2</v>
      </c>
    </row>
    <row r="649" spans="1:6" x14ac:dyDescent="0.45">
      <c r="A649" s="9">
        <v>36831</v>
      </c>
      <c r="B649" s="90">
        <v>174.2</v>
      </c>
      <c r="C649" s="8">
        <f t="shared" si="40"/>
        <v>1.7251293847038163E-3</v>
      </c>
      <c r="D649" s="8">
        <f t="shared" si="38"/>
        <v>3.444180522565321E-2</v>
      </c>
      <c r="E649" s="86">
        <f>IFERROR(VLOOKUP(A649,SPY!$A$2:$E$379,5,FALSE),"")</f>
        <v>132.28125</v>
      </c>
      <c r="F649" s="8">
        <f t="shared" si="39"/>
        <v>-5.0258021090419547E-2</v>
      </c>
    </row>
    <row r="650" spans="1:6" x14ac:dyDescent="0.45">
      <c r="A650" s="9">
        <v>36861</v>
      </c>
      <c r="B650" s="90">
        <v>174.6</v>
      </c>
      <c r="C650" s="8">
        <f t="shared" si="40"/>
        <v>2.2962112514350874E-3</v>
      </c>
      <c r="D650" s="8">
        <f t="shared" si="38"/>
        <v>3.4360189573459543E-2</v>
      </c>
      <c r="E650" s="86">
        <f>IFERROR(VLOOKUP(A650,SPY!$A$2:$E$379,5,FALSE),"")</f>
        <v>131.1875</v>
      </c>
      <c r="F650" s="8">
        <f t="shared" si="39"/>
        <v>-0.10680851063829788</v>
      </c>
    </row>
    <row r="651" spans="1:6" x14ac:dyDescent="0.45">
      <c r="A651" s="9">
        <v>36892</v>
      </c>
      <c r="B651" s="90">
        <v>175.6</v>
      </c>
      <c r="C651" s="8">
        <f t="shared" si="40"/>
        <v>5.7273768613974596E-3</v>
      </c>
      <c r="D651" s="8">
        <f t="shared" si="38"/>
        <v>3.7212049616065945E-2</v>
      </c>
      <c r="E651" s="86">
        <f>IFERROR(VLOOKUP(A651,SPY!$A$2:$E$379,5,FALSE),"")</f>
        <v>137.020004</v>
      </c>
      <c r="F651" s="8">
        <f t="shared" si="39"/>
        <v>-1.8217615763546746E-2</v>
      </c>
    </row>
    <row r="652" spans="1:6" x14ac:dyDescent="0.45">
      <c r="A652" s="9">
        <v>36923</v>
      </c>
      <c r="B652" s="90">
        <v>176</v>
      </c>
      <c r="C652" s="8">
        <f t="shared" si="40"/>
        <v>2.277904328018332E-3</v>
      </c>
      <c r="D652" s="8">
        <f t="shared" si="38"/>
        <v>3.529411764705892E-2</v>
      </c>
      <c r="E652" s="86">
        <f>IFERROR(VLOOKUP(A652,SPY!$A$2:$E$379,5,FALSE),"")</f>
        <v>123.949997</v>
      </c>
      <c r="F652" s="8">
        <f t="shared" si="39"/>
        <v>-9.8135537971805409E-2</v>
      </c>
    </row>
    <row r="653" spans="1:6" x14ac:dyDescent="0.45">
      <c r="A653" s="9">
        <v>36951</v>
      </c>
      <c r="B653" s="90">
        <v>176.1</v>
      </c>
      <c r="C653" s="8">
        <f t="shared" si="40"/>
        <v>5.6818181818174551E-4</v>
      </c>
      <c r="D653" s="8">
        <f t="shared" si="38"/>
        <v>2.9824561403508643E-2</v>
      </c>
      <c r="E653" s="86">
        <f>IFERROR(VLOOKUP(A653,SPY!$A$2:$E$379,5,FALSE),"")</f>
        <v>116.69000200000001</v>
      </c>
      <c r="F653" s="8">
        <f t="shared" si="39"/>
        <v>-0.22400663674147958</v>
      </c>
    </row>
    <row r="654" spans="1:6" x14ac:dyDescent="0.45">
      <c r="A654" s="9">
        <v>36982</v>
      </c>
      <c r="B654" s="90">
        <v>176.4</v>
      </c>
      <c r="C654" s="8">
        <f t="shared" si="40"/>
        <v>1.7035775127769437E-3</v>
      </c>
      <c r="D654" s="8">
        <f t="shared" si="38"/>
        <v>3.2182562902282053E-2</v>
      </c>
      <c r="E654" s="86">
        <f>IFERROR(VLOOKUP(A654,SPY!$A$2:$E$379,5,FALSE),"")</f>
        <v>126.660004</v>
      </c>
      <c r="F654" s="8">
        <f t="shared" si="39"/>
        <v>-0.12704714021107044</v>
      </c>
    </row>
    <row r="655" spans="1:6" x14ac:dyDescent="0.45">
      <c r="A655" s="9">
        <v>37012</v>
      </c>
      <c r="B655" s="90">
        <v>177.3</v>
      </c>
      <c r="C655" s="8">
        <f t="shared" si="40"/>
        <v>5.1020408163264808E-3</v>
      </c>
      <c r="D655" s="8">
        <f t="shared" si="38"/>
        <v>3.5630841121495394E-2</v>
      </c>
      <c r="E655" s="86">
        <f>IFERROR(VLOOKUP(A655,SPY!$A$2:$E$379,5,FALSE),"")</f>
        <v>125.949997</v>
      </c>
      <c r="F655" s="8">
        <f t="shared" si="39"/>
        <v>-0.11807441925601758</v>
      </c>
    </row>
    <row r="656" spans="1:6" x14ac:dyDescent="0.45">
      <c r="A656" s="9">
        <v>37043</v>
      </c>
      <c r="B656" s="90">
        <v>177.7</v>
      </c>
      <c r="C656" s="8">
        <f t="shared" si="40"/>
        <v>2.2560631697685629E-3</v>
      </c>
      <c r="D656" s="8">
        <f t="shared" ref="D656:D719" si="41">B656/B644-1</f>
        <v>3.1939605110336888E-2</v>
      </c>
      <c r="E656" s="86">
        <f>IFERROR(VLOOKUP(A656,SPY!$A$2:$E$379,5,FALSE),"")</f>
        <v>122.599998</v>
      </c>
      <c r="F656" s="8">
        <f t="shared" si="39"/>
        <v>-0.15611960937836089</v>
      </c>
    </row>
    <row r="657" spans="1:6" x14ac:dyDescent="0.45">
      <c r="A657" s="9">
        <v>37073</v>
      </c>
      <c r="B657" s="90">
        <v>177.4</v>
      </c>
      <c r="C657" s="8">
        <f t="shared" si="40"/>
        <v>-1.6882386043892694E-3</v>
      </c>
      <c r="D657" s="8">
        <f t="shared" si="41"/>
        <v>2.7214823393167498E-2</v>
      </c>
      <c r="E657" s="86">
        <f>IFERROR(VLOOKUP(A657,SPY!$A$2:$E$379,5,FALSE),"")</f>
        <v>121.349998</v>
      </c>
      <c r="F657" s="8">
        <f t="shared" si="39"/>
        <v>-0.15139861538461541</v>
      </c>
    </row>
    <row r="658" spans="1:6" x14ac:dyDescent="0.45">
      <c r="A658" s="9">
        <v>37104</v>
      </c>
      <c r="B658" s="90">
        <v>177.4</v>
      </c>
      <c r="C658" s="8">
        <f t="shared" si="40"/>
        <v>0</v>
      </c>
      <c r="D658" s="8">
        <f t="shared" si="41"/>
        <v>2.7214823393167498E-2</v>
      </c>
      <c r="E658" s="86">
        <f>IFERROR(VLOOKUP(A658,SPY!$A$2:$E$379,5,FALSE),"")</f>
        <v>114.150002</v>
      </c>
      <c r="F658" s="8">
        <f t="shared" si="39"/>
        <v>-0.25070767917948722</v>
      </c>
    </row>
    <row r="659" spans="1:6" x14ac:dyDescent="0.45">
      <c r="A659" s="9">
        <v>37135</v>
      </c>
      <c r="B659" s="90">
        <v>178.1</v>
      </c>
      <c r="C659" s="8">
        <f t="shared" si="40"/>
        <v>3.9458850056368622E-3</v>
      </c>
      <c r="D659" s="8">
        <f t="shared" si="41"/>
        <v>2.5921658986175045E-2</v>
      </c>
      <c r="E659" s="86">
        <f>IFERROR(VLOOKUP(A659,SPY!$A$2:$E$379,5,FALSE),"")</f>
        <v>104.44000200000001</v>
      </c>
      <c r="F659" s="8">
        <f t="shared" si="39"/>
        <v>-0.27282853263707563</v>
      </c>
    </row>
    <row r="660" spans="1:6" x14ac:dyDescent="0.45">
      <c r="A660" s="9">
        <v>37165</v>
      </c>
      <c r="B660" s="90">
        <v>177.6</v>
      </c>
      <c r="C660" s="8">
        <f t="shared" si="40"/>
        <v>-2.8074115665356336E-3</v>
      </c>
      <c r="D660" s="8">
        <f t="shared" si="41"/>
        <v>2.1276595744680771E-2</v>
      </c>
      <c r="E660" s="86">
        <f>IFERROR(VLOOKUP(A660,SPY!$A$2:$E$379,5,FALSE),"")</f>
        <v>105.800003</v>
      </c>
      <c r="F660" s="8">
        <f t="shared" si="39"/>
        <v>-0.25989723554486821</v>
      </c>
    </row>
    <row r="661" spans="1:6" x14ac:dyDescent="0.45">
      <c r="A661" s="9">
        <v>37196</v>
      </c>
      <c r="B661" s="90">
        <v>177.5</v>
      </c>
      <c r="C661" s="8">
        <f t="shared" si="40"/>
        <v>-5.6306306306308507E-4</v>
      </c>
      <c r="D661" s="8">
        <f t="shared" si="41"/>
        <v>1.8943742824339971E-2</v>
      </c>
      <c r="E661" s="86">
        <f>IFERROR(VLOOKUP(A661,SPY!$A$2:$E$379,5,FALSE),"")</f>
        <v>114.050003</v>
      </c>
      <c r="F661" s="8">
        <f t="shared" si="39"/>
        <v>-0.13782185305929595</v>
      </c>
    </row>
    <row r="662" spans="1:6" x14ac:dyDescent="0.45">
      <c r="A662" s="9">
        <v>37226</v>
      </c>
      <c r="B662" s="90">
        <v>177.4</v>
      </c>
      <c r="C662" s="8">
        <f t="shared" si="40"/>
        <v>-5.6338028169011789E-4</v>
      </c>
      <c r="D662" s="8">
        <f t="shared" si="41"/>
        <v>1.6036655211913109E-2</v>
      </c>
      <c r="E662" s="86">
        <f>IFERROR(VLOOKUP(A662,SPY!$A$2:$E$379,5,FALSE),"")</f>
        <v>114.300003</v>
      </c>
      <c r="F662" s="8">
        <f t="shared" si="39"/>
        <v>-0.12872794282991895</v>
      </c>
    </row>
    <row r="663" spans="1:6" x14ac:dyDescent="0.45">
      <c r="A663" s="9">
        <v>37257</v>
      </c>
      <c r="B663" s="90">
        <v>177.7</v>
      </c>
      <c r="C663" s="8">
        <f t="shared" si="40"/>
        <v>1.6910935738443378E-3</v>
      </c>
      <c r="D663" s="8">
        <f t="shared" si="41"/>
        <v>1.1958997722095743E-2</v>
      </c>
      <c r="E663" s="86">
        <f>IFERROR(VLOOKUP(A663,SPY!$A$2:$E$379,5,FALSE),"")</f>
        <v>113.18</v>
      </c>
      <c r="F663" s="8">
        <f t="shared" si="39"/>
        <v>-0.17398922277071305</v>
      </c>
    </row>
    <row r="664" spans="1:6" x14ac:dyDescent="0.45">
      <c r="A664" s="9">
        <v>37288</v>
      </c>
      <c r="B664" s="90">
        <v>178</v>
      </c>
      <c r="C664" s="8">
        <f t="shared" si="40"/>
        <v>1.6882386043894915E-3</v>
      </c>
      <c r="D664" s="8">
        <f t="shared" si="41"/>
        <v>1.1363636363636465E-2</v>
      </c>
      <c r="E664" s="86">
        <f>IFERROR(VLOOKUP(A664,SPY!$A$2:$E$379,5,FALSE),"")</f>
        <v>111.150002</v>
      </c>
      <c r="F664" s="8">
        <f t="shared" si="39"/>
        <v>-0.10326740871159512</v>
      </c>
    </row>
    <row r="665" spans="1:6" x14ac:dyDescent="0.45">
      <c r="A665" s="9">
        <v>37316</v>
      </c>
      <c r="B665" s="90">
        <v>178.5</v>
      </c>
      <c r="C665" s="8">
        <f t="shared" si="40"/>
        <v>2.8089887640450062E-3</v>
      </c>
      <c r="D665" s="8">
        <f t="shared" si="41"/>
        <v>1.3628620102214661E-2</v>
      </c>
      <c r="E665" s="86">
        <f>IFERROR(VLOOKUP(A665,SPY!$A$2:$E$379,5,FALSE),"")</f>
        <v>114.519997</v>
      </c>
      <c r="F665" s="8">
        <f t="shared" si="39"/>
        <v>-1.8596323273693982E-2</v>
      </c>
    </row>
    <row r="666" spans="1:6" x14ac:dyDescent="0.45">
      <c r="A666" s="9">
        <v>37347</v>
      </c>
      <c r="B666" s="90">
        <v>179.3</v>
      </c>
      <c r="C666" s="8">
        <f t="shared" si="40"/>
        <v>4.4817927170868188E-3</v>
      </c>
      <c r="D666" s="8">
        <f t="shared" si="41"/>
        <v>1.6439909297052191E-2</v>
      </c>
      <c r="E666" s="86">
        <f>IFERROR(VLOOKUP(A666,SPY!$A$2:$E$379,5,FALSE),"")</f>
        <v>107.860001</v>
      </c>
      <c r="F666" s="8">
        <f t="shared" si="39"/>
        <v>-0.14842888367507079</v>
      </c>
    </row>
    <row r="667" spans="1:6" x14ac:dyDescent="0.45">
      <c r="A667" s="9">
        <v>37377</v>
      </c>
      <c r="B667" s="90">
        <v>179.5</v>
      </c>
      <c r="C667" s="8">
        <f t="shared" si="40"/>
        <v>1.115448968209698E-3</v>
      </c>
      <c r="D667" s="8">
        <f t="shared" si="41"/>
        <v>1.2408347433727984E-2</v>
      </c>
      <c r="E667" s="86">
        <f>IFERROR(VLOOKUP(A667,SPY!$A$2:$E$379,5,FALSE),"")</f>
        <v>107.220001</v>
      </c>
      <c r="F667" s="8">
        <f t="shared" si="39"/>
        <v>-0.14870977726184464</v>
      </c>
    </row>
    <row r="668" spans="1:6" x14ac:dyDescent="0.45">
      <c r="A668" s="9">
        <v>37408</v>
      </c>
      <c r="B668" s="90">
        <v>179.6</v>
      </c>
      <c r="C668" s="8">
        <f t="shared" si="40"/>
        <v>5.5710306406675514E-4</v>
      </c>
      <c r="D668" s="8">
        <f t="shared" si="41"/>
        <v>1.0692177827799743E-2</v>
      </c>
      <c r="E668" s="86">
        <f>IFERROR(VLOOKUP(A668,SPY!$A$2:$E$379,5,FALSE),"")</f>
        <v>98.959998999999996</v>
      </c>
      <c r="F668" s="8">
        <f t="shared" si="39"/>
        <v>-0.19282218095957881</v>
      </c>
    </row>
    <row r="669" spans="1:6" x14ac:dyDescent="0.45">
      <c r="A669" s="9">
        <v>37438</v>
      </c>
      <c r="B669" s="90">
        <v>180</v>
      </c>
      <c r="C669" s="8">
        <f t="shared" si="40"/>
        <v>2.2271714922048602E-3</v>
      </c>
      <c r="D669" s="8">
        <f t="shared" si="41"/>
        <v>1.465614430665152E-2</v>
      </c>
      <c r="E669" s="86">
        <f>IFERROR(VLOOKUP(A669,SPY!$A$2:$E$379,5,FALSE),"")</f>
        <v>91.160004000000001</v>
      </c>
      <c r="F669" s="8">
        <f t="shared" si="39"/>
        <v>-0.24878446227910112</v>
      </c>
    </row>
    <row r="670" spans="1:6" x14ac:dyDescent="0.45">
      <c r="A670" s="9">
        <v>37469</v>
      </c>
      <c r="B670" s="90">
        <v>180.5</v>
      </c>
      <c r="C670" s="8">
        <f t="shared" si="40"/>
        <v>2.7777777777777679E-3</v>
      </c>
      <c r="D670" s="8">
        <f t="shared" si="41"/>
        <v>1.7474633596392231E-2</v>
      </c>
      <c r="E670" s="86">
        <f>IFERROR(VLOOKUP(A670,SPY!$A$2:$E$379,5,FALSE),"")</f>
        <v>91.779999000000004</v>
      </c>
      <c r="F670" s="8">
        <f t="shared" si="39"/>
        <v>-0.1959702374775254</v>
      </c>
    </row>
    <row r="671" spans="1:6" x14ac:dyDescent="0.45">
      <c r="A671" s="9">
        <v>37500</v>
      </c>
      <c r="B671" s="90">
        <v>180.8</v>
      </c>
      <c r="C671" s="8">
        <f t="shared" si="40"/>
        <v>1.6620498614958734E-3</v>
      </c>
      <c r="D671" s="8">
        <f t="shared" si="41"/>
        <v>1.516002245929271E-2</v>
      </c>
      <c r="E671" s="86">
        <f>IFERROR(VLOOKUP(A671,SPY!$A$2:$E$379,5,FALSE),"")</f>
        <v>81.790001000000004</v>
      </c>
      <c r="F671" s="8">
        <f t="shared" si="39"/>
        <v>-0.21687093609975228</v>
      </c>
    </row>
    <row r="672" spans="1:6" x14ac:dyDescent="0.45">
      <c r="A672" s="9">
        <v>37530</v>
      </c>
      <c r="B672" s="90">
        <v>181.2</v>
      </c>
      <c r="C672" s="8">
        <f t="shared" si="40"/>
        <v>2.2123893805308104E-3</v>
      </c>
      <c r="D672" s="8">
        <f t="shared" si="41"/>
        <v>2.0270270270270174E-2</v>
      </c>
      <c r="E672" s="86">
        <f>IFERROR(VLOOKUP(A672,SPY!$A$2:$E$379,5,FALSE),"")</f>
        <v>88.519997000000004</v>
      </c>
      <c r="F672" s="8">
        <f t="shared" si="39"/>
        <v>-0.1633270842156781</v>
      </c>
    </row>
    <row r="673" spans="1:6" x14ac:dyDescent="0.45">
      <c r="A673" s="9">
        <v>37561</v>
      </c>
      <c r="B673" s="90">
        <v>181.5</v>
      </c>
      <c r="C673" s="8">
        <f t="shared" si="40"/>
        <v>1.6556291390728006E-3</v>
      </c>
      <c r="D673" s="8">
        <f t="shared" si="41"/>
        <v>2.2535211267605604E-2</v>
      </c>
      <c r="E673" s="86">
        <f>IFERROR(VLOOKUP(A673,SPY!$A$2:$E$379,5,FALSE),"")</f>
        <v>93.980002999999996</v>
      </c>
      <c r="F673" s="8">
        <f t="shared" si="39"/>
        <v>-0.17597544473541138</v>
      </c>
    </row>
    <row r="674" spans="1:6" x14ac:dyDescent="0.45">
      <c r="A674" s="9">
        <v>37591</v>
      </c>
      <c r="B674" s="90">
        <v>181.8</v>
      </c>
      <c r="C674" s="8">
        <f t="shared" si="40"/>
        <v>1.6528925619836432E-3</v>
      </c>
      <c r="D674" s="8">
        <f t="shared" si="41"/>
        <v>2.4802705749718212E-2</v>
      </c>
      <c r="E674" s="86">
        <f>IFERROR(VLOOKUP(A674,SPY!$A$2:$E$379,5,FALSE),"")</f>
        <v>88.230002999999996</v>
      </c>
      <c r="F674" s="8">
        <f t="shared" si="39"/>
        <v>-0.22808398351485615</v>
      </c>
    </row>
    <row r="675" spans="1:6" x14ac:dyDescent="0.45">
      <c r="A675" s="9">
        <v>37622</v>
      </c>
      <c r="B675" s="90">
        <v>182.6</v>
      </c>
      <c r="C675" s="8">
        <f t="shared" si="40"/>
        <v>4.4004400440043057E-3</v>
      </c>
      <c r="D675" s="8">
        <f t="shared" si="41"/>
        <v>2.7574563871693991E-2</v>
      </c>
      <c r="E675" s="86">
        <f>IFERROR(VLOOKUP(A675,SPY!$A$2:$E$379,5,FALSE),"")</f>
        <v>86.059997999999993</v>
      </c>
      <c r="F675" s="8">
        <f t="shared" si="39"/>
        <v>-0.23961832479236622</v>
      </c>
    </row>
    <row r="676" spans="1:6" x14ac:dyDescent="0.45">
      <c r="A676" s="9">
        <v>37653</v>
      </c>
      <c r="B676" s="90">
        <v>183.6</v>
      </c>
      <c r="C676" s="8">
        <f t="shared" si="40"/>
        <v>5.4764512595837367E-3</v>
      </c>
      <c r="D676" s="8">
        <f t="shared" si="41"/>
        <v>3.1460674157303359E-2</v>
      </c>
      <c r="E676" s="86">
        <f>IFERROR(VLOOKUP(A676,SPY!$A$2:$E$379,5,FALSE),"")</f>
        <v>84.900002000000001</v>
      </c>
      <c r="F676" s="8">
        <f t="shared" si="39"/>
        <v>-0.2361673371809746</v>
      </c>
    </row>
    <row r="677" spans="1:6" x14ac:dyDescent="0.45">
      <c r="A677" s="9">
        <v>37681</v>
      </c>
      <c r="B677" s="90">
        <v>183.9</v>
      </c>
      <c r="C677" s="8">
        <f t="shared" si="40"/>
        <v>1.6339869281045694E-3</v>
      </c>
      <c r="D677" s="8">
        <f t="shared" si="41"/>
        <v>3.0252100840336249E-2</v>
      </c>
      <c r="E677" s="86">
        <f>IFERROR(VLOOKUP(A677,SPY!$A$2:$E$379,5,FALSE),"")</f>
        <v>84.739998</v>
      </c>
      <c r="F677" s="8">
        <f t="shared" si="39"/>
        <v>-0.26004191215618</v>
      </c>
    </row>
    <row r="678" spans="1:6" x14ac:dyDescent="0.45">
      <c r="A678" s="9">
        <v>37712</v>
      </c>
      <c r="B678" s="90">
        <v>183.2</v>
      </c>
      <c r="C678" s="8">
        <f t="shared" si="40"/>
        <v>-3.8064165307233333E-3</v>
      </c>
      <c r="D678" s="8">
        <f t="shared" si="41"/>
        <v>2.175125488008911E-2</v>
      </c>
      <c r="E678" s="86">
        <f>IFERROR(VLOOKUP(A678,SPY!$A$2:$E$379,5,FALSE),"")</f>
        <v>91.910004000000001</v>
      </c>
      <c r="F678" s="8">
        <f t="shared" si="39"/>
        <v>-0.14787684824887026</v>
      </c>
    </row>
    <row r="679" spans="1:6" x14ac:dyDescent="0.45">
      <c r="A679" s="9">
        <v>37742</v>
      </c>
      <c r="B679" s="90">
        <v>182.9</v>
      </c>
      <c r="C679" s="8">
        <f t="shared" si="40"/>
        <v>-1.6375545851528006E-3</v>
      </c>
      <c r="D679" s="8">
        <f t="shared" si="41"/>
        <v>1.8941504178273005E-2</v>
      </c>
      <c r="E679" s="86">
        <f>IFERROR(VLOOKUP(A679,SPY!$A$2:$E$379,5,FALSE),"")</f>
        <v>96.949996999999996</v>
      </c>
      <c r="F679" s="8">
        <f t="shared" si="39"/>
        <v>-9.5784405001078099E-2</v>
      </c>
    </row>
    <row r="680" spans="1:6" x14ac:dyDescent="0.45">
      <c r="A680" s="9">
        <v>37773</v>
      </c>
      <c r="B680" s="90">
        <v>183.1</v>
      </c>
      <c r="C680" s="8">
        <f t="shared" si="40"/>
        <v>1.0934937124111865E-3</v>
      </c>
      <c r="D680" s="8">
        <f t="shared" si="41"/>
        <v>1.9487750556792971E-2</v>
      </c>
      <c r="E680" s="86">
        <f>IFERROR(VLOOKUP(A680,SPY!$A$2:$E$379,5,FALSE),"")</f>
        <v>97.629997000000003</v>
      </c>
      <c r="F680" s="8">
        <f t="shared" si="39"/>
        <v>-1.3439793991913751E-2</v>
      </c>
    </row>
    <row r="681" spans="1:6" x14ac:dyDescent="0.45">
      <c r="A681" s="9">
        <v>37803</v>
      </c>
      <c r="B681" s="90">
        <v>183.7</v>
      </c>
      <c r="C681" s="8">
        <f t="shared" si="40"/>
        <v>3.2768978700163931E-3</v>
      </c>
      <c r="D681" s="8">
        <f t="shared" si="41"/>
        <v>2.0555555555555438E-2</v>
      </c>
      <c r="E681" s="86">
        <f>IFERROR(VLOOKUP(A681,SPY!$A$2:$E$379,5,FALSE),"")</f>
        <v>99.389999000000003</v>
      </c>
      <c r="F681" s="8">
        <f t="shared" ref="F681:F744" si="42">IFERROR(E681/E669-1,"")</f>
        <v>9.0280766113173927E-2</v>
      </c>
    </row>
    <row r="682" spans="1:6" x14ac:dyDescent="0.45">
      <c r="A682" s="9">
        <v>37834</v>
      </c>
      <c r="B682" s="90">
        <v>184.5</v>
      </c>
      <c r="C682" s="8">
        <f t="shared" si="40"/>
        <v>4.354926510615087E-3</v>
      </c>
      <c r="D682" s="8">
        <f t="shared" si="41"/>
        <v>2.2160664819944609E-2</v>
      </c>
      <c r="E682" s="86">
        <f>IFERROR(VLOOKUP(A682,SPY!$A$2:$E$379,5,FALSE),"")</f>
        <v>101.44000200000001</v>
      </c>
      <c r="F682" s="8">
        <f t="shared" si="42"/>
        <v>0.1052517226547367</v>
      </c>
    </row>
    <row r="683" spans="1:6" x14ac:dyDescent="0.45">
      <c r="A683" s="9">
        <v>37865</v>
      </c>
      <c r="B683" s="90">
        <v>185.1</v>
      </c>
      <c r="C683" s="8">
        <f t="shared" si="40"/>
        <v>3.2520325203251321E-3</v>
      </c>
      <c r="D683" s="8">
        <f t="shared" si="41"/>
        <v>2.3783185840707821E-2</v>
      </c>
      <c r="E683" s="86">
        <f>IFERROR(VLOOKUP(A683,SPY!$A$2:$E$379,5,FALSE),"")</f>
        <v>99.949996999999996</v>
      </c>
      <c r="F683" s="8">
        <f t="shared" si="42"/>
        <v>0.22203198163550564</v>
      </c>
    </row>
    <row r="684" spans="1:6" x14ac:dyDescent="0.45">
      <c r="A684" s="9">
        <v>37895</v>
      </c>
      <c r="B684" s="90">
        <v>184.9</v>
      </c>
      <c r="C684" s="8">
        <f t="shared" si="40"/>
        <v>-1.0804970286331095E-3</v>
      </c>
      <c r="D684" s="8">
        <f t="shared" si="41"/>
        <v>2.0419426048565281E-2</v>
      </c>
      <c r="E684" s="86">
        <f>IFERROR(VLOOKUP(A684,SPY!$A$2:$E$379,5,FALSE),"")</f>
        <v>105.300003</v>
      </c>
      <c r="F684" s="8">
        <f t="shared" si="42"/>
        <v>0.18956175518171325</v>
      </c>
    </row>
    <row r="685" spans="1:6" x14ac:dyDescent="0.45">
      <c r="A685" s="9">
        <v>37926</v>
      </c>
      <c r="B685" s="90">
        <v>185</v>
      </c>
      <c r="C685" s="8">
        <f t="shared" si="40"/>
        <v>5.4083288263928608E-4</v>
      </c>
      <c r="D685" s="8">
        <f t="shared" si="41"/>
        <v>1.9283746556473913E-2</v>
      </c>
      <c r="E685" s="86">
        <f>IFERROR(VLOOKUP(A685,SPY!$A$2:$E$379,5,FALSE),"")</f>
        <v>106.449997</v>
      </c>
      <c r="F685" s="8">
        <f t="shared" si="42"/>
        <v>0.13268773783716514</v>
      </c>
    </row>
    <row r="686" spans="1:6" x14ac:dyDescent="0.45">
      <c r="A686" s="9">
        <v>37956</v>
      </c>
      <c r="B686" s="90">
        <v>185.5</v>
      </c>
      <c r="C686" s="8">
        <f t="shared" si="40"/>
        <v>2.7027027027026751E-3</v>
      </c>
      <c r="D686" s="8">
        <f t="shared" si="41"/>
        <v>2.0352035203520247E-2</v>
      </c>
      <c r="E686" s="86">
        <f>IFERROR(VLOOKUP(A686,SPY!$A$2:$E$379,5,FALSE),"")</f>
        <v>111.279999</v>
      </c>
      <c r="F686" s="8">
        <f t="shared" si="42"/>
        <v>0.26124895405477888</v>
      </c>
    </row>
    <row r="687" spans="1:6" x14ac:dyDescent="0.45">
      <c r="A687" s="9">
        <v>37987</v>
      </c>
      <c r="B687" s="90">
        <v>186.3</v>
      </c>
      <c r="C687" s="8">
        <f t="shared" si="40"/>
        <v>4.3126684636118906E-3</v>
      </c>
      <c r="D687" s="8">
        <f t="shared" si="41"/>
        <v>2.0262869660460092E-2</v>
      </c>
      <c r="E687" s="86">
        <f>IFERROR(VLOOKUP(A687,SPY!$A$2:$E$379,5,FALSE),"")</f>
        <v>113.480003</v>
      </c>
      <c r="F687" s="8">
        <f t="shared" si="42"/>
        <v>0.31861498532686472</v>
      </c>
    </row>
    <row r="688" spans="1:6" x14ac:dyDescent="0.45">
      <c r="A688" s="9">
        <v>38018</v>
      </c>
      <c r="B688" s="90">
        <v>186.7</v>
      </c>
      <c r="C688" s="8">
        <f t="shared" si="40"/>
        <v>2.1470746108425143E-3</v>
      </c>
      <c r="D688" s="8">
        <f t="shared" si="41"/>
        <v>1.6884531590413809E-2</v>
      </c>
      <c r="E688" s="86">
        <f>IFERROR(VLOOKUP(A688,SPY!$A$2:$E$379,5,FALSE),"")</f>
        <v>115.019997</v>
      </c>
      <c r="F688" s="8">
        <f t="shared" si="42"/>
        <v>0.35477025077101887</v>
      </c>
    </row>
    <row r="689" spans="1:6" x14ac:dyDescent="0.45">
      <c r="A689" s="9">
        <v>38047</v>
      </c>
      <c r="B689" s="90">
        <v>187.1</v>
      </c>
      <c r="C689" s="8">
        <f t="shared" si="40"/>
        <v>2.1424745581146709E-3</v>
      </c>
      <c r="D689" s="8">
        <f t="shared" si="41"/>
        <v>1.7400761283306032E-2</v>
      </c>
      <c r="E689" s="86">
        <f>IFERROR(VLOOKUP(A689,SPY!$A$2:$E$379,5,FALSE),"")</f>
        <v>113.099998</v>
      </c>
      <c r="F689" s="8">
        <f t="shared" si="42"/>
        <v>0.33467076551028474</v>
      </c>
    </row>
    <row r="690" spans="1:6" x14ac:dyDescent="0.45">
      <c r="A690" s="9">
        <v>38078</v>
      </c>
      <c r="B690" s="90">
        <v>187.4</v>
      </c>
      <c r="C690" s="8">
        <f t="shared" si="40"/>
        <v>1.6034206306787535E-3</v>
      </c>
      <c r="D690" s="8">
        <f t="shared" si="41"/>
        <v>2.2925764192139875E-2</v>
      </c>
      <c r="E690" s="86">
        <f>IFERROR(VLOOKUP(A690,SPY!$A$2:$E$379,5,FALSE),"")</f>
        <v>110.959999</v>
      </c>
      <c r="F690" s="8">
        <f t="shared" si="42"/>
        <v>0.20726791612368989</v>
      </c>
    </row>
    <row r="691" spans="1:6" x14ac:dyDescent="0.45">
      <c r="A691" s="9">
        <v>38108</v>
      </c>
      <c r="B691" s="90">
        <v>188.2</v>
      </c>
      <c r="C691" s="8">
        <f t="shared" si="40"/>
        <v>4.2689434364993062E-3</v>
      </c>
      <c r="D691" s="8">
        <f t="shared" si="41"/>
        <v>2.8977583378895444E-2</v>
      </c>
      <c r="E691" s="86">
        <f>IFERROR(VLOOKUP(A691,SPY!$A$2:$E$379,5,FALSE),"")</f>
        <v>112.860001</v>
      </c>
      <c r="F691" s="8">
        <f t="shared" si="42"/>
        <v>0.16410525520697017</v>
      </c>
    </row>
    <row r="692" spans="1:6" x14ac:dyDescent="0.45">
      <c r="A692" s="9">
        <v>38139</v>
      </c>
      <c r="B692" s="90">
        <v>188.9</v>
      </c>
      <c r="C692" s="8">
        <f t="shared" si="40"/>
        <v>3.7194473963868546E-3</v>
      </c>
      <c r="D692" s="8">
        <f t="shared" si="41"/>
        <v>3.1676679410158393E-2</v>
      </c>
      <c r="E692" s="86">
        <f>IFERROR(VLOOKUP(A692,SPY!$A$2:$E$379,5,FALSE),"")</f>
        <v>114.529999</v>
      </c>
      <c r="F692" s="8">
        <f t="shared" si="42"/>
        <v>0.17310255576470013</v>
      </c>
    </row>
    <row r="693" spans="1:6" x14ac:dyDescent="0.45">
      <c r="A693" s="9">
        <v>38169</v>
      </c>
      <c r="B693" s="90">
        <v>189.1</v>
      </c>
      <c r="C693" s="8">
        <f t="shared" si="40"/>
        <v>1.0587612493382359E-3</v>
      </c>
      <c r="D693" s="8">
        <f t="shared" si="41"/>
        <v>2.9395753946652281E-2</v>
      </c>
      <c r="E693" s="86">
        <f>IFERROR(VLOOKUP(A693,SPY!$A$2:$E$379,5,FALSE),"")</f>
        <v>110.839996</v>
      </c>
      <c r="F693" s="8">
        <f t="shared" si="42"/>
        <v>0.11520270766880669</v>
      </c>
    </row>
    <row r="694" spans="1:6" x14ac:dyDescent="0.45">
      <c r="A694" s="9">
        <v>38200</v>
      </c>
      <c r="B694" s="90">
        <v>189.2</v>
      </c>
      <c r="C694" s="8">
        <f t="shared" si="40"/>
        <v>5.2882072977267214E-4</v>
      </c>
      <c r="D694" s="8">
        <f t="shared" si="41"/>
        <v>2.5474254742547275E-2</v>
      </c>
      <c r="E694" s="86">
        <f>IFERROR(VLOOKUP(A694,SPY!$A$2:$E$379,5,FALSE),"")</f>
        <v>111.110001</v>
      </c>
      <c r="F694" s="8">
        <f t="shared" si="42"/>
        <v>9.5327275328720873E-2</v>
      </c>
    </row>
    <row r="695" spans="1:6" x14ac:dyDescent="0.45">
      <c r="A695" s="9">
        <v>38231</v>
      </c>
      <c r="B695" s="90">
        <v>189.8</v>
      </c>
      <c r="C695" s="8">
        <f t="shared" si="40"/>
        <v>3.1712473572940159E-3</v>
      </c>
      <c r="D695" s="8">
        <f t="shared" si="41"/>
        <v>2.5391680172879516E-2</v>
      </c>
      <c r="E695" s="86">
        <f>IFERROR(VLOOKUP(A695,SPY!$A$2:$E$379,5,FALSE),"")</f>
        <v>111.760002</v>
      </c>
      <c r="F695" s="8">
        <f t="shared" si="42"/>
        <v>0.11815913311132964</v>
      </c>
    </row>
    <row r="696" spans="1:6" x14ac:dyDescent="0.45">
      <c r="A696" s="9">
        <v>38261</v>
      </c>
      <c r="B696" s="90">
        <v>190.8</v>
      </c>
      <c r="C696" s="8">
        <f t="shared" si="40"/>
        <v>5.2687038988408208E-3</v>
      </c>
      <c r="D696" s="8">
        <f t="shared" si="41"/>
        <v>3.1909140075716547E-2</v>
      </c>
      <c r="E696" s="86">
        <f>IFERROR(VLOOKUP(A696,SPY!$A$2:$E$379,5,FALSE),"")</f>
        <v>113.199997</v>
      </c>
      <c r="F696" s="8">
        <f t="shared" si="42"/>
        <v>7.5023682572924466E-2</v>
      </c>
    </row>
    <row r="697" spans="1:6" x14ac:dyDescent="0.45">
      <c r="A697" s="9">
        <v>38292</v>
      </c>
      <c r="B697" s="90">
        <v>191.7</v>
      </c>
      <c r="C697" s="8">
        <f t="shared" si="40"/>
        <v>4.7169811320753041E-3</v>
      </c>
      <c r="D697" s="8">
        <f t="shared" si="41"/>
        <v>3.6216216216216068E-2</v>
      </c>
      <c r="E697" s="86">
        <f>IFERROR(VLOOKUP(A697,SPY!$A$2:$E$379,5,FALSE),"")</f>
        <v>117.889999</v>
      </c>
      <c r="F697" s="8">
        <f t="shared" si="42"/>
        <v>0.1074683167910282</v>
      </c>
    </row>
    <row r="698" spans="1:6" x14ac:dyDescent="0.45">
      <c r="A698" s="9">
        <v>38322</v>
      </c>
      <c r="B698" s="90">
        <v>191.7</v>
      </c>
      <c r="C698" s="8">
        <f t="shared" si="40"/>
        <v>0</v>
      </c>
      <c r="D698" s="8">
        <f t="shared" si="41"/>
        <v>3.3423180592991875E-2</v>
      </c>
      <c r="E698" s="86">
        <f>IFERROR(VLOOKUP(A698,SPY!$A$2:$E$379,5,FALSE),"")</f>
        <v>120.870003</v>
      </c>
      <c r="F698" s="8">
        <f t="shared" si="42"/>
        <v>8.6179044627777035E-2</v>
      </c>
    </row>
    <row r="699" spans="1:6" x14ac:dyDescent="0.45">
      <c r="A699" s="9">
        <v>38353</v>
      </c>
      <c r="B699" s="90">
        <v>191.6</v>
      </c>
      <c r="C699" s="8">
        <f t="shared" si="40"/>
        <v>-5.2164840897228615E-4</v>
      </c>
      <c r="D699" s="8">
        <f t="shared" si="41"/>
        <v>2.8448738593666034E-2</v>
      </c>
      <c r="E699" s="86">
        <f>IFERROR(VLOOKUP(A699,SPY!$A$2:$E$379,5,FALSE),"")</f>
        <v>118.160004</v>
      </c>
      <c r="F699" s="8">
        <f t="shared" si="42"/>
        <v>4.1240754990110595E-2</v>
      </c>
    </row>
    <row r="700" spans="1:6" x14ac:dyDescent="0.45">
      <c r="A700" s="9">
        <v>38384</v>
      </c>
      <c r="B700" s="90">
        <v>192.4</v>
      </c>
      <c r="C700" s="8">
        <f t="shared" si="40"/>
        <v>4.1753653444676075E-3</v>
      </c>
      <c r="D700" s="8">
        <f t="shared" si="41"/>
        <v>3.0530262453133394E-2</v>
      </c>
      <c r="E700" s="86">
        <f>IFERROR(VLOOKUP(A700,SPY!$A$2:$E$379,5,FALSE),"")</f>
        <v>120.629997</v>
      </c>
      <c r="F700" s="8">
        <f t="shared" si="42"/>
        <v>4.8774127511062249E-2</v>
      </c>
    </row>
    <row r="701" spans="1:6" x14ac:dyDescent="0.45">
      <c r="A701" s="9">
        <v>38412</v>
      </c>
      <c r="B701" s="90">
        <v>193.1</v>
      </c>
      <c r="C701" s="8">
        <f t="shared" si="40"/>
        <v>3.6382536382535413E-3</v>
      </c>
      <c r="D701" s="8">
        <f t="shared" si="41"/>
        <v>3.2068412613575736E-2</v>
      </c>
      <c r="E701" s="86">
        <f>IFERROR(VLOOKUP(A701,SPY!$A$2:$E$379,5,FALSE),"")</f>
        <v>117.959999</v>
      </c>
      <c r="F701" s="8">
        <f t="shared" si="42"/>
        <v>4.2970831882773286E-2</v>
      </c>
    </row>
    <row r="702" spans="1:6" x14ac:dyDescent="0.45">
      <c r="A702" s="9">
        <v>38443</v>
      </c>
      <c r="B702" s="90">
        <v>193.7</v>
      </c>
      <c r="C702" s="8">
        <f t="shared" si="40"/>
        <v>3.1071983428274663E-3</v>
      </c>
      <c r="D702" s="8">
        <f t="shared" si="41"/>
        <v>3.3617929562433257E-2</v>
      </c>
      <c r="E702" s="86">
        <f>IFERROR(VLOOKUP(A702,SPY!$A$2:$E$379,5,FALSE),"")</f>
        <v>115.75</v>
      </c>
      <c r="F702" s="8">
        <f t="shared" si="42"/>
        <v>4.3168718846149368E-2</v>
      </c>
    </row>
    <row r="703" spans="1:6" x14ac:dyDescent="0.45">
      <c r="A703" s="9">
        <v>38473</v>
      </c>
      <c r="B703" s="90">
        <v>193.6</v>
      </c>
      <c r="C703" s="8">
        <f t="shared" si="40"/>
        <v>-5.162622612286949E-4</v>
      </c>
      <c r="D703" s="8">
        <f t="shared" si="41"/>
        <v>2.8692879914984148E-2</v>
      </c>
      <c r="E703" s="86">
        <f>IFERROR(VLOOKUP(A703,SPY!$A$2:$E$379,5,FALSE),"")</f>
        <v>119.480003</v>
      </c>
      <c r="F703" s="8">
        <f t="shared" si="42"/>
        <v>5.8656760068609204E-2</v>
      </c>
    </row>
    <row r="704" spans="1:6" x14ac:dyDescent="0.45">
      <c r="A704" s="9">
        <v>38504</v>
      </c>
      <c r="B704" s="90">
        <v>193.7</v>
      </c>
      <c r="C704" s="8">
        <f t="shared" si="40"/>
        <v>5.1652892561970809E-4</v>
      </c>
      <c r="D704" s="8">
        <f t="shared" si="41"/>
        <v>2.541026998411855E-2</v>
      </c>
      <c r="E704" s="86">
        <f>IFERROR(VLOOKUP(A704,SPY!$A$2:$E$379,5,FALSE),"")</f>
        <v>119.18</v>
      </c>
      <c r="F704" s="8">
        <f t="shared" si="42"/>
        <v>4.0600725055450315E-2</v>
      </c>
    </row>
    <row r="705" spans="1:6" x14ac:dyDescent="0.45">
      <c r="A705" s="9">
        <v>38534</v>
      </c>
      <c r="B705" s="90">
        <v>194.9</v>
      </c>
      <c r="C705" s="8">
        <f t="shared" si="40"/>
        <v>6.1951471347445608E-3</v>
      </c>
      <c r="D705" s="8">
        <f t="shared" si="41"/>
        <v>3.0671602326811209E-2</v>
      </c>
      <c r="E705" s="86">
        <f>IFERROR(VLOOKUP(A705,SPY!$A$2:$E$379,5,FALSE),"")</f>
        <v>123.739998</v>
      </c>
      <c r="F705" s="8">
        <f t="shared" si="42"/>
        <v>0.11638399914774444</v>
      </c>
    </row>
    <row r="706" spans="1:6" x14ac:dyDescent="0.45">
      <c r="A706" s="9">
        <v>38565</v>
      </c>
      <c r="B706" s="90">
        <v>196.1</v>
      </c>
      <c r="C706" s="8">
        <f t="shared" si="40"/>
        <v>6.1570035915854415E-3</v>
      </c>
      <c r="D706" s="8">
        <f t="shared" si="41"/>
        <v>3.6469344608879517E-2</v>
      </c>
      <c r="E706" s="86">
        <f>IFERROR(VLOOKUP(A706,SPY!$A$2:$E$379,5,FALSE),"")</f>
        <v>122.58000199999999</v>
      </c>
      <c r="F706" s="8">
        <f t="shared" si="42"/>
        <v>0.10323104038132436</v>
      </c>
    </row>
    <row r="707" spans="1:6" x14ac:dyDescent="0.45">
      <c r="A707" s="9">
        <v>38596</v>
      </c>
      <c r="B707" s="90">
        <v>198.8</v>
      </c>
      <c r="C707" s="8">
        <f t="shared" si="40"/>
        <v>1.3768485466598701E-2</v>
      </c>
      <c r="D707" s="8">
        <f t="shared" si="41"/>
        <v>4.7418335089568053E-2</v>
      </c>
      <c r="E707" s="86">
        <f>IFERROR(VLOOKUP(A707,SPY!$A$2:$E$379,5,FALSE),"")</f>
        <v>123.040001</v>
      </c>
      <c r="F707" s="8">
        <f t="shared" si="42"/>
        <v>0.10093055474354773</v>
      </c>
    </row>
    <row r="708" spans="1:6" x14ac:dyDescent="0.45">
      <c r="A708" s="9">
        <v>38626</v>
      </c>
      <c r="B708" s="90">
        <v>199.1</v>
      </c>
      <c r="C708" s="8">
        <f t="shared" si="40"/>
        <v>1.5090543259557165E-3</v>
      </c>
      <c r="D708" s="8">
        <f t="shared" si="41"/>
        <v>4.3501048218029359E-2</v>
      </c>
      <c r="E708" s="86">
        <f>IFERROR(VLOOKUP(A708,SPY!$A$2:$E$379,5,FALSE),"")</f>
        <v>120.129997</v>
      </c>
      <c r="F708" s="8">
        <f t="shared" si="42"/>
        <v>6.1219082894498733E-2</v>
      </c>
    </row>
    <row r="709" spans="1:6" x14ac:dyDescent="0.45">
      <c r="A709" s="9">
        <v>38657</v>
      </c>
      <c r="B709" s="90">
        <v>198.1</v>
      </c>
      <c r="C709" s="8">
        <f t="shared" ref="C709:C772" si="43">B709/B708-1</f>
        <v>-5.0226017076845375E-3</v>
      </c>
      <c r="D709" s="8">
        <f t="shared" si="41"/>
        <v>3.3385498174230532E-2</v>
      </c>
      <c r="E709" s="86">
        <f>IFERROR(VLOOKUP(A709,SPY!$A$2:$E$379,5,FALSE),"")</f>
        <v>125.410004</v>
      </c>
      <c r="F709" s="8">
        <f t="shared" si="42"/>
        <v>6.3788320161068057E-2</v>
      </c>
    </row>
    <row r="710" spans="1:6" x14ac:dyDescent="0.45">
      <c r="A710" s="9">
        <v>38687</v>
      </c>
      <c r="B710" s="90">
        <v>198.1</v>
      </c>
      <c r="C710" s="8">
        <f t="shared" si="43"/>
        <v>0</v>
      </c>
      <c r="D710" s="8">
        <f t="shared" si="41"/>
        <v>3.3385498174230532E-2</v>
      </c>
      <c r="E710" s="86">
        <f>IFERROR(VLOOKUP(A710,SPY!$A$2:$E$379,5,FALSE),"")</f>
        <v>124.510002</v>
      </c>
      <c r="F710" s="8">
        <f t="shared" si="42"/>
        <v>3.0114990565525135E-2</v>
      </c>
    </row>
    <row r="711" spans="1:6" x14ac:dyDescent="0.45">
      <c r="A711" s="9">
        <v>38718</v>
      </c>
      <c r="B711" s="90">
        <v>199.3</v>
      </c>
      <c r="C711" s="8">
        <f t="shared" si="43"/>
        <v>6.0575466935892663E-3</v>
      </c>
      <c r="D711" s="8">
        <f t="shared" si="41"/>
        <v>4.0187891440501167E-2</v>
      </c>
      <c r="E711" s="86">
        <f>IFERROR(VLOOKUP(A711,SPY!$A$2:$E$379,5,FALSE),"")</f>
        <v>127.5</v>
      </c>
      <c r="F711" s="8">
        <f t="shared" si="42"/>
        <v>7.9045325692439938E-2</v>
      </c>
    </row>
    <row r="712" spans="1:6" x14ac:dyDescent="0.45">
      <c r="A712" s="9">
        <v>38749</v>
      </c>
      <c r="B712" s="90">
        <v>199.4</v>
      </c>
      <c r="C712" s="8">
        <f t="shared" si="43"/>
        <v>5.0175614651282174E-4</v>
      </c>
      <c r="D712" s="8">
        <f t="shared" si="41"/>
        <v>3.6382536382536301E-2</v>
      </c>
      <c r="E712" s="86">
        <f>IFERROR(VLOOKUP(A712,SPY!$A$2:$E$379,5,FALSE),"")</f>
        <v>128.229996</v>
      </c>
      <c r="F712" s="8">
        <f t="shared" si="42"/>
        <v>6.3002563118691013E-2</v>
      </c>
    </row>
    <row r="713" spans="1:6" x14ac:dyDescent="0.45">
      <c r="A713" s="9">
        <v>38777</v>
      </c>
      <c r="B713" s="90">
        <v>199.7</v>
      </c>
      <c r="C713" s="8">
        <f t="shared" si="43"/>
        <v>1.5045135406217547E-3</v>
      </c>
      <c r="D713" s="8">
        <f t="shared" si="41"/>
        <v>3.4179181771103018E-2</v>
      </c>
      <c r="E713" s="86">
        <f>IFERROR(VLOOKUP(A713,SPY!$A$2:$E$379,5,FALSE),"")</f>
        <v>129.83000200000001</v>
      </c>
      <c r="F713" s="8">
        <f t="shared" si="42"/>
        <v>0.10062735758415875</v>
      </c>
    </row>
    <row r="714" spans="1:6" x14ac:dyDescent="0.45">
      <c r="A714" s="9">
        <v>38808</v>
      </c>
      <c r="B714" s="90">
        <v>200.7</v>
      </c>
      <c r="C714" s="8">
        <f t="shared" si="43"/>
        <v>5.0075112669003552E-3</v>
      </c>
      <c r="D714" s="8">
        <f t="shared" si="41"/>
        <v>3.6138358286009309E-2</v>
      </c>
      <c r="E714" s="86">
        <f>IFERROR(VLOOKUP(A714,SPY!$A$2:$E$379,5,FALSE),"")</f>
        <v>131.470001</v>
      </c>
      <c r="F714" s="8">
        <f t="shared" si="42"/>
        <v>0.13580994384449241</v>
      </c>
    </row>
    <row r="715" spans="1:6" x14ac:dyDescent="0.45">
      <c r="A715" s="9">
        <v>38838</v>
      </c>
      <c r="B715" s="90">
        <v>201.3</v>
      </c>
      <c r="C715" s="8">
        <f t="shared" si="43"/>
        <v>2.989536621823774E-3</v>
      </c>
      <c r="D715" s="8">
        <f t="shared" si="41"/>
        <v>3.9772727272727293E-2</v>
      </c>
      <c r="E715" s="86">
        <f>IFERROR(VLOOKUP(A715,SPY!$A$2:$E$379,5,FALSE),"")</f>
        <v>127.510002</v>
      </c>
      <c r="F715" s="8">
        <f t="shared" si="42"/>
        <v>6.7207890846805673E-2</v>
      </c>
    </row>
    <row r="716" spans="1:6" x14ac:dyDescent="0.45">
      <c r="A716" s="9">
        <v>38869</v>
      </c>
      <c r="B716" s="90">
        <v>201.8</v>
      </c>
      <c r="C716" s="8">
        <f t="shared" si="43"/>
        <v>2.4838549428713996E-3</v>
      </c>
      <c r="D716" s="8">
        <f t="shared" si="41"/>
        <v>4.1817243159525175E-2</v>
      </c>
      <c r="E716" s="86">
        <f>IFERROR(VLOOKUP(A716,SPY!$A$2:$E$379,5,FALSE),"")</f>
        <v>127.279999</v>
      </c>
      <c r="F716" s="8">
        <f t="shared" si="42"/>
        <v>6.7964415170330472E-2</v>
      </c>
    </row>
    <row r="717" spans="1:6" x14ac:dyDescent="0.45">
      <c r="A717" s="9">
        <v>38899</v>
      </c>
      <c r="B717" s="90">
        <v>202.9</v>
      </c>
      <c r="C717" s="8">
        <f t="shared" si="43"/>
        <v>5.4509415262635752E-3</v>
      </c>
      <c r="D717" s="8">
        <f t="shared" si="41"/>
        <v>4.1046690610569536E-2</v>
      </c>
      <c r="E717" s="86">
        <f>IFERROR(VLOOKUP(A717,SPY!$A$2:$E$379,5,FALSE),"")</f>
        <v>127.849998</v>
      </c>
      <c r="F717" s="8">
        <f t="shared" si="42"/>
        <v>3.3214805773635225E-2</v>
      </c>
    </row>
    <row r="718" spans="1:6" x14ac:dyDescent="0.45">
      <c r="A718" s="9">
        <v>38930</v>
      </c>
      <c r="B718" s="90">
        <v>203.8</v>
      </c>
      <c r="C718" s="8">
        <f t="shared" si="43"/>
        <v>4.4356826022671214E-3</v>
      </c>
      <c r="D718" s="8">
        <f t="shared" si="41"/>
        <v>3.9265680775114831E-2</v>
      </c>
      <c r="E718" s="86">
        <f>IFERROR(VLOOKUP(A718,SPY!$A$2:$E$379,5,FALSE),"")</f>
        <v>130.63999899999999</v>
      </c>
      <c r="F718" s="8">
        <f t="shared" si="42"/>
        <v>6.5752952100620821E-2</v>
      </c>
    </row>
    <row r="719" spans="1:6" x14ac:dyDescent="0.45">
      <c r="A719" s="9">
        <v>38961</v>
      </c>
      <c r="B719" s="90">
        <v>202.8</v>
      </c>
      <c r="C719" s="8">
        <f t="shared" si="43"/>
        <v>-4.9067713444553851E-3</v>
      </c>
      <c r="D719" s="8">
        <f t="shared" si="41"/>
        <v>2.0120724346076369E-2</v>
      </c>
      <c r="E719" s="86">
        <f>IFERROR(VLOOKUP(A719,SPY!$A$2:$E$379,5,FALSE),"")</f>
        <v>133.58000200000001</v>
      </c>
      <c r="F719" s="8">
        <f t="shared" si="42"/>
        <v>8.5663206390903746E-2</v>
      </c>
    </row>
    <row r="720" spans="1:6" x14ac:dyDescent="0.45">
      <c r="A720" s="9">
        <v>38991</v>
      </c>
      <c r="B720" s="90">
        <v>201.9</v>
      </c>
      <c r="C720" s="8">
        <f t="shared" si="43"/>
        <v>-4.4378698224852853E-3</v>
      </c>
      <c r="D720" s="8">
        <f t="shared" ref="D720:D783" si="44">B720/B708-1</f>
        <v>1.4063284781516971E-2</v>
      </c>
      <c r="E720" s="86">
        <f>IFERROR(VLOOKUP(A720,SPY!$A$2:$E$379,5,FALSE),"")</f>
        <v>137.78999300000001</v>
      </c>
      <c r="F720" s="8">
        <f t="shared" si="42"/>
        <v>0.14700737901458538</v>
      </c>
    </row>
    <row r="721" spans="1:6" x14ac:dyDescent="0.45">
      <c r="A721" s="9">
        <v>39022</v>
      </c>
      <c r="B721" s="90">
        <v>202</v>
      </c>
      <c r="C721" s="8">
        <f t="shared" si="43"/>
        <v>4.9529470034670453E-4</v>
      </c>
      <c r="D721" s="8">
        <f t="shared" si="44"/>
        <v>1.9687026754164672E-2</v>
      </c>
      <c r="E721" s="86">
        <f>IFERROR(VLOOKUP(A721,SPY!$A$2:$E$379,5,FALSE),"")</f>
        <v>140.529999</v>
      </c>
      <c r="F721" s="8">
        <f t="shared" si="42"/>
        <v>0.12056450456695633</v>
      </c>
    </row>
    <row r="722" spans="1:6" x14ac:dyDescent="0.45">
      <c r="A722" s="9">
        <v>39052</v>
      </c>
      <c r="B722" s="90">
        <v>203.1</v>
      </c>
      <c r="C722" s="8">
        <f t="shared" si="43"/>
        <v>5.4455445544554504E-3</v>
      </c>
      <c r="D722" s="8">
        <f t="shared" si="44"/>
        <v>2.5239777889954462E-2</v>
      </c>
      <c r="E722" s="86">
        <f>IFERROR(VLOOKUP(A722,SPY!$A$2:$E$379,5,FALSE),"")</f>
        <v>141.61999499999999</v>
      </c>
      <c r="F722" s="8">
        <f t="shared" si="42"/>
        <v>0.13741862280268857</v>
      </c>
    </row>
    <row r="723" spans="1:6" x14ac:dyDescent="0.45">
      <c r="A723" s="9">
        <v>39083</v>
      </c>
      <c r="B723" s="90">
        <v>203.43700000000001</v>
      </c>
      <c r="C723" s="8">
        <f t="shared" si="43"/>
        <v>1.659281142294633E-3</v>
      </c>
      <c r="D723" s="8">
        <f t="shared" si="44"/>
        <v>2.0757651781234232E-2</v>
      </c>
      <c r="E723" s="86">
        <f>IFERROR(VLOOKUP(A723,SPY!$A$2:$E$379,5,FALSE),"")</f>
        <v>143.75</v>
      </c>
      <c r="F723" s="8">
        <f t="shared" si="42"/>
        <v>0.12745098039215685</v>
      </c>
    </row>
    <row r="724" spans="1:6" x14ac:dyDescent="0.45">
      <c r="A724" s="9">
        <v>39114</v>
      </c>
      <c r="B724" s="90">
        <v>204.226</v>
      </c>
      <c r="C724" s="8">
        <f t="shared" si="43"/>
        <v>3.8783505458692691E-3</v>
      </c>
      <c r="D724" s="8">
        <f t="shared" si="44"/>
        <v>2.4202607823470279E-2</v>
      </c>
      <c r="E724" s="86">
        <f>IFERROR(VLOOKUP(A724,SPY!$A$2:$E$379,5,FALSE),"")</f>
        <v>140.929993</v>
      </c>
      <c r="F724" s="8">
        <f t="shared" si="42"/>
        <v>9.904076578151022E-2</v>
      </c>
    </row>
    <row r="725" spans="1:6" x14ac:dyDescent="0.45">
      <c r="A725" s="9">
        <v>39142</v>
      </c>
      <c r="B725" s="90">
        <v>205.28800000000001</v>
      </c>
      <c r="C725" s="8">
        <f t="shared" si="43"/>
        <v>5.2001214340975377E-3</v>
      </c>
      <c r="D725" s="8">
        <f t="shared" si="44"/>
        <v>2.7981972959439272E-2</v>
      </c>
      <c r="E725" s="86">
        <f>IFERROR(VLOOKUP(A725,SPY!$A$2:$E$379,5,FALSE),"")</f>
        <v>142</v>
      </c>
      <c r="F725" s="8">
        <f t="shared" si="42"/>
        <v>9.3737948182423869E-2</v>
      </c>
    </row>
    <row r="726" spans="1:6" x14ac:dyDescent="0.45">
      <c r="A726" s="9">
        <v>39173</v>
      </c>
      <c r="B726" s="90">
        <v>205.904</v>
      </c>
      <c r="C726" s="8">
        <f t="shared" si="43"/>
        <v>3.0006624839249429E-3</v>
      </c>
      <c r="D726" s="8">
        <f t="shared" si="44"/>
        <v>2.5929247633283525E-2</v>
      </c>
      <c r="E726" s="86">
        <f>IFERROR(VLOOKUP(A726,SPY!$A$2:$E$379,5,FALSE),"")</f>
        <v>148.28999300000001</v>
      </c>
      <c r="F726" s="8">
        <f t="shared" si="42"/>
        <v>0.12793787078468211</v>
      </c>
    </row>
    <row r="727" spans="1:6" x14ac:dyDescent="0.45">
      <c r="A727" s="9">
        <v>39203</v>
      </c>
      <c r="B727" s="90">
        <v>206.755</v>
      </c>
      <c r="C727" s="8">
        <f t="shared" si="43"/>
        <v>4.1329940166290324E-3</v>
      </c>
      <c r="D727" s="8">
        <f t="shared" si="44"/>
        <v>2.7098857426726131E-2</v>
      </c>
      <c r="E727" s="86">
        <f>IFERROR(VLOOKUP(A727,SPY!$A$2:$E$379,5,FALSE),"")</f>
        <v>153.320007</v>
      </c>
      <c r="F727" s="8">
        <f t="shared" si="42"/>
        <v>0.20241553286149272</v>
      </c>
    </row>
    <row r="728" spans="1:6" x14ac:dyDescent="0.45">
      <c r="A728" s="9">
        <v>39234</v>
      </c>
      <c r="B728" s="90">
        <v>207.23400000000001</v>
      </c>
      <c r="C728" s="8">
        <f t="shared" si="43"/>
        <v>2.3167517109623503E-3</v>
      </c>
      <c r="D728" s="8">
        <f t="shared" si="44"/>
        <v>2.692765113974227E-2</v>
      </c>
      <c r="E728" s="86">
        <f>IFERROR(VLOOKUP(A728,SPY!$A$2:$E$379,5,FALSE),"")</f>
        <v>150.429993</v>
      </c>
      <c r="F728" s="8">
        <f t="shared" si="42"/>
        <v>0.18188241814803896</v>
      </c>
    </row>
    <row r="729" spans="1:6" x14ac:dyDescent="0.45">
      <c r="A729" s="9">
        <v>39264</v>
      </c>
      <c r="B729" s="90">
        <v>207.60300000000001</v>
      </c>
      <c r="C729" s="8">
        <f t="shared" si="43"/>
        <v>1.7805958481715844E-3</v>
      </c>
      <c r="D729" s="8">
        <f t="shared" si="44"/>
        <v>2.3178905864958077E-2</v>
      </c>
      <c r="E729" s="86">
        <f>IFERROR(VLOOKUP(A729,SPY!$A$2:$E$379,5,FALSE),"")</f>
        <v>145.720001</v>
      </c>
      <c r="F729" s="8">
        <f t="shared" si="42"/>
        <v>0.13977319733708549</v>
      </c>
    </row>
    <row r="730" spans="1:6" x14ac:dyDescent="0.45">
      <c r="A730" s="9">
        <v>39295</v>
      </c>
      <c r="B730" s="90">
        <v>207.667</v>
      </c>
      <c r="C730" s="8">
        <f t="shared" si="43"/>
        <v>3.0828070885302594E-4</v>
      </c>
      <c r="D730" s="8">
        <f t="shared" si="44"/>
        <v>1.8974484789008761E-2</v>
      </c>
      <c r="E730" s="86">
        <f>IFERROR(VLOOKUP(A730,SPY!$A$2:$E$379,5,FALSE),"")</f>
        <v>147.58999600000001</v>
      </c>
      <c r="F730" s="8">
        <f t="shared" si="42"/>
        <v>0.12974584453265359</v>
      </c>
    </row>
    <row r="731" spans="1:6" x14ac:dyDescent="0.45">
      <c r="A731" s="9">
        <v>39326</v>
      </c>
      <c r="B731" s="90">
        <v>208.547</v>
      </c>
      <c r="C731" s="8">
        <f t="shared" si="43"/>
        <v>4.2375533907650365E-3</v>
      </c>
      <c r="D731" s="8">
        <f t="shared" si="44"/>
        <v>2.8338264299802685E-2</v>
      </c>
      <c r="E731" s="86">
        <f>IFERROR(VLOOKUP(A731,SPY!$A$2:$E$379,5,FALSE),"")</f>
        <v>152.58000200000001</v>
      </c>
      <c r="F731" s="8">
        <f t="shared" si="42"/>
        <v>0.14223685967604638</v>
      </c>
    </row>
    <row r="732" spans="1:6" x14ac:dyDescent="0.45">
      <c r="A732" s="9">
        <v>39356</v>
      </c>
      <c r="B732" s="90">
        <v>209.19</v>
      </c>
      <c r="C732" s="8">
        <f t="shared" si="43"/>
        <v>3.0832378312801723E-3</v>
      </c>
      <c r="D732" s="8">
        <f t="shared" si="44"/>
        <v>3.610698365527476E-2</v>
      </c>
      <c r="E732" s="86">
        <f>IFERROR(VLOOKUP(A732,SPY!$A$2:$E$379,5,FALSE),"")</f>
        <v>154.64999399999999</v>
      </c>
      <c r="F732" s="8">
        <f t="shared" si="42"/>
        <v>0.12236012668931617</v>
      </c>
    </row>
    <row r="733" spans="1:6" x14ac:dyDescent="0.45">
      <c r="A733" s="9">
        <v>39387</v>
      </c>
      <c r="B733" s="90">
        <v>210.834</v>
      </c>
      <c r="C733" s="8">
        <f t="shared" si="43"/>
        <v>7.858884267890387E-3</v>
      </c>
      <c r="D733" s="8">
        <f t="shared" si="44"/>
        <v>4.373267326732666E-2</v>
      </c>
      <c r="E733" s="86">
        <f>IFERROR(VLOOKUP(A733,SPY!$A$2:$E$379,5,FALSE),"")</f>
        <v>148.66000399999999</v>
      </c>
      <c r="F733" s="8">
        <f t="shared" si="42"/>
        <v>5.7852451845530783E-2</v>
      </c>
    </row>
    <row r="734" spans="1:6" x14ac:dyDescent="0.45">
      <c r="A734" s="9">
        <v>39417</v>
      </c>
      <c r="B734" s="90">
        <v>211.44499999999999</v>
      </c>
      <c r="C734" s="8">
        <f t="shared" si="43"/>
        <v>2.8980145517325528E-3</v>
      </c>
      <c r="D734" s="8">
        <f t="shared" si="44"/>
        <v>4.1088133924175319E-2</v>
      </c>
      <c r="E734" s="86">
        <f>IFERROR(VLOOKUP(A734,SPY!$A$2:$E$379,5,FALSE),"")</f>
        <v>146.21000699999999</v>
      </c>
      <c r="F734" s="8">
        <f t="shared" si="42"/>
        <v>3.241076233620821E-2</v>
      </c>
    </row>
    <row r="735" spans="1:6" x14ac:dyDescent="0.45">
      <c r="A735" s="9">
        <v>39448</v>
      </c>
      <c r="B735" s="90">
        <v>212.17400000000001</v>
      </c>
      <c r="C735" s="8">
        <f t="shared" si="43"/>
        <v>3.4477050769703421E-3</v>
      </c>
      <c r="D735" s="8">
        <f t="shared" si="44"/>
        <v>4.294695655165981E-2</v>
      </c>
      <c r="E735" s="86">
        <f>IFERROR(VLOOKUP(A735,SPY!$A$2:$E$379,5,FALSE),"")</f>
        <v>137.36999499999999</v>
      </c>
      <c r="F735" s="8">
        <f t="shared" si="42"/>
        <v>-4.438264347826093E-2</v>
      </c>
    </row>
    <row r="736" spans="1:6" x14ac:dyDescent="0.45">
      <c r="A736" s="9">
        <v>39479</v>
      </c>
      <c r="B736" s="90">
        <v>212.68700000000001</v>
      </c>
      <c r="C736" s="8">
        <f t="shared" si="43"/>
        <v>2.4178268779397882E-3</v>
      </c>
      <c r="D736" s="8">
        <f t="shared" si="44"/>
        <v>4.1429592706119678E-2</v>
      </c>
      <c r="E736" s="86">
        <f>IFERROR(VLOOKUP(A736,SPY!$A$2:$E$379,5,FALSE),"")</f>
        <v>133.820007</v>
      </c>
      <c r="F736" s="8">
        <f t="shared" si="42"/>
        <v>-5.0450481467064212E-2</v>
      </c>
    </row>
    <row r="737" spans="1:6" x14ac:dyDescent="0.45">
      <c r="A737" s="9">
        <v>39508</v>
      </c>
      <c r="B737" s="90">
        <v>213.44800000000001</v>
      </c>
      <c r="C737" s="8">
        <f t="shared" si="43"/>
        <v>3.578027806118822E-3</v>
      </c>
      <c r="D737" s="8">
        <f t="shared" si="44"/>
        <v>3.9749035501344343E-2</v>
      </c>
      <c r="E737" s="86">
        <f>IFERROR(VLOOKUP(A737,SPY!$A$2:$E$379,5,FALSE),"")</f>
        <v>131.970001</v>
      </c>
      <c r="F737" s="8">
        <f t="shared" si="42"/>
        <v>-7.0633795774647901E-2</v>
      </c>
    </row>
    <row r="738" spans="1:6" x14ac:dyDescent="0.45">
      <c r="A738" s="9">
        <v>39539</v>
      </c>
      <c r="B738" s="90">
        <v>213.94200000000001</v>
      </c>
      <c r="C738" s="8">
        <f t="shared" si="43"/>
        <v>2.3143810202015391E-3</v>
      </c>
      <c r="D738" s="8">
        <f t="shared" si="44"/>
        <v>3.9037609759888126E-2</v>
      </c>
      <c r="E738" s="86">
        <f>IFERROR(VLOOKUP(A738,SPY!$A$2:$E$379,5,FALSE),"")</f>
        <v>138.259995</v>
      </c>
      <c r="F738" s="8">
        <f t="shared" si="42"/>
        <v>-6.7637726572689294E-2</v>
      </c>
    </row>
    <row r="739" spans="1:6" x14ac:dyDescent="0.45">
      <c r="A739" s="9">
        <v>39569</v>
      </c>
      <c r="B739" s="90">
        <v>215.208</v>
      </c>
      <c r="C739" s="8">
        <f t="shared" si="43"/>
        <v>5.9174916566171465E-3</v>
      </c>
      <c r="D739" s="8">
        <f t="shared" si="44"/>
        <v>4.088413823123993E-2</v>
      </c>
      <c r="E739" s="86">
        <f>IFERROR(VLOOKUP(A739,SPY!$A$2:$E$379,5,FALSE),"")</f>
        <v>140.35000600000001</v>
      </c>
      <c r="F739" s="8">
        <f t="shared" si="42"/>
        <v>-8.4594315208973314E-2</v>
      </c>
    </row>
    <row r="740" spans="1:6" x14ac:dyDescent="0.45">
      <c r="A740" s="9">
        <v>39600</v>
      </c>
      <c r="B740" s="90">
        <v>217.46299999999999</v>
      </c>
      <c r="C740" s="8">
        <f t="shared" si="43"/>
        <v>1.04782350098509E-2</v>
      </c>
      <c r="D740" s="8">
        <f t="shared" si="44"/>
        <v>4.9359661059478643E-2</v>
      </c>
      <c r="E740" s="86">
        <f>IFERROR(VLOOKUP(A740,SPY!$A$2:$E$379,5,FALSE),"")</f>
        <v>127.980003</v>
      </c>
      <c r="F740" s="8">
        <f t="shared" si="42"/>
        <v>-0.14923878910238331</v>
      </c>
    </row>
    <row r="741" spans="1:6" x14ac:dyDescent="0.45">
      <c r="A741" s="9">
        <v>39630</v>
      </c>
      <c r="B741" s="90">
        <v>219.01599999999999</v>
      </c>
      <c r="C741" s="8">
        <f t="shared" si="43"/>
        <v>7.1414447515210089E-3</v>
      </c>
      <c r="D741" s="8">
        <f t="shared" si="44"/>
        <v>5.4975120783418374E-2</v>
      </c>
      <c r="E741" s="86">
        <f>IFERROR(VLOOKUP(A741,SPY!$A$2:$E$379,5,FALSE),"")</f>
        <v>126.83000199999999</v>
      </c>
      <c r="F741" s="8">
        <f t="shared" si="42"/>
        <v>-0.12963216353532692</v>
      </c>
    </row>
    <row r="742" spans="1:6" x14ac:dyDescent="0.45">
      <c r="A742" s="9">
        <v>39661</v>
      </c>
      <c r="B742" s="90">
        <v>218.69</v>
      </c>
      <c r="C742" s="8">
        <f t="shared" si="43"/>
        <v>-1.4884757278006422E-3</v>
      </c>
      <c r="D742" s="8">
        <f t="shared" si="44"/>
        <v>5.3080171620912386E-2</v>
      </c>
      <c r="E742" s="86">
        <f>IFERROR(VLOOKUP(A742,SPY!$A$2:$E$379,5,FALSE),"")</f>
        <v>128.78999300000001</v>
      </c>
      <c r="F742" s="8">
        <f t="shared" si="42"/>
        <v>-0.12737992756636429</v>
      </c>
    </row>
    <row r="743" spans="1:6" x14ac:dyDescent="0.45">
      <c r="A743" s="9">
        <v>39692</v>
      </c>
      <c r="B743" s="90">
        <v>218.87700000000001</v>
      </c>
      <c r="C743" s="8">
        <f t="shared" si="43"/>
        <v>8.550916822900323E-4</v>
      </c>
      <c r="D743" s="8">
        <f t="shared" si="44"/>
        <v>4.9533198751360752E-2</v>
      </c>
      <c r="E743" s="86">
        <f>IFERROR(VLOOKUP(A743,SPY!$A$2:$E$379,5,FALSE),"")</f>
        <v>115.989998</v>
      </c>
      <c r="F743" s="8">
        <f t="shared" si="42"/>
        <v>-0.23980864805598845</v>
      </c>
    </row>
    <row r="744" spans="1:6" x14ac:dyDescent="0.45">
      <c r="A744" s="9">
        <v>39722</v>
      </c>
      <c r="B744" s="90">
        <v>216.995</v>
      </c>
      <c r="C744" s="8">
        <f t="shared" si="43"/>
        <v>-8.5984365648286154E-3</v>
      </c>
      <c r="D744" s="8">
        <f t="shared" si="44"/>
        <v>3.7310578899565128E-2</v>
      </c>
      <c r="E744" s="86">
        <f>IFERROR(VLOOKUP(A744,SPY!$A$2:$E$379,5,FALSE),"")</f>
        <v>96.830001999999993</v>
      </c>
      <c r="F744" s="8">
        <f t="shared" si="42"/>
        <v>-0.37387645808767378</v>
      </c>
    </row>
    <row r="745" spans="1:6" x14ac:dyDescent="0.45">
      <c r="A745" s="9">
        <v>39753</v>
      </c>
      <c r="B745" s="90">
        <v>213.15299999999999</v>
      </c>
      <c r="C745" s="8">
        <f t="shared" si="43"/>
        <v>-1.7705477084725474E-2</v>
      </c>
      <c r="D745" s="8">
        <f t="shared" si="44"/>
        <v>1.0999174706166848E-2</v>
      </c>
      <c r="E745" s="86">
        <f>IFERROR(VLOOKUP(A745,SPY!$A$2:$E$379,5,FALSE),"")</f>
        <v>90.089995999999999</v>
      </c>
      <c r="F745" s="8">
        <f t="shared" ref="F745:F808" si="45">IFERROR(E745/E733-1,"")</f>
        <v>-0.39398632062461125</v>
      </c>
    </row>
    <row r="746" spans="1:6" x14ac:dyDescent="0.45">
      <c r="A746" s="9">
        <v>39783</v>
      </c>
      <c r="B746" s="90">
        <v>211.398</v>
      </c>
      <c r="C746" s="8">
        <f t="shared" si="43"/>
        <v>-8.2335223994032258E-3</v>
      </c>
      <c r="D746" s="8">
        <f t="shared" si="44"/>
        <v>-2.2228002553859039E-4</v>
      </c>
      <c r="E746" s="86">
        <f>IFERROR(VLOOKUP(A746,SPY!$A$2:$E$379,5,FALSE),"")</f>
        <v>90.239998</v>
      </c>
      <c r="F746" s="8">
        <f t="shared" si="45"/>
        <v>-0.38280559688366611</v>
      </c>
    </row>
    <row r="747" spans="1:6" x14ac:dyDescent="0.45">
      <c r="A747" s="9">
        <v>39814</v>
      </c>
      <c r="B747" s="90">
        <v>211.93299999999999</v>
      </c>
      <c r="C747" s="8">
        <f t="shared" si="43"/>
        <v>2.5307713412614508E-3</v>
      </c>
      <c r="D747" s="8">
        <f t="shared" si="44"/>
        <v>-1.1358601902212717E-3</v>
      </c>
      <c r="E747" s="86">
        <f>IFERROR(VLOOKUP(A747,SPY!$A$2:$E$379,5,FALSE),"")</f>
        <v>82.830001999999993</v>
      </c>
      <c r="F747" s="8">
        <f t="shared" si="45"/>
        <v>-0.39702988269017558</v>
      </c>
    </row>
    <row r="748" spans="1:6" x14ac:dyDescent="0.45">
      <c r="A748" s="9">
        <v>39845</v>
      </c>
      <c r="B748" s="90">
        <v>212.70500000000001</v>
      </c>
      <c r="C748" s="8">
        <f t="shared" si="43"/>
        <v>3.6426606521873239E-3</v>
      </c>
      <c r="D748" s="8">
        <f t="shared" si="44"/>
        <v>8.4631406715107715E-5</v>
      </c>
      <c r="E748" s="86">
        <f>IFERROR(VLOOKUP(A748,SPY!$A$2:$E$379,5,FALSE),"")</f>
        <v>73.930000000000007</v>
      </c>
      <c r="F748" s="8">
        <f t="shared" si="45"/>
        <v>-0.44754150251987357</v>
      </c>
    </row>
    <row r="749" spans="1:6" x14ac:dyDescent="0.45">
      <c r="A749" s="9">
        <v>39873</v>
      </c>
      <c r="B749" s="90">
        <v>212.495</v>
      </c>
      <c r="C749" s="8">
        <f t="shared" si="43"/>
        <v>-9.8728285653848502E-4</v>
      </c>
      <c r="D749" s="8">
        <f t="shared" si="44"/>
        <v>-4.4647876766238381E-3</v>
      </c>
      <c r="E749" s="86">
        <f>IFERROR(VLOOKUP(A749,SPY!$A$2:$E$379,5,FALSE),"")</f>
        <v>79.519997000000004</v>
      </c>
      <c r="F749" s="8">
        <f t="shared" si="45"/>
        <v>-0.39743883914951239</v>
      </c>
    </row>
    <row r="750" spans="1:6" x14ac:dyDescent="0.45">
      <c r="A750" s="9">
        <v>39904</v>
      </c>
      <c r="B750" s="90">
        <v>212.709</v>
      </c>
      <c r="C750" s="8">
        <f t="shared" si="43"/>
        <v>1.0070825195886979E-3</v>
      </c>
      <c r="D750" s="8">
        <f t="shared" si="44"/>
        <v>-5.7632442437670628E-3</v>
      </c>
      <c r="E750" s="86">
        <f>IFERROR(VLOOKUP(A750,SPY!$A$2:$E$379,5,FALSE),"")</f>
        <v>87.419998000000007</v>
      </c>
      <c r="F750" s="8">
        <f t="shared" si="45"/>
        <v>-0.36771299608393593</v>
      </c>
    </row>
    <row r="751" spans="1:6" x14ac:dyDescent="0.45">
      <c r="A751" s="9">
        <v>39934</v>
      </c>
      <c r="B751" s="90">
        <v>213.02199999999999</v>
      </c>
      <c r="C751" s="8">
        <f t="shared" si="43"/>
        <v>1.4714939189219844E-3</v>
      </c>
      <c r="D751" s="8">
        <f t="shared" si="44"/>
        <v>-1.0157614958551719E-2</v>
      </c>
      <c r="E751" s="86">
        <f>IFERROR(VLOOKUP(A751,SPY!$A$2:$E$379,5,FALSE),"")</f>
        <v>92.529999000000004</v>
      </c>
      <c r="F751" s="8">
        <f t="shared" si="45"/>
        <v>-0.34071966480713933</v>
      </c>
    </row>
    <row r="752" spans="1:6" x14ac:dyDescent="0.45">
      <c r="A752" s="9">
        <v>39965</v>
      </c>
      <c r="B752" s="90">
        <v>214.79</v>
      </c>
      <c r="C752" s="8">
        <f t="shared" si="43"/>
        <v>8.2996122466223454E-3</v>
      </c>
      <c r="D752" s="8">
        <f t="shared" si="44"/>
        <v>-1.2291746182109153E-2</v>
      </c>
      <c r="E752" s="86">
        <f>IFERROR(VLOOKUP(A752,SPY!$A$2:$E$379,5,FALSE),"")</f>
        <v>91.949996999999996</v>
      </c>
      <c r="F752" s="8">
        <f t="shared" si="45"/>
        <v>-0.28152840408981705</v>
      </c>
    </row>
    <row r="753" spans="1:6" x14ac:dyDescent="0.45">
      <c r="A753" s="9">
        <v>39995</v>
      </c>
      <c r="B753" s="90">
        <v>214.726</v>
      </c>
      <c r="C753" s="8">
        <f t="shared" si="43"/>
        <v>-2.9796545463012247E-4</v>
      </c>
      <c r="D753" s="8">
        <f t="shared" si="44"/>
        <v>-1.9587610037622771E-2</v>
      </c>
      <c r="E753" s="86">
        <f>IFERROR(VLOOKUP(A753,SPY!$A$2:$E$379,5,FALSE),"")</f>
        <v>98.809997999999993</v>
      </c>
      <c r="F753" s="8">
        <f t="shared" si="45"/>
        <v>-0.22092567656034567</v>
      </c>
    </row>
    <row r="754" spans="1:6" x14ac:dyDescent="0.45">
      <c r="A754" s="9">
        <v>40026</v>
      </c>
      <c r="B754" s="90">
        <v>215.44499999999999</v>
      </c>
      <c r="C754" s="8">
        <f t="shared" si="43"/>
        <v>3.3484533777929926E-3</v>
      </c>
      <c r="D754" s="8">
        <f t="shared" si="44"/>
        <v>-1.4838355663267633E-2</v>
      </c>
      <c r="E754" s="86">
        <f>IFERROR(VLOOKUP(A754,SPY!$A$2:$E$379,5,FALSE),"")</f>
        <v>102.459999</v>
      </c>
      <c r="F754" s="8">
        <f t="shared" si="45"/>
        <v>-0.20444130313758158</v>
      </c>
    </row>
    <row r="755" spans="1:6" x14ac:dyDescent="0.45">
      <c r="A755" s="9">
        <v>40057</v>
      </c>
      <c r="B755" s="90">
        <v>215.86099999999999</v>
      </c>
      <c r="C755" s="8">
        <f t="shared" si="43"/>
        <v>1.9308872334005134E-3</v>
      </c>
      <c r="D755" s="8">
        <f t="shared" si="44"/>
        <v>-1.3779428628864721E-2</v>
      </c>
      <c r="E755" s="86">
        <f>IFERROR(VLOOKUP(A755,SPY!$A$2:$E$379,5,FALSE),"")</f>
        <v>105.589996</v>
      </c>
      <c r="F755" s="8">
        <f t="shared" si="45"/>
        <v>-8.9662920763219578E-2</v>
      </c>
    </row>
    <row r="756" spans="1:6" x14ac:dyDescent="0.45">
      <c r="A756" s="9">
        <v>40087</v>
      </c>
      <c r="B756" s="90">
        <v>216.50899999999999</v>
      </c>
      <c r="C756" s="8">
        <f t="shared" si="43"/>
        <v>3.001931798703783E-3</v>
      </c>
      <c r="D756" s="8">
        <f t="shared" si="44"/>
        <v>-2.2396829420033848E-3</v>
      </c>
      <c r="E756" s="86">
        <f>IFERROR(VLOOKUP(A756,SPY!$A$2:$E$379,5,FALSE),"")</f>
        <v>103.55999799999999</v>
      </c>
      <c r="F756" s="8">
        <f t="shared" si="45"/>
        <v>6.9503210378948355E-2</v>
      </c>
    </row>
    <row r="757" spans="1:6" x14ac:dyDescent="0.45">
      <c r="A757" s="9">
        <v>40118</v>
      </c>
      <c r="B757" s="90">
        <v>217.23400000000001</v>
      </c>
      <c r="C757" s="8">
        <f t="shared" si="43"/>
        <v>3.3485905897676638E-3</v>
      </c>
      <c r="D757" s="8">
        <f t="shared" si="44"/>
        <v>1.9145871744709275E-2</v>
      </c>
      <c r="E757" s="86">
        <f>IFERROR(VLOOKUP(A757,SPY!$A$2:$E$379,5,FALSE),"")</f>
        <v>109.94000200000001</v>
      </c>
      <c r="F757" s="8">
        <f t="shared" si="45"/>
        <v>0.22033529671818397</v>
      </c>
    </row>
    <row r="758" spans="1:6" x14ac:dyDescent="0.45">
      <c r="A758" s="9">
        <v>40148</v>
      </c>
      <c r="B758" s="90">
        <v>217.34700000000001</v>
      </c>
      <c r="C758" s="8">
        <f t="shared" si="43"/>
        <v>5.2017639964274665E-4</v>
      </c>
      <c r="D758" s="8">
        <f t="shared" si="44"/>
        <v>2.8141231232083674E-2</v>
      </c>
      <c r="E758" s="86">
        <f>IFERROR(VLOOKUP(A758,SPY!$A$2:$E$379,5,FALSE),"")</f>
        <v>111.44000200000001</v>
      </c>
      <c r="F758" s="8">
        <f t="shared" si="45"/>
        <v>0.23492912754718809</v>
      </c>
    </row>
    <row r="759" spans="1:6" x14ac:dyDescent="0.45">
      <c r="A759" s="9">
        <v>40179</v>
      </c>
      <c r="B759" s="90">
        <v>217.488</v>
      </c>
      <c r="C759" s="8">
        <f t="shared" si="43"/>
        <v>6.4873221162464745E-4</v>
      </c>
      <c r="D759" s="8">
        <f t="shared" si="44"/>
        <v>2.6211113889767157E-2</v>
      </c>
      <c r="E759" s="86">
        <f>IFERROR(VLOOKUP(A759,SPY!$A$2:$E$379,5,FALSE),"")</f>
        <v>107.389999</v>
      </c>
      <c r="F759" s="8">
        <f t="shared" si="45"/>
        <v>0.29651088261473202</v>
      </c>
    </row>
    <row r="760" spans="1:6" x14ac:dyDescent="0.45">
      <c r="A760" s="9">
        <v>40210</v>
      </c>
      <c r="B760" s="90">
        <v>217.28100000000001</v>
      </c>
      <c r="C760" s="8">
        <f t="shared" si="43"/>
        <v>-9.5177664974621656E-4</v>
      </c>
      <c r="D760" s="8">
        <f t="shared" si="44"/>
        <v>2.151336357866529E-2</v>
      </c>
      <c r="E760" s="86">
        <f>IFERROR(VLOOKUP(A760,SPY!$A$2:$E$379,5,FALSE),"")</f>
        <v>110.739998</v>
      </c>
      <c r="F760" s="8">
        <f t="shared" si="45"/>
        <v>0.49790339510347614</v>
      </c>
    </row>
    <row r="761" spans="1:6" x14ac:dyDescent="0.45">
      <c r="A761" s="9">
        <v>40238</v>
      </c>
      <c r="B761" s="90">
        <v>217.35300000000001</v>
      </c>
      <c r="C761" s="8">
        <f t="shared" si="43"/>
        <v>3.3136813619227823E-4</v>
      </c>
      <c r="D761" s="8">
        <f t="shared" si="44"/>
        <v>2.2861714393279886E-2</v>
      </c>
      <c r="E761" s="86">
        <f>IFERROR(VLOOKUP(A761,SPY!$A$2:$E$379,5,FALSE),"")</f>
        <v>117</v>
      </c>
      <c r="F761" s="8">
        <f t="shared" si="45"/>
        <v>0.47132802331468904</v>
      </c>
    </row>
    <row r="762" spans="1:6" x14ac:dyDescent="0.45">
      <c r="A762" s="9">
        <v>40269</v>
      </c>
      <c r="B762" s="90">
        <v>217.40299999999999</v>
      </c>
      <c r="C762" s="8">
        <f t="shared" si="43"/>
        <v>2.3004053314190642E-4</v>
      </c>
      <c r="D762" s="8">
        <f t="shared" si="44"/>
        <v>2.2067707525304403E-2</v>
      </c>
      <c r="E762" s="86">
        <f>IFERROR(VLOOKUP(A762,SPY!$A$2:$E$379,5,FALSE),"")</f>
        <v>118.80999799999999</v>
      </c>
      <c r="F762" s="8">
        <f t="shared" si="45"/>
        <v>0.35907115898126629</v>
      </c>
    </row>
    <row r="763" spans="1:6" x14ac:dyDescent="0.45">
      <c r="A763" s="9">
        <v>40299</v>
      </c>
      <c r="B763" s="90">
        <v>217.29</v>
      </c>
      <c r="C763" s="8">
        <f t="shared" si="43"/>
        <v>-5.1977203626440982E-4</v>
      </c>
      <c r="D763" s="8">
        <f t="shared" si="44"/>
        <v>2.0035489292185682E-2</v>
      </c>
      <c r="E763" s="86">
        <f>IFERROR(VLOOKUP(A763,SPY!$A$2:$E$379,5,FALSE),"")</f>
        <v>109.370003</v>
      </c>
      <c r="F763" s="8">
        <f t="shared" si="45"/>
        <v>0.18199507383545943</v>
      </c>
    </row>
    <row r="764" spans="1:6" x14ac:dyDescent="0.45">
      <c r="A764" s="9">
        <v>40330</v>
      </c>
      <c r="B764" s="90">
        <v>217.19900000000001</v>
      </c>
      <c r="C764" s="8">
        <f t="shared" si="43"/>
        <v>-4.1879515854381655E-4</v>
      </c>
      <c r="D764" s="8">
        <f t="shared" si="44"/>
        <v>1.1215605940686268E-2</v>
      </c>
      <c r="E764" s="86">
        <f>IFERROR(VLOOKUP(A764,SPY!$A$2:$E$379,5,FALSE),"")</f>
        <v>103.220001</v>
      </c>
      <c r="F764" s="8">
        <f t="shared" si="45"/>
        <v>0.12256665979010317</v>
      </c>
    </row>
    <row r="765" spans="1:6" x14ac:dyDescent="0.45">
      <c r="A765" s="9">
        <v>40360</v>
      </c>
      <c r="B765" s="90">
        <v>217.60499999999999</v>
      </c>
      <c r="C765" s="8">
        <f t="shared" si="43"/>
        <v>1.8692535416828804E-3</v>
      </c>
      <c r="D765" s="8">
        <f t="shared" si="44"/>
        <v>1.3407784804821077E-2</v>
      </c>
      <c r="E765" s="86">
        <f>IFERROR(VLOOKUP(A765,SPY!$A$2:$E$379,5,FALSE),"")</f>
        <v>110.269997</v>
      </c>
      <c r="F765" s="8">
        <f t="shared" si="45"/>
        <v>0.11598015617812285</v>
      </c>
    </row>
    <row r="766" spans="1:6" x14ac:dyDescent="0.45">
      <c r="A766" s="9">
        <v>40391</v>
      </c>
      <c r="B766" s="90">
        <v>217.923</v>
      </c>
      <c r="C766" s="8">
        <f t="shared" si="43"/>
        <v>1.4613634796996067E-3</v>
      </c>
      <c r="D766" s="8">
        <f t="shared" si="44"/>
        <v>1.1501775395112546E-2</v>
      </c>
      <c r="E766" s="86">
        <f>IFERROR(VLOOKUP(A766,SPY!$A$2:$E$379,5,FALSE),"")</f>
        <v>105.30999799999999</v>
      </c>
      <c r="F766" s="8">
        <f t="shared" si="45"/>
        <v>2.781572348053607E-2</v>
      </c>
    </row>
    <row r="767" spans="1:6" x14ac:dyDescent="0.45">
      <c r="A767" s="9">
        <v>40422</v>
      </c>
      <c r="B767" s="90">
        <v>218.27500000000001</v>
      </c>
      <c r="C767" s="8">
        <f t="shared" si="43"/>
        <v>1.6152494229613179E-3</v>
      </c>
      <c r="D767" s="8">
        <f t="shared" si="44"/>
        <v>1.1183122472331775E-2</v>
      </c>
      <c r="E767" s="86">
        <f>IFERROR(VLOOKUP(A767,SPY!$A$2:$E$379,5,FALSE),"")</f>
        <v>114.129997</v>
      </c>
      <c r="F767" s="8">
        <f t="shared" si="45"/>
        <v>8.0878883639696308E-2</v>
      </c>
    </row>
    <row r="768" spans="1:6" x14ac:dyDescent="0.45">
      <c r="A768" s="9">
        <v>40452</v>
      </c>
      <c r="B768" s="90">
        <v>219.035</v>
      </c>
      <c r="C768" s="8">
        <f t="shared" si="43"/>
        <v>3.4818462948116302E-3</v>
      </c>
      <c r="D768" s="8">
        <f t="shared" si="44"/>
        <v>1.1666951489314625E-2</v>
      </c>
      <c r="E768" s="86">
        <f>IFERROR(VLOOKUP(A768,SPY!$A$2:$E$379,5,FALSE),"")</f>
        <v>118.489998</v>
      </c>
      <c r="F768" s="8">
        <f t="shared" si="45"/>
        <v>0.14416763507469366</v>
      </c>
    </row>
    <row r="769" spans="1:6" x14ac:dyDescent="0.45">
      <c r="A769" s="9">
        <v>40483</v>
      </c>
      <c r="B769" s="90">
        <v>219.59</v>
      </c>
      <c r="C769" s="8">
        <f t="shared" si="43"/>
        <v>2.5338416234848005E-3</v>
      </c>
      <c r="D769" s="8">
        <f t="shared" si="44"/>
        <v>1.084544776600338E-2</v>
      </c>
      <c r="E769" s="86">
        <f>IFERROR(VLOOKUP(A769,SPY!$A$2:$E$379,5,FALSE),"")</f>
        <v>118.489998</v>
      </c>
      <c r="F769" s="8">
        <f t="shared" si="45"/>
        <v>7.7769654761330465E-2</v>
      </c>
    </row>
    <row r="770" spans="1:6" x14ac:dyDescent="0.45">
      <c r="A770" s="9">
        <v>40513</v>
      </c>
      <c r="B770" s="90">
        <v>220.47200000000001</v>
      </c>
      <c r="C770" s="8">
        <f t="shared" si="43"/>
        <v>4.0165763468282822E-3</v>
      </c>
      <c r="D770" s="8">
        <f t="shared" si="44"/>
        <v>1.4377930222179369E-2</v>
      </c>
      <c r="E770" s="86">
        <f>IFERROR(VLOOKUP(A770,SPY!$A$2:$E$379,5,FALSE),"")</f>
        <v>125.75</v>
      </c>
      <c r="F770" s="8">
        <f t="shared" si="45"/>
        <v>0.12840988642480444</v>
      </c>
    </row>
    <row r="771" spans="1:6" x14ac:dyDescent="0.45">
      <c r="A771" s="9">
        <v>40544</v>
      </c>
      <c r="B771" s="90">
        <v>221.18700000000001</v>
      </c>
      <c r="C771" s="8">
        <f t="shared" si="43"/>
        <v>3.2430422003701942E-3</v>
      </c>
      <c r="D771" s="8">
        <f t="shared" si="44"/>
        <v>1.7007834915029774E-2</v>
      </c>
      <c r="E771" s="86">
        <f>IFERROR(VLOOKUP(A771,SPY!$A$2:$E$379,5,FALSE),"")</f>
        <v>128.679993</v>
      </c>
      <c r="F771" s="8">
        <f t="shared" si="45"/>
        <v>0.19824931742480034</v>
      </c>
    </row>
    <row r="772" spans="1:6" x14ac:dyDescent="0.45">
      <c r="A772" s="9">
        <v>40575</v>
      </c>
      <c r="B772" s="90">
        <v>221.898</v>
      </c>
      <c r="C772" s="8">
        <f t="shared" si="43"/>
        <v>3.2144746300641902E-3</v>
      </c>
      <c r="D772" s="8">
        <f t="shared" si="44"/>
        <v>2.1248981733331451E-2</v>
      </c>
      <c r="E772" s="86">
        <f>IFERROR(VLOOKUP(A772,SPY!$A$2:$E$379,5,FALSE),"")</f>
        <v>133.14999399999999</v>
      </c>
      <c r="F772" s="8">
        <f t="shared" si="45"/>
        <v>0.20236586964720726</v>
      </c>
    </row>
    <row r="773" spans="1:6" x14ac:dyDescent="0.45">
      <c r="A773" s="9">
        <v>40603</v>
      </c>
      <c r="B773" s="90">
        <v>223.04599999999999</v>
      </c>
      <c r="C773" s="8">
        <f t="shared" ref="C773:C836" si="46">B773/B772-1</f>
        <v>5.1735482068338001E-3</v>
      </c>
      <c r="D773" s="8">
        <f t="shared" si="44"/>
        <v>2.6192415103541089E-2</v>
      </c>
      <c r="E773" s="86">
        <f>IFERROR(VLOOKUP(A773,SPY!$A$2:$E$379,5,FALSE),"")</f>
        <v>132.58999600000001</v>
      </c>
      <c r="F773" s="8">
        <f t="shared" si="45"/>
        <v>0.13324782905982913</v>
      </c>
    </row>
    <row r="774" spans="1:6" x14ac:dyDescent="0.45">
      <c r="A774" s="9">
        <v>40634</v>
      </c>
      <c r="B774" s="90">
        <v>224.09299999999999</v>
      </c>
      <c r="C774" s="8">
        <f t="shared" si="46"/>
        <v>4.6940989750992035E-3</v>
      </c>
      <c r="D774" s="8">
        <f t="shared" si="44"/>
        <v>3.0772344447868694E-2</v>
      </c>
      <c r="E774" s="86">
        <f>IFERROR(VLOOKUP(A774,SPY!$A$2:$E$379,5,FALSE),"")</f>
        <v>136.429993</v>
      </c>
      <c r="F774" s="8">
        <f t="shared" si="45"/>
        <v>0.14830397522605798</v>
      </c>
    </row>
    <row r="775" spans="1:6" x14ac:dyDescent="0.45">
      <c r="A775" s="9">
        <v>40664</v>
      </c>
      <c r="B775" s="90">
        <v>224.80600000000001</v>
      </c>
      <c r="C775" s="8">
        <f t="shared" si="46"/>
        <v>3.1817147345076791E-3</v>
      </c>
      <c r="D775" s="8">
        <f t="shared" si="44"/>
        <v>3.4589718808964998E-2</v>
      </c>
      <c r="E775" s="86">
        <f>IFERROR(VLOOKUP(A775,SPY!$A$2:$E$379,5,FALSE),"")</f>
        <v>134.89999399999999</v>
      </c>
      <c r="F775" s="8">
        <f t="shared" si="45"/>
        <v>0.23342772515056076</v>
      </c>
    </row>
    <row r="776" spans="1:6" x14ac:dyDescent="0.45">
      <c r="A776" s="9">
        <v>40695</v>
      </c>
      <c r="B776" s="90">
        <v>224.80600000000001</v>
      </c>
      <c r="C776" s="8">
        <f t="shared" si="46"/>
        <v>0</v>
      </c>
      <c r="D776" s="8">
        <f t="shared" si="44"/>
        <v>3.5023181506360412E-2</v>
      </c>
      <c r="E776" s="86">
        <f>IFERROR(VLOOKUP(A776,SPY!$A$2:$E$379,5,FALSE),"")</f>
        <v>131.970001</v>
      </c>
      <c r="F776" s="8">
        <f t="shared" si="45"/>
        <v>0.2785312896867731</v>
      </c>
    </row>
    <row r="777" spans="1:6" x14ac:dyDescent="0.45">
      <c r="A777" s="9">
        <v>40725</v>
      </c>
      <c r="B777" s="90">
        <v>225.39500000000001</v>
      </c>
      <c r="C777" s="8">
        <f t="shared" si="46"/>
        <v>2.6200368317570444E-3</v>
      </c>
      <c r="D777" s="8">
        <f t="shared" si="44"/>
        <v>3.5798809769996165E-2</v>
      </c>
      <c r="E777" s="86">
        <f>IFERROR(VLOOKUP(A777,SPY!$A$2:$E$379,5,FALSE),"")</f>
        <v>129.33000200000001</v>
      </c>
      <c r="F777" s="8">
        <f t="shared" si="45"/>
        <v>0.17284851290963577</v>
      </c>
    </row>
    <row r="778" spans="1:6" x14ac:dyDescent="0.45">
      <c r="A778" s="9">
        <v>40756</v>
      </c>
      <c r="B778" s="90">
        <v>226.10599999999999</v>
      </c>
      <c r="C778" s="8">
        <f t="shared" si="46"/>
        <v>3.1544621664187922E-3</v>
      </c>
      <c r="D778" s="8">
        <f t="shared" si="44"/>
        <v>3.7549960307080799E-2</v>
      </c>
      <c r="E778" s="86">
        <f>IFERROR(VLOOKUP(A778,SPY!$A$2:$E$379,5,FALSE),"")</f>
        <v>122.220001</v>
      </c>
      <c r="F778" s="8">
        <f t="shared" si="45"/>
        <v>0.16057357630944025</v>
      </c>
    </row>
    <row r="779" spans="1:6" x14ac:dyDescent="0.45">
      <c r="A779" s="9">
        <v>40787</v>
      </c>
      <c r="B779" s="90">
        <v>226.59700000000001</v>
      </c>
      <c r="C779" s="8">
        <f t="shared" si="46"/>
        <v>2.1715478580843772E-3</v>
      </c>
      <c r="D779" s="8">
        <f t="shared" si="44"/>
        <v>3.8126216928186851E-2</v>
      </c>
      <c r="E779" s="86">
        <f>IFERROR(VLOOKUP(A779,SPY!$A$2:$E$379,5,FALSE),"")</f>
        <v>113.150002</v>
      </c>
      <c r="F779" s="8">
        <f t="shared" si="45"/>
        <v>-8.5866557939189292E-3</v>
      </c>
    </row>
    <row r="780" spans="1:6" x14ac:dyDescent="0.45">
      <c r="A780" s="9">
        <v>40817</v>
      </c>
      <c r="B780" s="90">
        <v>226.75</v>
      </c>
      <c r="C780" s="8">
        <f t="shared" si="46"/>
        <v>6.7520752701932807E-4</v>
      </c>
      <c r="D780" s="8">
        <f t="shared" si="44"/>
        <v>3.5222681306640524E-2</v>
      </c>
      <c r="E780" s="86">
        <f>IFERROR(VLOOKUP(A780,SPY!$A$2:$E$379,5,FALSE),"")</f>
        <v>125.5</v>
      </c>
      <c r="F780" s="8">
        <f t="shared" si="45"/>
        <v>5.916112851989408E-2</v>
      </c>
    </row>
    <row r="781" spans="1:6" x14ac:dyDescent="0.45">
      <c r="A781" s="9">
        <v>40848</v>
      </c>
      <c r="B781" s="90">
        <v>227.16900000000001</v>
      </c>
      <c r="C781" s="8">
        <f t="shared" si="46"/>
        <v>1.8478500551268873E-3</v>
      </c>
      <c r="D781" s="8">
        <f t="shared" si="44"/>
        <v>3.4514322145817289E-2</v>
      </c>
      <c r="E781" s="86">
        <f>IFERROR(VLOOKUP(A781,SPY!$A$2:$E$379,5,FALSE),"")</f>
        <v>124.989998</v>
      </c>
      <c r="F781" s="8">
        <f t="shared" si="45"/>
        <v>5.4856950879516475E-2</v>
      </c>
    </row>
    <row r="782" spans="1:6" x14ac:dyDescent="0.45">
      <c r="A782" s="9">
        <v>40878</v>
      </c>
      <c r="B782" s="90">
        <v>227.22300000000001</v>
      </c>
      <c r="C782" s="8">
        <f t="shared" si="46"/>
        <v>2.3770849015480877E-4</v>
      </c>
      <c r="D782" s="8">
        <f t="shared" si="44"/>
        <v>3.0620668384193861E-2</v>
      </c>
      <c r="E782" s="86">
        <f>IFERROR(VLOOKUP(A782,SPY!$A$2:$E$379,5,FALSE),"")</f>
        <v>125.5</v>
      </c>
      <c r="F782" s="8">
        <f t="shared" si="45"/>
        <v>-1.9880715705765661E-3</v>
      </c>
    </row>
    <row r="783" spans="1:6" x14ac:dyDescent="0.45">
      <c r="A783" s="9">
        <v>40909</v>
      </c>
      <c r="B783" s="90">
        <v>227.84200000000001</v>
      </c>
      <c r="C783" s="8">
        <f t="shared" si="46"/>
        <v>2.7241960540966836E-3</v>
      </c>
      <c r="D783" s="8">
        <f t="shared" si="44"/>
        <v>3.0087663379855023E-2</v>
      </c>
      <c r="E783" s="86">
        <f>IFERROR(VLOOKUP(A783,SPY!$A$2:$E$379,5,FALSE),"")</f>
        <v>131.320007</v>
      </c>
      <c r="F783" s="8">
        <f t="shared" si="45"/>
        <v>2.0516118616823453E-2</v>
      </c>
    </row>
    <row r="784" spans="1:6" x14ac:dyDescent="0.45">
      <c r="A784" s="9">
        <v>40940</v>
      </c>
      <c r="B784" s="90">
        <v>228.32900000000001</v>
      </c>
      <c r="C784" s="8">
        <f t="shared" si="46"/>
        <v>2.1374461249461518E-3</v>
      </c>
      <c r="D784" s="8">
        <f t="shared" ref="D784:D786" si="47">B784/B772-1</f>
        <v>2.8981784423473878E-2</v>
      </c>
      <c r="E784" s="86">
        <f>IFERROR(VLOOKUP(A784,SPY!$A$2:$E$379,5,FALSE),"")</f>
        <v>137.020004</v>
      </c>
      <c r="F784" s="8">
        <f t="shared" si="45"/>
        <v>2.9065040738943004E-2</v>
      </c>
    </row>
    <row r="785" spans="1:6" x14ac:dyDescent="0.45">
      <c r="A785" s="9">
        <v>40969</v>
      </c>
      <c r="B785" s="90">
        <v>228.80699999999999</v>
      </c>
      <c r="C785" s="8">
        <f t="shared" si="46"/>
        <v>2.0934703870292282E-3</v>
      </c>
      <c r="D785" s="8">
        <f t="shared" si="47"/>
        <v>2.5828752813320977E-2</v>
      </c>
      <c r="E785" s="86">
        <f>IFERROR(VLOOKUP(A785,SPY!$A$2:$E$379,5,FALSE),"")</f>
        <v>140.80999800000001</v>
      </c>
      <c r="F785" s="8">
        <f t="shared" si="45"/>
        <v>6.1995642567181264E-2</v>
      </c>
    </row>
    <row r="786" spans="1:6" x14ac:dyDescent="0.45">
      <c r="A786" s="9">
        <v>41000</v>
      </c>
      <c r="B786" s="90">
        <v>229.18700000000001</v>
      </c>
      <c r="C786" s="8">
        <f t="shared" si="46"/>
        <v>1.6607883500068255E-3</v>
      </c>
      <c r="D786" s="8">
        <f t="shared" si="47"/>
        <v>2.2731633741348567E-2</v>
      </c>
      <c r="E786" s="86">
        <f>IFERROR(VLOOKUP(A786,SPY!$A$2:$E$379,5,FALSE),"")</f>
        <v>139.86999499999999</v>
      </c>
      <c r="F786" s="8">
        <f t="shared" si="45"/>
        <v>2.5214411614020937E-2</v>
      </c>
    </row>
    <row r="787" spans="1:6" x14ac:dyDescent="0.45">
      <c r="A787" s="9">
        <v>41030</v>
      </c>
      <c r="B787" s="90">
        <v>228.71299999999999</v>
      </c>
      <c r="C787" s="8">
        <f t="shared" si="46"/>
        <v>-2.0681801323810811E-3</v>
      </c>
      <c r="D787" s="8">
        <f>B787/B775-1</f>
        <v>1.7379429374660749E-2</v>
      </c>
      <c r="E787" s="86">
        <f>IFERROR(VLOOKUP(A787,SPY!$A$2:$E$379,5,FALSE),"")</f>
        <v>131.470001</v>
      </c>
      <c r="F787" s="8">
        <f t="shared" si="45"/>
        <v>-2.5426190901090773E-2</v>
      </c>
    </row>
    <row r="788" spans="1:6" x14ac:dyDescent="0.45">
      <c r="A788" s="88">
        <v>41061</v>
      </c>
      <c r="B788" s="86">
        <v>228.524</v>
      </c>
      <c r="C788" s="8">
        <f t="shared" si="46"/>
        <v>-8.2636317131068449E-4</v>
      </c>
      <c r="D788" s="8">
        <f t="shared" ref="D788:D851" si="48">B788/B776-1</f>
        <v>1.6538704482976341E-2</v>
      </c>
      <c r="E788" s="86">
        <f>IFERROR(VLOOKUP(A788,SPY!$A$2:$E$379,5,FALSE),"")</f>
        <v>136.10000600000001</v>
      </c>
      <c r="F788" s="8">
        <f t="shared" si="45"/>
        <v>3.1295028936159541E-2</v>
      </c>
    </row>
    <row r="789" spans="1:6" x14ac:dyDescent="0.45">
      <c r="A789" s="88">
        <v>41091</v>
      </c>
      <c r="B789" s="86">
        <v>228.59</v>
      </c>
      <c r="C789" s="8">
        <f t="shared" si="46"/>
        <v>2.8880992806001871E-4</v>
      </c>
      <c r="D789" s="8">
        <f t="shared" si="48"/>
        <v>1.4175114798464783E-2</v>
      </c>
      <c r="E789" s="86">
        <f>IFERROR(VLOOKUP(A789,SPY!$A$2:$E$379,5,FALSE),"")</f>
        <v>137.71000699999999</v>
      </c>
      <c r="F789" s="8">
        <f t="shared" si="45"/>
        <v>6.4795522078473278E-2</v>
      </c>
    </row>
    <row r="790" spans="1:6" x14ac:dyDescent="0.45">
      <c r="A790" s="88">
        <v>41122</v>
      </c>
      <c r="B790" s="86">
        <v>229.91800000000001</v>
      </c>
      <c r="C790" s="8">
        <f t="shared" si="46"/>
        <v>5.8095279758518803E-3</v>
      </c>
      <c r="D790" s="8">
        <f t="shared" si="48"/>
        <v>1.6859349154821235E-2</v>
      </c>
      <c r="E790" s="86">
        <f>IFERROR(VLOOKUP(A790,SPY!$A$2:$E$379,5,FALSE),"")</f>
        <v>141.16000399999999</v>
      </c>
      <c r="F790" s="8">
        <f t="shared" si="45"/>
        <v>0.15496647721349621</v>
      </c>
    </row>
    <row r="791" spans="1:6" x14ac:dyDescent="0.45">
      <c r="A791" s="88">
        <v>41153</v>
      </c>
      <c r="B791" s="86">
        <v>231.01499999999999</v>
      </c>
      <c r="C791" s="8">
        <f t="shared" si="46"/>
        <v>4.7712662775423187E-3</v>
      </c>
      <c r="D791" s="8">
        <f t="shared" si="48"/>
        <v>1.9497168982819613E-2</v>
      </c>
      <c r="E791" s="86">
        <f>IFERROR(VLOOKUP(A791,SPY!$A$2:$E$379,5,FALSE),"")</f>
        <v>143.970001</v>
      </c>
      <c r="F791" s="8">
        <f t="shared" si="45"/>
        <v>0.27238178042630512</v>
      </c>
    </row>
    <row r="792" spans="1:6" x14ac:dyDescent="0.45">
      <c r="A792" s="88">
        <v>41183</v>
      </c>
      <c r="B792" s="86">
        <v>231.63800000000001</v>
      </c>
      <c r="C792" s="8">
        <f t="shared" si="46"/>
        <v>2.6967945804385884E-3</v>
      </c>
      <c r="D792" s="8">
        <f t="shared" si="48"/>
        <v>2.1556780595369363E-2</v>
      </c>
      <c r="E792" s="86">
        <f>IFERROR(VLOOKUP(A792,SPY!$A$2:$E$379,5,FALSE),"")</f>
        <v>141.35000600000001</v>
      </c>
      <c r="F792" s="8">
        <f t="shared" si="45"/>
        <v>0.12629486852589644</v>
      </c>
    </row>
    <row r="793" spans="1:6" x14ac:dyDescent="0.45">
      <c r="A793" s="88">
        <v>41214</v>
      </c>
      <c r="B793" s="86">
        <v>231.249</v>
      </c>
      <c r="C793" s="8">
        <f t="shared" si="46"/>
        <v>-1.6793444944266378E-3</v>
      </c>
      <c r="D793" s="8">
        <f t="shared" si="48"/>
        <v>1.7960197033926262E-2</v>
      </c>
      <c r="E793" s="86">
        <f>IFERROR(VLOOKUP(A793,SPY!$A$2:$E$379,5,FALSE),"")</f>
        <v>142.14999399999999</v>
      </c>
      <c r="F793" s="8">
        <f t="shared" si="45"/>
        <v>0.13729095347293296</v>
      </c>
    </row>
    <row r="794" spans="1:6" x14ac:dyDescent="0.45">
      <c r="A794" s="88">
        <v>41244</v>
      </c>
      <c r="B794" s="86">
        <v>231.221</v>
      </c>
      <c r="C794" s="8">
        <f t="shared" si="46"/>
        <v>-1.2108160467716456E-4</v>
      </c>
      <c r="D794" s="8">
        <f t="shared" si="48"/>
        <v>1.7595049796895523E-2</v>
      </c>
      <c r="E794" s="86">
        <f>IFERROR(VLOOKUP(A794,SPY!$A$2:$E$379,5,FALSE),"")</f>
        <v>142.41000399999999</v>
      </c>
      <c r="F794" s="8">
        <f t="shared" si="45"/>
        <v>0.13474106772908345</v>
      </c>
    </row>
    <row r="795" spans="1:6" x14ac:dyDescent="0.45">
      <c r="A795" s="88">
        <v>41275</v>
      </c>
      <c r="B795" s="86">
        <v>231.679</v>
      </c>
      <c r="C795" s="8">
        <f t="shared" si="46"/>
        <v>1.9807889421807889E-3</v>
      </c>
      <c r="D795" s="8">
        <f t="shared" si="48"/>
        <v>1.6840617620982989E-2</v>
      </c>
      <c r="E795" s="86">
        <f>IFERROR(VLOOKUP(A795,SPY!$A$2:$E$379,5,FALSE),"")</f>
        <v>149.699997</v>
      </c>
      <c r="F795" s="8">
        <f t="shared" si="45"/>
        <v>0.13996336445519675</v>
      </c>
    </row>
    <row r="796" spans="1:6" x14ac:dyDescent="0.45">
      <c r="A796" s="88">
        <v>41306</v>
      </c>
      <c r="B796" s="86">
        <v>232.93700000000001</v>
      </c>
      <c r="C796" s="8">
        <f t="shared" si="46"/>
        <v>5.4299267521009664E-3</v>
      </c>
      <c r="D796" s="8">
        <f t="shared" si="48"/>
        <v>2.0181404902574807E-2</v>
      </c>
      <c r="E796" s="86">
        <f>IFERROR(VLOOKUP(A796,SPY!$A$2:$E$379,5,FALSE),"")</f>
        <v>151.61000100000001</v>
      </c>
      <c r="F796" s="8">
        <f t="shared" si="45"/>
        <v>0.10648078071870448</v>
      </c>
    </row>
    <row r="797" spans="1:6" x14ac:dyDescent="0.45">
      <c r="A797" s="88">
        <v>41334</v>
      </c>
      <c r="B797" s="86">
        <v>232.28200000000001</v>
      </c>
      <c r="C797" s="8">
        <f t="shared" si="46"/>
        <v>-2.8119191025899326E-3</v>
      </c>
      <c r="D797" s="8">
        <f t="shared" si="48"/>
        <v>1.5187472411246183E-2</v>
      </c>
      <c r="E797" s="86">
        <f>IFERROR(VLOOKUP(A797,SPY!$A$2:$E$379,5,FALSE),"")</f>
        <v>156.66999799999999</v>
      </c>
      <c r="F797" s="8">
        <f t="shared" si="45"/>
        <v>0.11263404747722516</v>
      </c>
    </row>
    <row r="798" spans="1:6" x14ac:dyDescent="0.45">
      <c r="A798" s="88">
        <v>41365</v>
      </c>
      <c r="B798" s="86">
        <v>231.797</v>
      </c>
      <c r="C798" s="8">
        <f t="shared" si="46"/>
        <v>-2.0879792665812191E-3</v>
      </c>
      <c r="D798" s="8">
        <f t="shared" si="48"/>
        <v>1.1388080475768669E-2</v>
      </c>
      <c r="E798" s="86">
        <f>IFERROR(VLOOKUP(A798,SPY!$A$2:$E$379,5,FALSE),"")</f>
        <v>159.679993</v>
      </c>
      <c r="F798" s="8">
        <f t="shared" si="45"/>
        <v>0.14163150574217154</v>
      </c>
    </row>
    <row r="799" spans="1:6" x14ac:dyDescent="0.45">
      <c r="A799" s="88">
        <v>41395</v>
      </c>
      <c r="B799" s="86">
        <v>231.893</v>
      </c>
      <c r="C799" s="8">
        <f t="shared" si="46"/>
        <v>4.1415548950163306E-4</v>
      </c>
      <c r="D799" s="8">
        <f t="shared" si="48"/>
        <v>1.3903888279197085E-2</v>
      </c>
      <c r="E799" s="86">
        <f>IFERROR(VLOOKUP(A799,SPY!$A$2:$E$379,5,FALSE),"")</f>
        <v>163.449997</v>
      </c>
      <c r="F799" s="8">
        <f t="shared" si="45"/>
        <v>0.24324937823648463</v>
      </c>
    </row>
    <row r="800" spans="1:6" x14ac:dyDescent="0.45">
      <c r="A800" s="88">
        <v>41426</v>
      </c>
      <c r="B800" s="86">
        <v>232.44499999999999</v>
      </c>
      <c r="C800" s="8">
        <f t="shared" si="46"/>
        <v>2.3804082055085551E-3</v>
      </c>
      <c r="D800" s="8">
        <f t="shared" si="48"/>
        <v>1.7157935271568725E-2</v>
      </c>
      <c r="E800" s="86">
        <f>IFERROR(VLOOKUP(A800,SPY!$A$2:$E$379,5,FALSE),"")</f>
        <v>160.41999799999999</v>
      </c>
      <c r="F800" s="8">
        <f t="shared" si="45"/>
        <v>0.17869207147573518</v>
      </c>
    </row>
    <row r="801" spans="1:6" x14ac:dyDescent="0.45">
      <c r="A801" s="88">
        <v>41456</v>
      </c>
      <c r="B801" s="86">
        <v>232.9</v>
      </c>
      <c r="C801" s="8">
        <f t="shared" si="46"/>
        <v>1.9574523005443378E-3</v>
      </c>
      <c r="D801" s="8">
        <f t="shared" si="48"/>
        <v>1.8854718054158059E-2</v>
      </c>
      <c r="E801" s="86">
        <f>IFERROR(VLOOKUP(A801,SPY!$A$2:$E$379,5,FALSE),"")</f>
        <v>168.71000699999999</v>
      </c>
      <c r="F801" s="8">
        <f t="shared" si="45"/>
        <v>0.22511072851808067</v>
      </c>
    </row>
    <row r="802" spans="1:6" x14ac:dyDescent="0.45">
      <c r="A802" s="88">
        <v>41487</v>
      </c>
      <c r="B802" s="86">
        <v>233.45599999999999</v>
      </c>
      <c r="C802" s="8">
        <f t="shared" si="46"/>
        <v>2.3872906826962748E-3</v>
      </c>
      <c r="D802" s="8">
        <f t="shared" si="48"/>
        <v>1.538809488600279E-2</v>
      </c>
      <c r="E802" s="86">
        <f>IFERROR(VLOOKUP(A802,SPY!$A$2:$E$379,5,FALSE),"")</f>
        <v>163.64999399999999</v>
      </c>
      <c r="F802" s="8">
        <f t="shared" si="45"/>
        <v>0.15932267896507013</v>
      </c>
    </row>
    <row r="803" spans="1:6" x14ac:dyDescent="0.45">
      <c r="A803" s="88">
        <v>41518</v>
      </c>
      <c r="B803" s="86">
        <v>233.54400000000001</v>
      </c>
      <c r="C803" s="8">
        <f t="shared" si="46"/>
        <v>3.7694469193350066E-4</v>
      </c>
      <c r="D803" s="8">
        <f t="shared" si="48"/>
        <v>1.0947341081747997E-2</v>
      </c>
      <c r="E803" s="86">
        <f>IFERROR(VLOOKUP(A803,SPY!$A$2:$E$379,5,FALSE),"")</f>
        <v>168.009995</v>
      </c>
      <c r="F803" s="8">
        <f t="shared" si="45"/>
        <v>0.16697918894923114</v>
      </c>
    </row>
    <row r="804" spans="1:6" x14ac:dyDescent="0.45">
      <c r="A804" s="88">
        <v>41548</v>
      </c>
      <c r="B804" s="86">
        <v>233.66900000000001</v>
      </c>
      <c r="C804" s="8">
        <f t="shared" si="46"/>
        <v>5.3523104853914205E-4</v>
      </c>
      <c r="D804" s="8">
        <f t="shared" si="48"/>
        <v>8.7679914349114707E-3</v>
      </c>
      <c r="E804" s="86">
        <f>IFERROR(VLOOKUP(A804,SPY!$A$2:$E$379,5,FALSE),"")</f>
        <v>175.78999300000001</v>
      </c>
      <c r="F804" s="8">
        <f t="shared" si="45"/>
        <v>0.2436504105984969</v>
      </c>
    </row>
    <row r="805" spans="1:6" x14ac:dyDescent="0.45">
      <c r="A805" s="88">
        <v>41579</v>
      </c>
      <c r="B805" s="86">
        <v>234.1</v>
      </c>
      <c r="C805" s="8">
        <f t="shared" si="46"/>
        <v>1.8444894273523804E-3</v>
      </c>
      <c r="D805" s="8">
        <f t="shared" si="48"/>
        <v>1.2328701961954458E-2</v>
      </c>
      <c r="E805" s="86">
        <f>IFERROR(VLOOKUP(A805,SPY!$A$2:$E$379,5,FALSE),"")</f>
        <v>181</v>
      </c>
      <c r="F805" s="8">
        <f t="shared" si="45"/>
        <v>0.27330290284781866</v>
      </c>
    </row>
    <row r="806" spans="1:6" x14ac:dyDescent="0.45">
      <c r="A806" s="88">
        <v>41609</v>
      </c>
      <c r="B806" s="86">
        <v>234.71899999999999</v>
      </c>
      <c r="C806" s="8">
        <f t="shared" si="46"/>
        <v>2.6441691584793148E-3</v>
      </c>
      <c r="D806" s="8">
        <f t="shared" si="48"/>
        <v>1.5128383667573297E-2</v>
      </c>
      <c r="E806" s="86">
        <f>IFERROR(VLOOKUP(A806,SPY!$A$2:$E$379,5,FALSE),"")</f>
        <v>184.69000199999999</v>
      </c>
      <c r="F806" s="8">
        <f t="shared" si="45"/>
        <v>0.29688924101146719</v>
      </c>
    </row>
    <row r="807" spans="1:6" x14ac:dyDescent="0.45">
      <c r="A807" s="88">
        <v>41640</v>
      </c>
      <c r="B807" s="86">
        <v>235.28800000000001</v>
      </c>
      <c r="C807" s="8">
        <f t="shared" si="46"/>
        <v>2.4241752904536895E-3</v>
      </c>
      <c r="D807" s="8">
        <f t="shared" si="48"/>
        <v>1.557758795574915E-2</v>
      </c>
      <c r="E807" s="86">
        <f>IFERROR(VLOOKUP(A807,SPY!$A$2:$E$379,5,FALSE),"")</f>
        <v>178.179993</v>
      </c>
      <c r="F807" s="8">
        <f t="shared" si="45"/>
        <v>0.19024713808110505</v>
      </c>
    </row>
    <row r="808" spans="1:6" x14ac:dyDescent="0.45">
      <c r="A808" s="88">
        <v>41671</v>
      </c>
      <c r="B808" s="86">
        <v>235.547</v>
      </c>
      <c r="C808" s="8">
        <f t="shared" si="46"/>
        <v>1.1007786202441583E-3</v>
      </c>
      <c r="D808" s="8">
        <f t="shared" si="48"/>
        <v>1.1204746347724948E-2</v>
      </c>
      <c r="E808" s="86">
        <f>IFERROR(VLOOKUP(A808,SPY!$A$2:$E$379,5,FALSE),"")</f>
        <v>186.28999300000001</v>
      </c>
      <c r="F808" s="8">
        <f t="shared" si="45"/>
        <v>0.22874475147586071</v>
      </c>
    </row>
    <row r="809" spans="1:6" x14ac:dyDescent="0.45">
      <c r="A809" s="88">
        <v>41699</v>
      </c>
      <c r="B809" s="86">
        <v>236.02799999999999</v>
      </c>
      <c r="C809" s="8">
        <f t="shared" si="46"/>
        <v>2.0420553010651599E-3</v>
      </c>
      <c r="D809" s="8">
        <f t="shared" si="48"/>
        <v>1.6126949139408042E-2</v>
      </c>
      <c r="E809" s="86">
        <f>IFERROR(VLOOKUP(A809,SPY!$A$2:$E$379,5,FALSE),"")</f>
        <v>187.009995</v>
      </c>
      <c r="F809" s="8">
        <f t="shared" ref="F809:F872" si="49">IFERROR(E809/E797-1,"")</f>
        <v>0.19365543746288938</v>
      </c>
    </row>
    <row r="810" spans="1:6" x14ac:dyDescent="0.45">
      <c r="A810" s="88">
        <v>41730</v>
      </c>
      <c r="B810" s="86">
        <v>236.46799999999999</v>
      </c>
      <c r="C810" s="8">
        <f t="shared" si="46"/>
        <v>1.8641856050976013E-3</v>
      </c>
      <c r="D810" s="8">
        <f t="shared" si="48"/>
        <v>2.0151253036061689E-2</v>
      </c>
      <c r="E810" s="86">
        <f>IFERROR(VLOOKUP(A810,SPY!$A$2:$E$379,5,FALSE),"")</f>
        <v>188.30999800000001</v>
      </c>
      <c r="F810" s="8">
        <f t="shared" si="49"/>
        <v>0.17929613135691969</v>
      </c>
    </row>
    <row r="811" spans="1:6" x14ac:dyDescent="0.45">
      <c r="A811" s="88">
        <v>41760</v>
      </c>
      <c r="B811" s="86">
        <v>236.91800000000001</v>
      </c>
      <c r="C811" s="8">
        <f t="shared" si="46"/>
        <v>1.9030059035471947E-3</v>
      </c>
      <c r="D811" s="8">
        <f t="shared" si="48"/>
        <v>2.1669476870798121E-2</v>
      </c>
      <c r="E811" s="86">
        <f>IFERROR(VLOOKUP(A811,SPY!$A$2:$E$379,5,FALSE),"")</f>
        <v>192.679993</v>
      </c>
      <c r="F811" s="8">
        <f t="shared" si="49"/>
        <v>0.17883142573566402</v>
      </c>
    </row>
    <row r="812" spans="1:6" x14ac:dyDescent="0.45">
      <c r="A812" s="88">
        <v>41791</v>
      </c>
      <c r="B812" s="86">
        <v>237.23099999999999</v>
      </c>
      <c r="C812" s="8">
        <f t="shared" si="46"/>
        <v>1.321132206079767E-3</v>
      </c>
      <c r="D812" s="8">
        <f t="shared" si="48"/>
        <v>2.0589816945944195E-2</v>
      </c>
      <c r="E812" s="86">
        <f>IFERROR(VLOOKUP(A812,SPY!$A$2:$E$379,5,FALSE),"")</f>
        <v>195.720001</v>
      </c>
      <c r="F812" s="8">
        <f t="shared" si="49"/>
        <v>0.22004739708324905</v>
      </c>
    </row>
    <row r="813" spans="1:6" x14ac:dyDescent="0.45">
      <c r="A813" s="88">
        <v>41821</v>
      </c>
      <c r="B813" s="86">
        <v>237.49799999999999</v>
      </c>
      <c r="C813" s="8">
        <f t="shared" si="46"/>
        <v>1.1254852864928111E-3</v>
      </c>
      <c r="D813" s="8">
        <f t="shared" si="48"/>
        <v>1.9742378703305974E-2</v>
      </c>
      <c r="E813" s="86">
        <f>IFERROR(VLOOKUP(A813,SPY!$A$2:$E$379,5,FALSE),"")</f>
        <v>193.08999600000001</v>
      </c>
      <c r="F813" s="8">
        <f t="shared" si="49"/>
        <v>0.14450825670346878</v>
      </c>
    </row>
    <row r="814" spans="1:6" x14ac:dyDescent="0.45">
      <c r="A814" s="88">
        <v>41852</v>
      </c>
      <c r="B814" s="86">
        <v>237.46</v>
      </c>
      <c r="C814" s="8">
        <f t="shared" si="46"/>
        <v>-1.6000134737970129E-4</v>
      </c>
      <c r="D814" s="8">
        <f t="shared" si="48"/>
        <v>1.7150983482969062E-2</v>
      </c>
      <c r="E814" s="86">
        <f>IFERROR(VLOOKUP(A814,SPY!$A$2:$E$379,5,FALSE),"")</f>
        <v>200.71000699999999</v>
      </c>
      <c r="F814" s="8">
        <f t="shared" si="49"/>
        <v>0.22645899394289004</v>
      </c>
    </row>
    <row r="815" spans="1:6" x14ac:dyDescent="0.45">
      <c r="A815" s="88">
        <v>41883</v>
      </c>
      <c r="B815" s="86">
        <v>237.477</v>
      </c>
      <c r="C815" s="8">
        <f t="shared" si="46"/>
        <v>7.1591004800808378E-5</v>
      </c>
      <c r="D815" s="8">
        <f t="shared" si="48"/>
        <v>1.6840509711232077E-2</v>
      </c>
      <c r="E815" s="86">
        <f>IFERROR(VLOOKUP(A815,SPY!$A$2:$E$379,5,FALSE),"")</f>
        <v>197.020004</v>
      </c>
      <c r="F815" s="8">
        <f t="shared" si="49"/>
        <v>0.17266835226082833</v>
      </c>
    </row>
    <row r="816" spans="1:6" x14ac:dyDescent="0.45">
      <c r="A816" s="88">
        <v>41913</v>
      </c>
      <c r="B816" s="86">
        <v>237.43</v>
      </c>
      <c r="C816" s="8">
        <f t="shared" si="46"/>
        <v>-1.9791390324119806E-4</v>
      </c>
      <c r="D816" s="8">
        <f t="shared" si="48"/>
        <v>1.6095417021513292E-2</v>
      </c>
      <c r="E816" s="86">
        <f>IFERROR(VLOOKUP(A816,SPY!$A$2:$E$379,5,FALSE),"")</f>
        <v>201.66000399999999</v>
      </c>
      <c r="F816" s="8">
        <f t="shared" si="49"/>
        <v>0.14716429848199586</v>
      </c>
    </row>
    <row r="817" spans="1:6" x14ac:dyDescent="0.45">
      <c r="A817" s="88">
        <v>41944</v>
      </c>
      <c r="B817" s="86">
        <v>236.983</v>
      </c>
      <c r="C817" s="8">
        <f t="shared" si="46"/>
        <v>-1.8826601524659647E-3</v>
      </c>
      <c r="D817" s="8">
        <f t="shared" si="48"/>
        <v>1.231524989320798E-2</v>
      </c>
      <c r="E817" s="86">
        <f>IFERROR(VLOOKUP(A817,SPY!$A$2:$E$379,5,FALSE),"")</f>
        <v>207.199997</v>
      </c>
      <c r="F817" s="8">
        <f t="shared" si="49"/>
        <v>0.14475136464088401</v>
      </c>
    </row>
    <row r="818" spans="1:6" x14ac:dyDescent="0.45">
      <c r="A818" s="88">
        <v>41974</v>
      </c>
      <c r="B818" s="86">
        <v>236.25200000000001</v>
      </c>
      <c r="C818" s="8">
        <f t="shared" si="46"/>
        <v>-3.0846094445592387E-3</v>
      </c>
      <c r="D818" s="8">
        <f t="shared" si="48"/>
        <v>6.5312139196231911E-3</v>
      </c>
      <c r="E818" s="86">
        <f>IFERROR(VLOOKUP(A818,SPY!$A$2:$E$379,5,FALSE),"")</f>
        <v>205.53999300000001</v>
      </c>
      <c r="F818" s="8">
        <f t="shared" si="49"/>
        <v>0.1128918229152438</v>
      </c>
    </row>
    <row r="819" spans="1:6" x14ac:dyDescent="0.45">
      <c r="A819" s="88">
        <v>42005</v>
      </c>
      <c r="B819" s="86">
        <v>234.74700000000001</v>
      </c>
      <c r="C819" s="8">
        <f t="shared" si="46"/>
        <v>-6.3703164417655556E-3</v>
      </c>
      <c r="D819" s="8">
        <f t="shared" si="48"/>
        <v>-2.2993097820542818E-3</v>
      </c>
      <c r="E819" s="86">
        <f>IFERROR(VLOOKUP(A819,SPY!$A$2:$E$379,5,FALSE),"")</f>
        <v>199.449997</v>
      </c>
      <c r="F819" s="8">
        <f t="shared" si="49"/>
        <v>0.11937369421717281</v>
      </c>
    </row>
    <row r="820" spans="1:6" x14ac:dyDescent="0.45">
      <c r="A820" s="88">
        <v>42036</v>
      </c>
      <c r="B820" s="86">
        <v>235.34200000000001</v>
      </c>
      <c r="C820" s="8">
        <f t="shared" si="46"/>
        <v>2.5346436802173855E-3</v>
      </c>
      <c r="D820" s="8">
        <f t="shared" si="48"/>
        <v>-8.7031462935205361E-4</v>
      </c>
      <c r="E820" s="86">
        <f>IFERROR(VLOOKUP(A820,SPY!$A$2:$E$379,5,FALSE),"")</f>
        <v>210.66000399999999</v>
      </c>
      <c r="F820" s="8">
        <f t="shared" si="49"/>
        <v>0.13081760650449947</v>
      </c>
    </row>
    <row r="821" spans="1:6" x14ac:dyDescent="0.45">
      <c r="A821" s="88">
        <v>42064</v>
      </c>
      <c r="B821" s="86">
        <v>235.976</v>
      </c>
      <c r="C821" s="8">
        <f t="shared" si="46"/>
        <v>2.6939517808124425E-3</v>
      </c>
      <c r="D821" s="8">
        <f t="shared" si="48"/>
        <v>-2.2031284423873476E-4</v>
      </c>
      <c r="E821" s="86">
        <f>IFERROR(VLOOKUP(A821,SPY!$A$2:$E$379,5,FALSE),"")</f>
        <v>206.429993</v>
      </c>
      <c r="F821" s="8">
        <f t="shared" si="49"/>
        <v>0.10384470626823972</v>
      </c>
    </row>
    <row r="822" spans="1:6" x14ac:dyDescent="0.45">
      <c r="A822" s="88">
        <v>42095</v>
      </c>
      <c r="B822" s="86">
        <v>236.22200000000001</v>
      </c>
      <c r="C822" s="8">
        <f t="shared" si="46"/>
        <v>1.0424788961589382E-3</v>
      </c>
      <c r="D822" s="8">
        <f t="shared" si="48"/>
        <v>-1.0403098939391064E-3</v>
      </c>
      <c r="E822" s="86">
        <f>IFERROR(VLOOKUP(A822,SPY!$A$2:$E$379,5,FALSE),"")</f>
        <v>208.46000699999999</v>
      </c>
      <c r="F822" s="8">
        <f t="shared" si="49"/>
        <v>0.10700445655572666</v>
      </c>
    </row>
    <row r="823" spans="1:6" x14ac:dyDescent="0.45">
      <c r="A823" s="88">
        <v>42125</v>
      </c>
      <c r="B823" s="86">
        <v>237.001</v>
      </c>
      <c r="C823" s="8">
        <f t="shared" si="46"/>
        <v>3.2977453412468272E-3</v>
      </c>
      <c r="D823" s="8">
        <f t="shared" si="48"/>
        <v>3.5033218244295838E-4</v>
      </c>
      <c r="E823" s="86">
        <f>IFERROR(VLOOKUP(A823,SPY!$A$2:$E$379,5,FALSE),"")</f>
        <v>211.13999899999999</v>
      </c>
      <c r="F823" s="8">
        <f t="shared" si="49"/>
        <v>9.5806553200362687E-2</v>
      </c>
    </row>
    <row r="824" spans="1:6" x14ac:dyDescent="0.45">
      <c r="A824" s="88">
        <v>42156</v>
      </c>
      <c r="B824" s="86">
        <v>237.65700000000001</v>
      </c>
      <c r="C824" s="8">
        <f t="shared" si="46"/>
        <v>2.7679208104607333E-3</v>
      </c>
      <c r="D824" s="8">
        <f t="shared" si="48"/>
        <v>1.7957180975505249E-3</v>
      </c>
      <c r="E824" s="86">
        <f>IFERROR(VLOOKUP(A824,SPY!$A$2:$E$379,5,FALSE),"")</f>
        <v>205.85000600000001</v>
      </c>
      <c r="F824" s="8">
        <f t="shared" si="49"/>
        <v>5.1757638198663303E-2</v>
      </c>
    </row>
    <row r="825" spans="1:6" x14ac:dyDescent="0.45">
      <c r="A825" s="88">
        <v>42186</v>
      </c>
      <c r="B825" s="86">
        <v>238.03399999999999</v>
      </c>
      <c r="C825" s="8">
        <f t="shared" si="46"/>
        <v>1.5863197801873063E-3</v>
      </c>
      <c r="D825" s="8">
        <f t="shared" si="48"/>
        <v>2.2568611104094582E-3</v>
      </c>
      <c r="E825" s="86">
        <f>IFERROR(VLOOKUP(A825,SPY!$A$2:$E$379,5,FALSE),"")</f>
        <v>210.5</v>
      </c>
      <c r="F825" s="8">
        <f t="shared" si="49"/>
        <v>9.0165230517690764E-2</v>
      </c>
    </row>
    <row r="826" spans="1:6" x14ac:dyDescent="0.45">
      <c r="A826" s="88">
        <v>42217</v>
      </c>
      <c r="B826" s="86">
        <v>238.03299999999999</v>
      </c>
      <c r="C826" s="8">
        <f t="shared" si="46"/>
        <v>-4.2010805179071298E-6</v>
      </c>
      <c r="D826" s="8">
        <f t="shared" si="48"/>
        <v>2.413037985344868E-3</v>
      </c>
      <c r="E826" s="86">
        <f>IFERROR(VLOOKUP(A826,SPY!$A$2:$E$379,5,FALSE),"")</f>
        <v>197.66999799999999</v>
      </c>
      <c r="F826" s="8">
        <f t="shared" si="49"/>
        <v>-1.5146275192945424E-2</v>
      </c>
    </row>
    <row r="827" spans="1:6" x14ac:dyDescent="0.45">
      <c r="A827" s="88">
        <v>42248</v>
      </c>
      <c r="B827" s="86">
        <v>237.49799999999999</v>
      </c>
      <c r="C827" s="8">
        <f t="shared" si="46"/>
        <v>-2.2475875193775918E-3</v>
      </c>
      <c r="D827" s="8">
        <f t="shared" si="48"/>
        <v>8.8429616341700878E-5</v>
      </c>
      <c r="E827" s="86">
        <f>IFERROR(VLOOKUP(A827,SPY!$A$2:$E$379,5,FALSE),"")</f>
        <v>191.63000500000001</v>
      </c>
      <c r="F827" s="8">
        <f t="shared" si="49"/>
        <v>-2.7357623036085132E-2</v>
      </c>
    </row>
    <row r="828" spans="1:6" x14ac:dyDescent="0.45">
      <c r="A828" s="88">
        <v>42278</v>
      </c>
      <c r="B828" s="86">
        <v>237.733</v>
      </c>
      <c r="C828" s="8">
        <f t="shared" si="46"/>
        <v>9.8948201669069036E-4</v>
      </c>
      <c r="D828" s="8">
        <f t="shared" si="48"/>
        <v>1.2761656067050708E-3</v>
      </c>
      <c r="E828" s="86">
        <f>IFERROR(VLOOKUP(A828,SPY!$A$2:$E$379,5,FALSE),"")</f>
        <v>207.929993</v>
      </c>
      <c r="F828" s="8">
        <f t="shared" si="49"/>
        <v>3.1091881759558015E-2</v>
      </c>
    </row>
    <row r="829" spans="1:6" x14ac:dyDescent="0.45">
      <c r="A829" s="88">
        <v>42309</v>
      </c>
      <c r="B829" s="86">
        <v>238.017</v>
      </c>
      <c r="C829" s="8">
        <f t="shared" si="46"/>
        <v>1.1946174910508756E-3</v>
      </c>
      <c r="D829" s="8">
        <f t="shared" si="48"/>
        <v>4.3631821691851869E-3</v>
      </c>
      <c r="E829" s="86">
        <f>IFERROR(VLOOKUP(A829,SPY!$A$2:$E$379,5,FALSE),"")</f>
        <v>208.69000199999999</v>
      </c>
      <c r="F829" s="8">
        <f t="shared" si="49"/>
        <v>7.1911439265126553E-3</v>
      </c>
    </row>
    <row r="830" spans="1:6" x14ac:dyDescent="0.45">
      <c r="A830" s="88">
        <v>42339</v>
      </c>
      <c r="B830" s="86">
        <v>237.761</v>
      </c>
      <c r="C830" s="8">
        <f t="shared" si="46"/>
        <v>-1.0755534268560574E-3</v>
      </c>
      <c r="D830" s="8">
        <f t="shared" si="48"/>
        <v>6.3872475153647912E-3</v>
      </c>
      <c r="E830" s="86">
        <f>IFERROR(VLOOKUP(A830,SPY!$A$2:$E$379,5,FALSE),"")</f>
        <v>203.86999499999999</v>
      </c>
      <c r="F830" s="8">
        <f t="shared" si="49"/>
        <v>-8.1249297308286783E-3</v>
      </c>
    </row>
    <row r="831" spans="1:6" x14ac:dyDescent="0.45">
      <c r="A831" s="88">
        <v>42370</v>
      </c>
      <c r="B831" s="86">
        <v>237.65199999999999</v>
      </c>
      <c r="C831" s="8">
        <f t="shared" si="46"/>
        <v>-4.5844356307389589E-4</v>
      </c>
      <c r="D831" s="8">
        <f t="shared" si="48"/>
        <v>1.2375025026943876E-2</v>
      </c>
      <c r="E831" s="86">
        <f>IFERROR(VLOOKUP(A831,SPY!$A$2:$E$379,5,FALSE),"")</f>
        <v>193.720001</v>
      </c>
      <c r="F831" s="8">
        <f t="shared" si="49"/>
        <v>-2.872898514006994E-2</v>
      </c>
    </row>
    <row r="832" spans="1:6" x14ac:dyDescent="0.45">
      <c r="A832" s="88">
        <v>42401</v>
      </c>
      <c r="B832" s="86">
        <v>237.33600000000001</v>
      </c>
      <c r="C832" s="8">
        <f t="shared" si="46"/>
        <v>-1.3296753235823022E-3</v>
      </c>
      <c r="D832" s="8">
        <f t="shared" si="48"/>
        <v>8.4727757901266187E-3</v>
      </c>
      <c r="E832" s="86">
        <f>IFERROR(VLOOKUP(A832,SPY!$A$2:$E$379,5,FALSE),"")</f>
        <v>193.55999800000001</v>
      </c>
      <c r="F832" s="8">
        <f t="shared" si="49"/>
        <v>-8.1173481796762759E-2</v>
      </c>
    </row>
    <row r="833" spans="1:6" x14ac:dyDescent="0.45">
      <c r="A833" s="88">
        <v>42430</v>
      </c>
      <c r="B833" s="86">
        <v>238.08</v>
      </c>
      <c r="C833" s="8">
        <f t="shared" si="46"/>
        <v>3.1347962382444194E-3</v>
      </c>
      <c r="D833" s="8">
        <f t="shared" si="48"/>
        <v>8.9161609655219465E-3</v>
      </c>
      <c r="E833" s="86">
        <f>IFERROR(VLOOKUP(A833,SPY!$A$2:$E$379,5,FALSE),"")</f>
        <v>205.520004</v>
      </c>
      <c r="F833" s="8">
        <f t="shared" si="49"/>
        <v>-4.4082208538368528E-3</v>
      </c>
    </row>
    <row r="834" spans="1:6" x14ac:dyDescent="0.45">
      <c r="A834" s="88">
        <v>42461</v>
      </c>
      <c r="B834" s="86">
        <v>238.99199999999999</v>
      </c>
      <c r="C834" s="8">
        <f t="shared" si="46"/>
        <v>3.8306451612901693E-3</v>
      </c>
      <c r="D834" s="8">
        <f t="shared" si="48"/>
        <v>1.1726257503534843E-2</v>
      </c>
      <c r="E834" s="86">
        <f>IFERROR(VLOOKUP(A834,SPY!$A$2:$E$379,5,FALSE),"")</f>
        <v>206.33000200000001</v>
      </c>
      <c r="F834" s="8">
        <f t="shared" si="49"/>
        <v>-1.0217811227455131E-2</v>
      </c>
    </row>
    <row r="835" spans="1:6" x14ac:dyDescent="0.45">
      <c r="A835" s="88">
        <v>42491</v>
      </c>
      <c r="B835" s="86">
        <v>239.55699999999999</v>
      </c>
      <c r="C835" s="8">
        <f t="shared" si="46"/>
        <v>2.3640958693178504E-3</v>
      </c>
      <c r="D835" s="8">
        <f t="shared" si="48"/>
        <v>1.0784764621246223E-2</v>
      </c>
      <c r="E835" s="86">
        <f>IFERROR(VLOOKUP(A835,SPY!$A$2:$E$379,5,FALSE),"")</f>
        <v>209.83999600000001</v>
      </c>
      <c r="F835" s="8">
        <f t="shared" si="49"/>
        <v>-6.1570664306007661E-3</v>
      </c>
    </row>
    <row r="836" spans="1:6" x14ac:dyDescent="0.45">
      <c r="A836" s="88">
        <v>42522</v>
      </c>
      <c r="B836" s="86">
        <v>240.22200000000001</v>
      </c>
      <c r="C836" s="8">
        <f t="shared" si="46"/>
        <v>2.7759572878272021E-3</v>
      </c>
      <c r="D836" s="8">
        <f t="shared" si="48"/>
        <v>1.0792865347959424E-2</v>
      </c>
      <c r="E836" s="86">
        <f>IFERROR(VLOOKUP(A836,SPY!$A$2:$E$379,5,FALSE),"")</f>
        <v>209.479996</v>
      </c>
      <c r="F836" s="8">
        <f t="shared" si="49"/>
        <v>1.7634150566893769E-2</v>
      </c>
    </row>
    <row r="837" spans="1:6" x14ac:dyDescent="0.45">
      <c r="A837" s="88">
        <v>42552</v>
      </c>
      <c r="B837" s="86">
        <v>240.101</v>
      </c>
      <c r="C837" s="8">
        <f t="shared" ref="C837:C900" si="50">B837/B836-1</f>
        <v>-5.0370074347894089E-4</v>
      </c>
      <c r="D837" s="8">
        <f t="shared" si="48"/>
        <v>8.6836334305182561E-3</v>
      </c>
      <c r="E837" s="86">
        <f>IFERROR(VLOOKUP(A837,SPY!$A$2:$E$379,5,FALSE),"")</f>
        <v>217.11999499999999</v>
      </c>
      <c r="F837" s="8">
        <f t="shared" si="49"/>
        <v>3.144890736342032E-2</v>
      </c>
    </row>
    <row r="838" spans="1:6" x14ac:dyDescent="0.45">
      <c r="A838" s="88">
        <v>42583</v>
      </c>
      <c r="B838" s="86">
        <v>240.54499999999999</v>
      </c>
      <c r="C838" s="8">
        <f t="shared" si="50"/>
        <v>1.8492217858316895E-3</v>
      </c>
      <c r="D838" s="8">
        <f t="shared" si="48"/>
        <v>1.0553158595656864E-2</v>
      </c>
      <c r="E838" s="86">
        <f>IFERROR(VLOOKUP(A838,SPY!$A$2:$E$379,5,FALSE),"")</f>
        <v>217.38000500000001</v>
      </c>
      <c r="F838" s="8">
        <f t="shared" si="49"/>
        <v>9.9711677034569624E-2</v>
      </c>
    </row>
    <row r="839" spans="1:6" x14ac:dyDescent="0.45">
      <c r="A839" s="88">
        <v>42614</v>
      </c>
      <c r="B839" s="86">
        <v>241.17599999999999</v>
      </c>
      <c r="C839" s="8">
        <f t="shared" si="50"/>
        <v>2.6232097944252075E-3</v>
      </c>
      <c r="D839" s="8">
        <f t="shared" si="48"/>
        <v>1.5486446201652182E-2</v>
      </c>
      <c r="E839" s="86">
        <f>IFERROR(VLOOKUP(A839,SPY!$A$2:$E$379,5,FALSE),"")</f>
        <v>216.300003</v>
      </c>
      <c r="F839" s="8">
        <f t="shared" si="49"/>
        <v>0.12873765775876267</v>
      </c>
    </row>
    <row r="840" spans="1:6" x14ac:dyDescent="0.45">
      <c r="A840" s="88">
        <v>42644</v>
      </c>
      <c r="B840" s="86">
        <v>241.74100000000001</v>
      </c>
      <c r="C840" s="8">
        <f t="shared" si="50"/>
        <v>2.3426874979268764E-3</v>
      </c>
      <c r="D840" s="8">
        <f t="shared" si="48"/>
        <v>1.685924966243646E-2</v>
      </c>
      <c r="E840" s="86">
        <f>IFERROR(VLOOKUP(A840,SPY!$A$2:$E$379,5,FALSE),"")</f>
        <v>212.550003</v>
      </c>
      <c r="F840" s="8">
        <f t="shared" si="49"/>
        <v>2.2219064856122017E-2</v>
      </c>
    </row>
    <row r="841" spans="1:6" x14ac:dyDescent="0.45">
      <c r="A841" s="88">
        <v>42675</v>
      </c>
      <c r="B841" s="86">
        <v>242.02600000000001</v>
      </c>
      <c r="C841" s="8">
        <f t="shared" si="50"/>
        <v>1.1789477167711837E-3</v>
      </c>
      <c r="D841" s="8">
        <f t="shared" si="48"/>
        <v>1.6843334719788938E-2</v>
      </c>
      <c r="E841" s="86">
        <f>IFERROR(VLOOKUP(A841,SPY!$A$2:$E$379,5,FALSE),"")</f>
        <v>220.38000500000001</v>
      </c>
      <c r="F841" s="8">
        <f t="shared" si="49"/>
        <v>5.6016114274607176E-2</v>
      </c>
    </row>
    <row r="842" spans="1:6" x14ac:dyDescent="0.45">
      <c r="A842" s="88">
        <v>42705</v>
      </c>
      <c r="B842" s="86">
        <v>242.637</v>
      </c>
      <c r="C842" s="8">
        <f t="shared" si="50"/>
        <v>2.5245221587761879E-3</v>
      </c>
      <c r="D842" s="8">
        <f t="shared" si="48"/>
        <v>2.0507989115119862E-2</v>
      </c>
      <c r="E842" s="86">
        <f>IFERROR(VLOOKUP(A842,SPY!$A$2:$E$379,5,FALSE),"")</f>
        <v>223.529999</v>
      </c>
      <c r="F842" s="8">
        <f t="shared" si="49"/>
        <v>9.6434024045569E-2</v>
      </c>
    </row>
    <row r="843" spans="1:6" x14ac:dyDescent="0.45">
      <c r="A843" s="88">
        <v>42736</v>
      </c>
      <c r="B843" s="86">
        <v>243.61799999999999</v>
      </c>
      <c r="C843" s="8">
        <f t="shared" si="50"/>
        <v>4.0430766948156283E-3</v>
      </c>
      <c r="D843" s="8">
        <f t="shared" si="48"/>
        <v>2.5103933482571117E-2</v>
      </c>
      <c r="E843" s="86">
        <f>IFERROR(VLOOKUP(A843,SPY!$A$2:$E$379,5,FALSE),"")</f>
        <v>227.529999</v>
      </c>
      <c r="F843" s="8">
        <f t="shared" si="49"/>
        <v>0.17453023862001737</v>
      </c>
    </row>
    <row r="844" spans="1:6" x14ac:dyDescent="0.45">
      <c r="A844" s="88">
        <v>42767</v>
      </c>
      <c r="B844" s="86">
        <v>244.006</v>
      </c>
      <c r="C844" s="8">
        <f t="shared" si="50"/>
        <v>1.5926573570097524E-3</v>
      </c>
      <c r="D844" s="8">
        <f t="shared" si="48"/>
        <v>2.8103616813294208E-2</v>
      </c>
      <c r="E844" s="86">
        <f>IFERROR(VLOOKUP(A844,SPY!$A$2:$E$379,5,FALSE),"")</f>
        <v>236.470001</v>
      </c>
      <c r="F844" s="8">
        <f t="shared" si="49"/>
        <v>0.22168838315445738</v>
      </c>
    </row>
    <row r="845" spans="1:6" x14ac:dyDescent="0.45">
      <c r="A845" s="88">
        <v>42795</v>
      </c>
      <c r="B845" s="86">
        <v>243.892</v>
      </c>
      <c r="C845" s="8">
        <f t="shared" si="50"/>
        <v>-4.6720162618951733E-4</v>
      </c>
      <c r="D845" s="8">
        <f t="shared" si="48"/>
        <v>2.44119623655914E-2</v>
      </c>
      <c r="E845" s="86">
        <f>IFERROR(VLOOKUP(A845,SPY!$A$2:$E$379,5,FALSE),"")</f>
        <v>235.740005</v>
      </c>
      <c r="F845" s="8">
        <f t="shared" si="49"/>
        <v>0.14704165245150547</v>
      </c>
    </row>
    <row r="846" spans="1:6" x14ac:dyDescent="0.45">
      <c r="A846" s="88">
        <v>42826</v>
      </c>
      <c r="B846" s="86">
        <v>244.19300000000001</v>
      </c>
      <c r="C846" s="8">
        <f t="shared" si="50"/>
        <v>1.2341528217407749E-3</v>
      </c>
      <c r="D846" s="8">
        <f t="shared" si="48"/>
        <v>2.176223471915395E-2</v>
      </c>
      <c r="E846" s="86">
        <f>IFERROR(VLOOKUP(A846,SPY!$A$2:$E$379,5,FALSE),"")</f>
        <v>238.08000200000001</v>
      </c>
      <c r="F846" s="8">
        <f t="shared" si="49"/>
        <v>0.15387970577347243</v>
      </c>
    </row>
    <row r="847" spans="1:6" x14ac:dyDescent="0.45">
      <c r="A847" s="88">
        <v>42856</v>
      </c>
      <c r="B847" s="86">
        <v>244.00399999999999</v>
      </c>
      <c r="C847" s="8">
        <f t="shared" si="50"/>
        <v>-7.7397796005629349E-4</v>
      </c>
      <c r="D847" s="8">
        <f t="shared" si="48"/>
        <v>1.8563431667619756E-2</v>
      </c>
      <c r="E847" s="86">
        <f>IFERROR(VLOOKUP(A847,SPY!$A$2:$E$379,5,FALSE),"")</f>
        <v>241.44000199999999</v>
      </c>
      <c r="F847" s="8">
        <f t="shared" si="49"/>
        <v>0.15059095788392973</v>
      </c>
    </row>
    <row r="848" spans="1:6" x14ac:dyDescent="0.45">
      <c r="A848" s="88">
        <v>42887</v>
      </c>
      <c r="B848" s="86">
        <v>244.16300000000001</v>
      </c>
      <c r="C848" s="8">
        <f t="shared" si="50"/>
        <v>6.5162866182522095E-4</v>
      </c>
      <c r="D848" s="8">
        <f t="shared" si="48"/>
        <v>1.6405658099591269E-2</v>
      </c>
      <c r="E848" s="86">
        <f>IFERROR(VLOOKUP(A848,SPY!$A$2:$E$379,5,FALSE),"")</f>
        <v>241.800003</v>
      </c>
      <c r="F848" s="8">
        <f t="shared" si="49"/>
        <v>0.15428684178512198</v>
      </c>
    </row>
    <row r="849" spans="1:6" x14ac:dyDescent="0.45">
      <c r="A849" s="88">
        <v>42917</v>
      </c>
      <c r="B849" s="86">
        <v>244.24299999999999</v>
      </c>
      <c r="C849" s="8">
        <f t="shared" si="50"/>
        <v>3.2764997153544861E-4</v>
      </c>
      <c r="D849" s="8">
        <f t="shared" si="48"/>
        <v>1.7251073506566073E-2</v>
      </c>
      <c r="E849" s="86">
        <f>IFERROR(VLOOKUP(A849,SPY!$A$2:$E$379,5,FALSE),"")</f>
        <v>246.770004</v>
      </c>
      <c r="F849" s="8">
        <f t="shared" si="49"/>
        <v>0.13656047200995935</v>
      </c>
    </row>
    <row r="850" spans="1:6" x14ac:dyDescent="0.45">
      <c r="A850" s="88">
        <v>42948</v>
      </c>
      <c r="B850" s="86">
        <v>245.18299999999999</v>
      </c>
      <c r="C850" s="8">
        <f t="shared" si="50"/>
        <v>3.8486261632881824E-3</v>
      </c>
      <c r="D850" s="8">
        <f t="shared" si="48"/>
        <v>1.9281215572969801E-2</v>
      </c>
      <c r="E850" s="86">
        <f>IFERROR(VLOOKUP(A850,SPY!$A$2:$E$379,5,FALSE),"")</f>
        <v>247.490005</v>
      </c>
      <c r="F850" s="8">
        <f t="shared" si="49"/>
        <v>0.13851319950057039</v>
      </c>
    </row>
    <row r="851" spans="1:6" x14ac:dyDescent="0.45">
      <c r="A851" s="88">
        <v>42979</v>
      </c>
      <c r="B851" s="86">
        <v>246.435</v>
      </c>
      <c r="C851" s="8">
        <f t="shared" si="50"/>
        <v>5.106389920997767E-3</v>
      </c>
      <c r="D851" s="8">
        <f t="shared" si="48"/>
        <v>2.1805652303711787E-2</v>
      </c>
      <c r="E851" s="86">
        <f>IFERROR(VLOOKUP(A851,SPY!$A$2:$E$379,5,FALSE),"")</f>
        <v>251.229996</v>
      </c>
      <c r="F851" s="8">
        <f t="shared" si="49"/>
        <v>0.16148863853691209</v>
      </c>
    </row>
    <row r="852" spans="1:6" x14ac:dyDescent="0.45">
      <c r="A852" s="88">
        <v>43009</v>
      </c>
      <c r="B852" s="86">
        <v>246.626</v>
      </c>
      <c r="C852" s="8">
        <f t="shared" si="50"/>
        <v>7.7505224501384085E-4</v>
      </c>
      <c r="D852" s="8">
        <f t="shared" ref="D852:D915" si="51">B852/B840-1</f>
        <v>2.020757753132485E-2</v>
      </c>
      <c r="E852" s="86">
        <f>IFERROR(VLOOKUP(A852,SPY!$A$2:$E$379,5,FALSE),"")</f>
        <v>257.14999399999999</v>
      </c>
      <c r="F852" s="8">
        <f t="shared" si="49"/>
        <v>0.20983293517055368</v>
      </c>
    </row>
    <row r="853" spans="1:6" x14ac:dyDescent="0.45">
      <c r="A853" s="88">
        <v>43040</v>
      </c>
      <c r="B853" s="86">
        <v>247.28399999999999</v>
      </c>
      <c r="C853" s="8">
        <f t="shared" si="50"/>
        <v>2.6680074282516841E-3</v>
      </c>
      <c r="D853" s="8">
        <f t="shared" si="51"/>
        <v>2.172493864295566E-2</v>
      </c>
      <c r="E853" s="86">
        <f>IFERROR(VLOOKUP(A853,SPY!$A$2:$E$379,5,FALSE),"")</f>
        <v>265.01001000000002</v>
      </c>
      <c r="F853" s="8">
        <f t="shared" si="49"/>
        <v>0.2025138578248058</v>
      </c>
    </row>
    <row r="854" spans="1:6" x14ac:dyDescent="0.45">
      <c r="A854" s="88">
        <v>43070</v>
      </c>
      <c r="B854" s="86">
        <v>247.80500000000001</v>
      </c>
      <c r="C854" s="8">
        <f t="shared" si="50"/>
        <v>2.1068892447551058E-3</v>
      </c>
      <c r="D854" s="8">
        <f t="shared" si="51"/>
        <v>2.1299307195522532E-2</v>
      </c>
      <c r="E854" s="86">
        <f>IFERROR(VLOOKUP(A854,SPY!$A$2:$E$379,5,FALSE),"")</f>
        <v>266.85998499999999</v>
      </c>
      <c r="F854" s="8">
        <f t="shared" si="49"/>
        <v>0.19384416496150036</v>
      </c>
    </row>
    <row r="855" spans="1:6" x14ac:dyDescent="0.45">
      <c r="A855" s="88">
        <v>43101</v>
      </c>
      <c r="B855" s="86">
        <v>248.85900000000001</v>
      </c>
      <c r="C855" s="8">
        <f t="shared" si="50"/>
        <v>4.2533443635115464E-3</v>
      </c>
      <c r="D855" s="8">
        <f t="shared" si="51"/>
        <v>2.151318868063945E-2</v>
      </c>
      <c r="E855" s="86">
        <f>IFERROR(VLOOKUP(A855,SPY!$A$2:$E$379,5,FALSE),"")</f>
        <v>281.89999399999999</v>
      </c>
      <c r="F855" s="8">
        <f t="shared" si="49"/>
        <v>0.23895747918497556</v>
      </c>
    </row>
    <row r="856" spans="1:6" x14ac:dyDescent="0.45">
      <c r="A856" s="88">
        <v>43132</v>
      </c>
      <c r="B856" s="86">
        <v>249.529</v>
      </c>
      <c r="C856" s="8">
        <f t="shared" si="50"/>
        <v>2.6922876006090224E-3</v>
      </c>
      <c r="D856" s="8">
        <f t="shared" si="51"/>
        <v>2.263468931091861E-2</v>
      </c>
      <c r="E856" s="86">
        <f>IFERROR(VLOOKUP(A856,SPY!$A$2:$E$379,5,FALSE),"")</f>
        <v>271.64999399999999</v>
      </c>
      <c r="F856" s="8">
        <f t="shared" si="49"/>
        <v>0.14877148412580254</v>
      </c>
    </row>
    <row r="857" spans="1:6" x14ac:dyDescent="0.45">
      <c r="A857" s="88">
        <v>43160</v>
      </c>
      <c r="B857" s="86">
        <v>249.577</v>
      </c>
      <c r="C857" s="8">
        <f t="shared" si="50"/>
        <v>1.9236241078202099E-4</v>
      </c>
      <c r="D857" s="8">
        <f t="shared" si="51"/>
        <v>2.3309497646499366E-2</v>
      </c>
      <c r="E857" s="86">
        <f>IFERROR(VLOOKUP(A857,SPY!$A$2:$E$379,5,FALSE),"")</f>
        <v>263.14999399999999</v>
      </c>
      <c r="F857" s="8">
        <f t="shared" si="49"/>
        <v>0.11627211512106306</v>
      </c>
    </row>
    <row r="858" spans="1:6" x14ac:dyDescent="0.45">
      <c r="A858" s="88">
        <v>43191</v>
      </c>
      <c r="B858" s="86">
        <v>250.227</v>
      </c>
      <c r="C858" s="8">
        <f t="shared" si="50"/>
        <v>2.6044066560619861E-3</v>
      </c>
      <c r="D858" s="8">
        <f t="shared" si="51"/>
        <v>2.4709963021052994E-2</v>
      </c>
      <c r="E858" s="86">
        <f>IFERROR(VLOOKUP(A858,SPY!$A$2:$E$379,5,FALSE),"")</f>
        <v>264.51001000000002</v>
      </c>
      <c r="F858" s="8">
        <f t="shared" si="49"/>
        <v>0.11101313750829034</v>
      </c>
    </row>
    <row r="859" spans="1:6" x14ac:dyDescent="0.45">
      <c r="A859" s="88">
        <v>43221</v>
      </c>
      <c r="B859" s="86">
        <v>250.792</v>
      </c>
      <c r="C859" s="8">
        <f t="shared" si="50"/>
        <v>2.2579497815982119E-3</v>
      </c>
      <c r="D859" s="8">
        <f t="shared" si="51"/>
        <v>2.7819216078424969E-2</v>
      </c>
      <c r="E859" s="86">
        <f>IFERROR(VLOOKUP(A859,SPY!$A$2:$E$379,5,FALSE),"")</f>
        <v>270.94000199999999</v>
      </c>
      <c r="F859" s="8">
        <f t="shared" si="49"/>
        <v>0.12218356426289301</v>
      </c>
    </row>
    <row r="860" spans="1:6" x14ac:dyDescent="0.45">
      <c r="A860" s="88">
        <v>43252</v>
      </c>
      <c r="B860" s="86">
        <v>251.018</v>
      </c>
      <c r="C860" s="8">
        <f t="shared" si="50"/>
        <v>9.0114517209483047E-4</v>
      </c>
      <c r="D860" s="8">
        <f t="shared" si="51"/>
        <v>2.8075506935940187E-2</v>
      </c>
      <c r="E860" s="86">
        <f>IFERROR(VLOOKUP(A860,SPY!$A$2:$E$379,5,FALSE),"")</f>
        <v>271.27999899999998</v>
      </c>
      <c r="F860" s="8">
        <f t="shared" si="49"/>
        <v>0.12191892321854092</v>
      </c>
    </row>
    <row r="861" spans="1:6" x14ac:dyDescent="0.45">
      <c r="A861" s="88">
        <v>43282</v>
      </c>
      <c r="B861" s="86">
        <v>251.214</v>
      </c>
      <c r="C861" s="8">
        <f t="shared" si="50"/>
        <v>7.8082049892835848E-4</v>
      </c>
      <c r="D861" s="8">
        <f t="shared" si="51"/>
        <v>2.8541247855619289E-2</v>
      </c>
      <c r="E861" s="86">
        <f>IFERROR(VLOOKUP(A861,SPY!$A$2:$E$379,5,FALSE),"")</f>
        <v>281.32998700000002</v>
      </c>
      <c r="F861" s="8">
        <f t="shared" si="49"/>
        <v>0.1400493675884531</v>
      </c>
    </row>
    <row r="862" spans="1:6" x14ac:dyDescent="0.45">
      <c r="A862" s="88">
        <v>43313</v>
      </c>
      <c r="B862" s="86">
        <v>251.66300000000001</v>
      </c>
      <c r="C862" s="8">
        <f t="shared" si="50"/>
        <v>1.7873207703393845E-3</v>
      </c>
      <c r="D862" s="8">
        <f t="shared" si="51"/>
        <v>2.6429238568742575E-2</v>
      </c>
      <c r="E862" s="86">
        <f>IFERROR(VLOOKUP(A862,SPY!$A$2:$E$379,5,FALSE),"")</f>
        <v>290.30999800000001</v>
      </c>
      <c r="F862" s="8">
        <f t="shared" si="49"/>
        <v>0.17301705982025428</v>
      </c>
    </row>
    <row r="863" spans="1:6" x14ac:dyDescent="0.45">
      <c r="A863" s="88">
        <v>43344</v>
      </c>
      <c r="B863" s="86">
        <v>252.18199999999999</v>
      </c>
      <c r="C863" s="8">
        <f t="shared" si="50"/>
        <v>2.0622817021174189E-3</v>
      </c>
      <c r="D863" s="8">
        <f t="shared" si="51"/>
        <v>2.3320551058088279E-2</v>
      </c>
      <c r="E863" s="86">
        <f>IFERROR(VLOOKUP(A863,SPY!$A$2:$E$379,5,FALSE),"")</f>
        <v>290.72000100000002</v>
      </c>
      <c r="F863" s="8">
        <f t="shared" si="49"/>
        <v>0.1571866641274795</v>
      </c>
    </row>
    <row r="864" spans="1:6" x14ac:dyDescent="0.45">
      <c r="A864" s="88">
        <v>43374</v>
      </c>
      <c r="B864" s="86">
        <v>252.77199999999999</v>
      </c>
      <c r="C864" s="8">
        <f t="shared" si="50"/>
        <v>2.3395801444987541E-3</v>
      </c>
      <c r="D864" s="8">
        <f t="shared" si="51"/>
        <v>2.492032470218053E-2</v>
      </c>
      <c r="E864" s="86">
        <f>IFERROR(VLOOKUP(A864,SPY!$A$2:$E$379,5,FALSE),"")</f>
        <v>270.63000499999998</v>
      </c>
      <c r="F864" s="8">
        <f t="shared" si="49"/>
        <v>5.2420810089538694E-2</v>
      </c>
    </row>
    <row r="865" spans="1:6" x14ac:dyDescent="0.45">
      <c r="A865" s="88">
        <v>43405</v>
      </c>
      <c r="B865" s="86">
        <v>252.59399999999999</v>
      </c>
      <c r="C865" s="8">
        <f t="shared" si="50"/>
        <v>-7.0419191999115949E-4</v>
      </c>
      <c r="D865" s="8">
        <f t="shared" si="51"/>
        <v>2.1473285776677731E-2</v>
      </c>
      <c r="E865" s="86">
        <f>IFERROR(VLOOKUP(A865,SPY!$A$2:$E$379,5,FALSE),"")</f>
        <v>275.64999399999999</v>
      </c>
      <c r="F865" s="8">
        <f t="shared" si="49"/>
        <v>4.0149366433365863E-2</v>
      </c>
    </row>
    <row r="866" spans="1:6" x14ac:dyDescent="0.45">
      <c r="A866" s="88">
        <v>43435</v>
      </c>
      <c r="B866" s="86">
        <v>252.767</v>
      </c>
      <c r="C866" s="8">
        <f t="shared" si="50"/>
        <v>6.8489354458134422E-4</v>
      </c>
      <c r="D866" s="8">
        <f t="shared" si="51"/>
        <v>2.0023809043401064E-2</v>
      </c>
      <c r="E866" s="86">
        <f>IFERROR(VLOOKUP(A866,SPY!$A$2:$E$379,5,FALSE),"")</f>
        <v>249.91999799999999</v>
      </c>
      <c r="F866" s="8">
        <f t="shared" si="49"/>
        <v>-6.3478932594558946E-2</v>
      </c>
    </row>
    <row r="867" spans="1:6" x14ac:dyDescent="0.45">
      <c r="A867" s="88">
        <v>43466</v>
      </c>
      <c r="B867" s="86">
        <v>252.56100000000001</v>
      </c>
      <c r="C867" s="8">
        <f t="shared" si="50"/>
        <v>-8.1497980353439914E-4</v>
      </c>
      <c r="D867" s="8">
        <f t="shared" si="51"/>
        <v>1.4875893578291333E-2</v>
      </c>
      <c r="E867" s="86">
        <f>IFERROR(VLOOKUP(A867,SPY!$A$2:$E$379,5,FALSE),"")</f>
        <v>269.92999300000002</v>
      </c>
      <c r="F867" s="8">
        <f t="shared" si="49"/>
        <v>-4.2461870361018783E-2</v>
      </c>
    </row>
    <row r="868" spans="1:6" x14ac:dyDescent="0.45">
      <c r="A868" s="88">
        <v>43497</v>
      </c>
      <c r="B868" s="86">
        <v>253.31899999999999</v>
      </c>
      <c r="C868" s="8">
        <f t="shared" si="50"/>
        <v>3.001255142321968E-3</v>
      </c>
      <c r="D868" s="8">
        <f t="shared" si="51"/>
        <v>1.5188615351321877E-2</v>
      </c>
      <c r="E868" s="86">
        <f>IFERROR(VLOOKUP(A868,SPY!$A$2:$E$379,5,FALSE),"")</f>
        <v>278.67999300000002</v>
      </c>
      <c r="F868" s="8">
        <f t="shared" si="49"/>
        <v>2.5878885165740328E-2</v>
      </c>
    </row>
    <row r="869" spans="1:6" x14ac:dyDescent="0.45">
      <c r="A869" s="88">
        <v>43525</v>
      </c>
      <c r="B869" s="86">
        <v>254.27699999999999</v>
      </c>
      <c r="C869" s="8">
        <f t="shared" si="50"/>
        <v>3.7817929172307974E-3</v>
      </c>
      <c r="D869" s="8">
        <f t="shared" si="51"/>
        <v>1.8831863513063984E-2</v>
      </c>
      <c r="E869" s="86">
        <f>IFERROR(VLOOKUP(A869,SPY!$A$2:$E$379,5,FALSE),"")</f>
        <v>282.48001099999999</v>
      </c>
      <c r="F869" s="8">
        <f t="shared" si="49"/>
        <v>7.3456269962901777E-2</v>
      </c>
    </row>
    <row r="870" spans="1:6" x14ac:dyDescent="0.45">
      <c r="A870" s="88">
        <v>43556</v>
      </c>
      <c r="B870" s="86">
        <v>255.233</v>
      </c>
      <c r="C870" s="8">
        <f t="shared" si="50"/>
        <v>3.7596794047436433E-3</v>
      </c>
      <c r="D870" s="8">
        <f t="shared" si="51"/>
        <v>2.0005834702090608E-2</v>
      </c>
      <c r="E870" s="86">
        <f>IFERROR(VLOOKUP(A870,SPY!$A$2:$E$379,5,FALSE),"")</f>
        <v>294.01998900000001</v>
      </c>
      <c r="F870" s="8">
        <f t="shared" si="49"/>
        <v>0.11156469654966927</v>
      </c>
    </row>
    <row r="871" spans="1:6" x14ac:dyDescent="0.45">
      <c r="A871" s="88">
        <v>43586</v>
      </c>
      <c r="B871" s="86">
        <v>255.29599999999999</v>
      </c>
      <c r="C871" s="8">
        <f t="shared" si="50"/>
        <v>2.4683328566443841E-4</v>
      </c>
      <c r="D871" s="8">
        <f t="shared" si="51"/>
        <v>1.7959105553606136E-2</v>
      </c>
      <c r="E871" s="86">
        <f>IFERROR(VLOOKUP(A871,SPY!$A$2:$E$379,5,FALSE),"")</f>
        <v>275.26998900000001</v>
      </c>
      <c r="F871" s="8">
        <f t="shared" si="49"/>
        <v>1.5981349996446959E-2</v>
      </c>
    </row>
    <row r="872" spans="1:6" x14ac:dyDescent="0.45">
      <c r="A872" s="88">
        <v>43617</v>
      </c>
      <c r="B872" s="86">
        <v>255.21299999999999</v>
      </c>
      <c r="C872" s="8">
        <f t="shared" si="50"/>
        <v>-3.2511281022806759E-4</v>
      </c>
      <c r="D872" s="8">
        <f t="shared" si="51"/>
        <v>1.671194894390049E-2</v>
      </c>
      <c r="E872" s="86">
        <f>IFERROR(VLOOKUP(A872,SPY!$A$2:$E$379,5,FALSE),"")</f>
        <v>293</v>
      </c>
      <c r="F872" s="8">
        <f t="shared" si="49"/>
        <v>8.0064881598587823E-2</v>
      </c>
    </row>
    <row r="873" spans="1:6" x14ac:dyDescent="0.45">
      <c r="A873" s="88">
        <v>43647</v>
      </c>
      <c r="B873" s="86">
        <v>255.80199999999999</v>
      </c>
      <c r="C873" s="8">
        <f t="shared" si="50"/>
        <v>2.3078761661827762E-3</v>
      </c>
      <c r="D873" s="8">
        <f t="shared" si="51"/>
        <v>1.826331335037068E-2</v>
      </c>
      <c r="E873" s="86">
        <f>IFERROR(VLOOKUP(A873,SPY!$A$2:$E$379,5,FALSE),"")</f>
        <v>297.42999300000002</v>
      </c>
      <c r="F873" s="8">
        <f t="shared" ref="F873:F931" si="52">IFERROR(E873/E861-1,"")</f>
        <v>5.7228190182228911E-2</v>
      </c>
    </row>
    <row r="874" spans="1:6" x14ac:dyDescent="0.45">
      <c r="A874" s="88">
        <v>43678</v>
      </c>
      <c r="B874" s="86">
        <v>256.036</v>
      </c>
      <c r="C874" s="8">
        <f t="shared" si="50"/>
        <v>9.1477001743545117E-4</v>
      </c>
      <c r="D874" s="8">
        <f t="shared" si="51"/>
        <v>1.7376412106666406E-2</v>
      </c>
      <c r="E874" s="86">
        <f>IFERROR(VLOOKUP(A874,SPY!$A$2:$E$379,5,FALSE),"")</f>
        <v>292.45001200000002</v>
      </c>
      <c r="F874" s="8">
        <f t="shared" si="52"/>
        <v>7.3714788148633303E-3</v>
      </c>
    </row>
    <row r="875" spans="1:6" x14ac:dyDescent="0.45">
      <c r="A875" s="88">
        <v>43709</v>
      </c>
      <c r="B875" s="86">
        <v>256.43</v>
      </c>
      <c r="C875" s="8">
        <f t="shared" si="50"/>
        <v>1.5388460997671771E-3</v>
      </c>
      <c r="D875" s="8">
        <f t="shared" si="51"/>
        <v>1.6844977040391562E-2</v>
      </c>
      <c r="E875" s="86">
        <f>IFERROR(VLOOKUP(A875,SPY!$A$2:$E$379,5,FALSE),"")</f>
        <v>296.76998900000001</v>
      </c>
      <c r="F875" s="8">
        <f t="shared" si="52"/>
        <v>2.0810360412732543E-2</v>
      </c>
    </row>
    <row r="876" spans="1:6" x14ac:dyDescent="0.45">
      <c r="A876" s="88">
        <v>43739</v>
      </c>
      <c r="B876" s="86">
        <v>257.15499999999997</v>
      </c>
      <c r="C876" s="8">
        <f t="shared" si="50"/>
        <v>2.8272822992627678E-3</v>
      </c>
      <c r="D876" s="8">
        <f t="shared" si="51"/>
        <v>1.7339736996186295E-2</v>
      </c>
      <c r="E876" s="86">
        <f>IFERROR(VLOOKUP(A876,SPY!$A$2:$E$379,5,FALSE),"")</f>
        <v>303.32998700000002</v>
      </c>
      <c r="F876" s="8">
        <f t="shared" si="52"/>
        <v>0.12082910762241617</v>
      </c>
    </row>
    <row r="877" spans="1:6" x14ac:dyDescent="0.45">
      <c r="A877" s="88">
        <v>43770</v>
      </c>
      <c r="B877" s="86">
        <v>257.87900000000002</v>
      </c>
      <c r="C877" s="8">
        <f t="shared" si="50"/>
        <v>2.8154226050438602E-3</v>
      </c>
      <c r="D877" s="8">
        <f t="shared" si="51"/>
        <v>2.0922903948629168E-2</v>
      </c>
      <c r="E877" s="86">
        <f>IFERROR(VLOOKUP(A877,SPY!$A$2:$E$379,5,FALSE),"")</f>
        <v>314.30999800000001</v>
      </c>
      <c r="F877" s="8">
        <f t="shared" si="52"/>
        <v>0.14025033499547268</v>
      </c>
    </row>
    <row r="878" spans="1:6" x14ac:dyDescent="0.45">
      <c r="A878" s="88">
        <v>43800</v>
      </c>
      <c r="B878" s="86">
        <v>258.63</v>
      </c>
      <c r="C878" s="8">
        <f t="shared" si="50"/>
        <v>2.9122185210892493E-3</v>
      </c>
      <c r="D878" s="8">
        <f t="shared" si="51"/>
        <v>2.3195274699624457E-2</v>
      </c>
      <c r="E878" s="86">
        <f>IFERROR(VLOOKUP(A878,SPY!$A$2:$E$379,5,FALSE),"")</f>
        <v>321.85998499999999</v>
      </c>
      <c r="F878" s="8">
        <f t="shared" si="52"/>
        <v>0.28785206296296462</v>
      </c>
    </row>
    <row r="879" spans="1:6" x14ac:dyDescent="0.45">
      <c r="A879" s="88">
        <v>43831</v>
      </c>
      <c r="B879" s="86">
        <v>258.90600000000001</v>
      </c>
      <c r="C879" s="8">
        <f t="shared" si="50"/>
        <v>1.0671615821831182E-3</v>
      </c>
      <c r="D879" s="8">
        <f t="shared" si="51"/>
        <v>2.5122643638566533E-2</v>
      </c>
      <c r="E879" s="86">
        <f>IFERROR(VLOOKUP(A879,SPY!$A$2:$E$379,5,FALSE),"")</f>
        <v>321.73001099999999</v>
      </c>
      <c r="F879" s="8">
        <f t="shared" si="52"/>
        <v>0.19190167578006045</v>
      </c>
    </row>
    <row r="880" spans="1:6" x14ac:dyDescent="0.45">
      <c r="A880" s="88">
        <v>43862</v>
      </c>
      <c r="B880" s="86">
        <v>259.24599999999998</v>
      </c>
      <c r="C880" s="8">
        <f t="shared" si="50"/>
        <v>1.3132179246519993E-3</v>
      </c>
      <c r="D880" s="8">
        <f t="shared" si="51"/>
        <v>2.3397376430508432E-2</v>
      </c>
      <c r="E880" s="86">
        <f>IFERROR(VLOOKUP(A880,SPY!$A$2:$E$379,5,FALSE),"")</f>
        <v>296.26001000000002</v>
      </c>
      <c r="F880" s="8">
        <f t="shared" si="52"/>
        <v>6.3083168657894984E-2</v>
      </c>
    </row>
    <row r="881" spans="1:6" x14ac:dyDescent="0.45">
      <c r="A881" s="88">
        <v>43891</v>
      </c>
      <c r="B881" s="86">
        <v>258.14999999999998</v>
      </c>
      <c r="C881" s="8">
        <f t="shared" si="50"/>
        <v>-4.2276447852619414E-3</v>
      </c>
      <c r="D881" s="8">
        <f t="shared" si="51"/>
        <v>1.5231420852062971E-2</v>
      </c>
      <c r="E881" s="86">
        <f>IFERROR(VLOOKUP(A881,SPY!$A$2:$E$379,5,FALSE),"")</f>
        <v>257.75</v>
      </c>
      <c r="F881" s="8">
        <f t="shared" si="52"/>
        <v>-8.7546056488931545E-2</v>
      </c>
    </row>
    <row r="882" spans="1:6" x14ac:dyDescent="0.45">
      <c r="A882" s="88">
        <v>43922</v>
      </c>
      <c r="B882" s="86">
        <v>256.12599999999998</v>
      </c>
      <c r="C882" s="8">
        <f t="shared" si="50"/>
        <v>-7.8404028665504111E-3</v>
      </c>
      <c r="D882" s="8">
        <f t="shared" si="51"/>
        <v>3.4987638745771488E-3</v>
      </c>
      <c r="E882" s="86">
        <f>IFERROR(VLOOKUP(A882,SPY!$A$2:$E$379,5,FALSE),"")</f>
        <v>290.48001099999999</v>
      </c>
      <c r="F882" s="8">
        <f t="shared" si="52"/>
        <v>-1.2039922904697575E-2</v>
      </c>
    </row>
    <row r="883" spans="1:6" x14ac:dyDescent="0.45">
      <c r="A883" s="88">
        <v>43952</v>
      </c>
      <c r="B883" s="86">
        <v>255.84800000000001</v>
      </c>
      <c r="C883" s="8">
        <f t="shared" si="50"/>
        <v>-1.0854032780739375E-3</v>
      </c>
      <c r="D883" s="8">
        <f t="shared" si="51"/>
        <v>2.1621960391076112E-3</v>
      </c>
      <c r="E883" s="86">
        <f>IFERROR(VLOOKUP(A883,SPY!$A$2:$E$379,5,FALSE),"")</f>
        <v>304.32000699999998</v>
      </c>
      <c r="F883" s="8">
        <f t="shared" si="52"/>
        <v>0.10553281927148239</v>
      </c>
    </row>
    <row r="884" spans="1:6" x14ac:dyDescent="0.45">
      <c r="A884" s="88">
        <v>43983</v>
      </c>
      <c r="B884" s="86">
        <v>257.00400000000002</v>
      </c>
      <c r="C884" s="8">
        <f t="shared" si="50"/>
        <v>4.5183077452237708E-3</v>
      </c>
      <c r="D884" s="8">
        <f t="shared" si="51"/>
        <v>7.0176675953028678E-3</v>
      </c>
      <c r="E884" s="86">
        <f>IFERROR(VLOOKUP(A884,SPY!$A$2:$E$379,5,FALSE),"")</f>
        <v>308.35998499999999</v>
      </c>
      <c r="F884" s="8">
        <f t="shared" si="52"/>
        <v>5.242315699658695E-2</v>
      </c>
    </row>
    <row r="885" spans="1:6" x14ac:dyDescent="0.45">
      <c r="A885" s="88">
        <v>44013</v>
      </c>
      <c r="B885" s="86">
        <v>258.40800000000002</v>
      </c>
      <c r="C885" s="8">
        <f t="shared" si="50"/>
        <v>5.4629499929961245E-3</v>
      </c>
      <c r="D885" s="8">
        <f t="shared" si="51"/>
        <v>1.0187566946310067E-2</v>
      </c>
      <c r="E885" s="86">
        <f>IFERROR(VLOOKUP(A885,SPY!$A$2:$E$379,5,FALSE),"")</f>
        <v>326.51998900000001</v>
      </c>
      <c r="F885" s="8">
        <f t="shared" si="52"/>
        <v>9.7804514287837652E-2</v>
      </c>
    </row>
    <row r="886" spans="1:6" x14ac:dyDescent="0.45">
      <c r="A886" s="88">
        <v>44044</v>
      </c>
      <c r="B886" s="86">
        <v>259.36599999999999</v>
      </c>
      <c r="C886" s="8">
        <f t="shared" si="50"/>
        <v>3.7073155629856469E-3</v>
      </c>
      <c r="D886" s="8">
        <f t="shared" si="51"/>
        <v>1.3005983533565635E-2</v>
      </c>
      <c r="E886" s="86">
        <f>IFERROR(VLOOKUP(A886,SPY!$A$2:$E$379,5,FALSE),"")</f>
        <v>349.30999800000001</v>
      </c>
      <c r="F886" s="8">
        <f t="shared" si="52"/>
        <v>0.19442634182555607</v>
      </c>
    </row>
    <row r="887" spans="1:6" x14ac:dyDescent="0.45">
      <c r="A887" s="88">
        <v>44075</v>
      </c>
      <c r="B887" s="86">
        <v>259.95100000000002</v>
      </c>
      <c r="C887" s="8">
        <f t="shared" si="50"/>
        <v>2.2554999498778372E-3</v>
      </c>
      <c r="D887" s="8">
        <f t="shared" si="51"/>
        <v>1.3730842725110159E-2</v>
      </c>
      <c r="E887" s="86">
        <f>IFERROR(VLOOKUP(A887,SPY!$A$2:$E$379,5,FALSE),"")</f>
        <v>334.89001500000001</v>
      </c>
      <c r="F887" s="8">
        <f t="shared" si="52"/>
        <v>0.12844973350725164</v>
      </c>
    </row>
    <row r="888" spans="1:6" x14ac:dyDescent="0.45">
      <c r="A888" s="88">
        <v>44105</v>
      </c>
      <c r="B888" s="86">
        <v>260.24900000000002</v>
      </c>
      <c r="C888" s="8">
        <f t="shared" si="50"/>
        <v>1.146369892787602E-3</v>
      </c>
      <c r="D888" s="8">
        <f t="shared" si="51"/>
        <v>1.2031654060780772E-2</v>
      </c>
      <c r="E888" s="86">
        <f>IFERROR(VLOOKUP(A888,SPY!$A$2:$E$379,5,FALSE),"")</f>
        <v>326.540009</v>
      </c>
      <c r="F888" s="8">
        <f t="shared" si="52"/>
        <v>7.6517400173824468E-2</v>
      </c>
    </row>
    <row r="889" spans="1:6" x14ac:dyDescent="0.45">
      <c r="A889" s="88">
        <v>44136</v>
      </c>
      <c r="B889" s="86">
        <v>260.89499999999998</v>
      </c>
      <c r="C889" s="8">
        <f t="shared" si="50"/>
        <v>2.4822381642195523E-3</v>
      </c>
      <c r="D889" s="8">
        <f t="shared" si="51"/>
        <v>1.1695407536092439E-2</v>
      </c>
      <c r="E889" s="86">
        <f>IFERROR(VLOOKUP(A889,SPY!$A$2:$E$379,5,FALSE),"")</f>
        <v>362.05999800000001</v>
      </c>
      <c r="F889" s="8">
        <f t="shared" si="52"/>
        <v>0.15192007986968337</v>
      </c>
    </row>
    <row r="890" spans="1:6" x14ac:dyDescent="0.45">
      <c r="A890" s="88">
        <v>44166</v>
      </c>
      <c r="B890" s="86">
        <v>262.005</v>
      </c>
      <c r="C890" s="8">
        <f t="shared" si="50"/>
        <v>4.2545851779451915E-3</v>
      </c>
      <c r="D890" s="8">
        <f t="shared" si="51"/>
        <v>1.3049530216912242E-2</v>
      </c>
      <c r="E890" s="86">
        <f>IFERROR(VLOOKUP(A890,SPY!$A$2:$E$379,5,FALSE),"")</f>
        <v>373.88000499999998</v>
      </c>
      <c r="F890" s="8">
        <f t="shared" si="52"/>
        <v>0.16162313560040698</v>
      </c>
    </row>
    <row r="891" spans="1:6" x14ac:dyDescent="0.45">
      <c r="A891" s="88">
        <v>44197</v>
      </c>
      <c r="B891" s="86">
        <v>262.51799999999997</v>
      </c>
      <c r="C891" s="8">
        <f t="shared" si="50"/>
        <v>1.9579779011849041E-3</v>
      </c>
      <c r="D891" s="8">
        <f t="shared" si="51"/>
        <v>1.3951009246599089E-2</v>
      </c>
      <c r="E891" s="86">
        <f>IFERROR(VLOOKUP(A891,SPY!$A$2:$E$379,5,FALSE),"")</f>
        <v>370.07000699999998</v>
      </c>
      <c r="F891" s="8">
        <f t="shared" si="52"/>
        <v>0.15025019223338787</v>
      </c>
    </row>
    <row r="892" spans="1:6" x14ac:dyDescent="0.45">
      <c r="A892" s="88">
        <v>44228</v>
      </c>
      <c r="B892" s="86">
        <v>263.58300000000003</v>
      </c>
      <c r="C892" s="8">
        <f t="shared" si="50"/>
        <v>4.0568646721370616E-3</v>
      </c>
      <c r="D892" s="8">
        <f t="shared" si="51"/>
        <v>1.6729284154818336E-2</v>
      </c>
      <c r="E892" s="86">
        <f>IFERROR(VLOOKUP(A892,SPY!$A$2:$E$379,5,FALSE),"")</f>
        <v>380.35998499999999</v>
      </c>
      <c r="F892" s="8">
        <f t="shared" si="52"/>
        <v>0.28387218038641104</v>
      </c>
    </row>
    <row r="893" spans="1:6" x14ac:dyDescent="0.45">
      <c r="A893" s="88">
        <v>44256</v>
      </c>
      <c r="B893" s="86">
        <v>264.91000000000003</v>
      </c>
      <c r="C893" s="8">
        <f t="shared" si="50"/>
        <v>5.0344673214888225E-3</v>
      </c>
      <c r="D893" s="8">
        <f t="shared" si="51"/>
        <v>2.6186325779585795E-2</v>
      </c>
      <c r="E893" s="86">
        <f>IFERROR(VLOOKUP(A893,SPY!$A$2:$E$379,5,FALSE),"")</f>
        <v>396.32998700000002</v>
      </c>
      <c r="F893" s="8">
        <f t="shared" si="52"/>
        <v>0.53765271387002911</v>
      </c>
    </row>
    <row r="894" spans="1:6" x14ac:dyDescent="0.45">
      <c r="A894" s="88">
        <v>44287</v>
      </c>
      <c r="B894" s="86">
        <v>266.75200000000001</v>
      </c>
      <c r="C894" s="8">
        <f t="shared" si="50"/>
        <v>6.9533048960024324E-3</v>
      </c>
      <c r="D894" s="8">
        <f t="shared" si="51"/>
        <v>4.1487392923795552E-2</v>
      </c>
      <c r="E894" s="86">
        <f>IFERROR(VLOOKUP(A894,SPY!$A$2:$E$379,5,FALSE),"")</f>
        <v>417.29998799999998</v>
      </c>
      <c r="F894" s="8">
        <f t="shared" si="52"/>
        <v>0.43658762117025662</v>
      </c>
    </row>
    <row r="895" spans="1:6" x14ac:dyDescent="0.45">
      <c r="A895" s="88">
        <v>44317</v>
      </c>
      <c r="B895" s="86">
        <v>268.452</v>
      </c>
      <c r="C895" s="8">
        <f t="shared" si="50"/>
        <v>6.3729606525910754E-3</v>
      </c>
      <c r="D895" s="8">
        <f t="shared" si="51"/>
        <v>4.9263625277508494E-2</v>
      </c>
      <c r="E895" s="86">
        <f>IFERROR(VLOOKUP(A895,SPY!$A$2:$E$379,5,FALSE),"")</f>
        <v>420.040009</v>
      </c>
      <c r="F895" s="8">
        <f t="shared" si="52"/>
        <v>0.38025762137945818</v>
      </c>
    </row>
    <row r="896" spans="1:6" x14ac:dyDescent="0.45">
      <c r="A896" s="88">
        <v>44348</v>
      </c>
      <c r="B896" s="86">
        <v>270.66399999999999</v>
      </c>
      <c r="C896" s="8">
        <f t="shared" si="50"/>
        <v>8.2398343092993098E-3</v>
      </c>
      <c r="D896" s="8">
        <f t="shared" si="51"/>
        <v>5.3150923721031473E-2</v>
      </c>
      <c r="E896" s="86">
        <f>IFERROR(VLOOKUP(A896,SPY!$A$2:$E$379,5,FALSE),"")</f>
        <v>428.05999800000001</v>
      </c>
      <c r="F896" s="8">
        <f t="shared" si="52"/>
        <v>0.38818270470469773</v>
      </c>
    </row>
    <row r="897" spans="1:6" x14ac:dyDescent="0.45">
      <c r="A897" s="88">
        <v>44378</v>
      </c>
      <c r="B897" s="86">
        <v>271.99400000000003</v>
      </c>
      <c r="C897" s="8">
        <f t="shared" si="50"/>
        <v>4.9138415156801951E-3</v>
      </c>
      <c r="D897" s="8">
        <f t="shared" si="51"/>
        <v>5.2575771647936698E-2</v>
      </c>
      <c r="E897" s="86">
        <f>IFERROR(VLOOKUP(A897,SPY!$A$2:$E$379,5,FALSE),"")</f>
        <v>438.51001000000002</v>
      </c>
      <c r="F897" s="8">
        <f t="shared" si="52"/>
        <v>0.34298059773608536</v>
      </c>
    </row>
    <row r="898" spans="1:6" x14ac:dyDescent="0.45">
      <c r="A898" s="88">
        <v>44409</v>
      </c>
      <c r="B898" s="86">
        <v>272.78899999999999</v>
      </c>
      <c r="C898" s="8">
        <f t="shared" si="50"/>
        <v>2.9228585924687689E-3</v>
      </c>
      <c r="D898" s="8">
        <f t="shared" si="51"/>
        <v>5.1753121072152908E-2</v>
      </c>
      <c r="E898" s="86">
        <f>IFERROR(VLOOKUP(A898,SPY!$A$2:$E$379,5,FALSE),"")</f>
        <v>451.55999800000001</v>
      </c>
      <c r="F898" s="8">
        <f t="shared" si="52"/>
        <v>0.29271993525933948</v>
      </c>
    </row>
    <row r="899" spans="1:6" x14ac:dyDescent="0.45">
      <c r="A899" s="88">
        <v>44440</v>
      </c>
      <c r="B899" s="86">
        <v>273.887</v>
      </c>
      <c r="C899" s="8">
        <f t="shared" si="50"/>
        <v>4.0250889881923158E-3</v>
      </c>
      <c r="D899" s="8">
        <f t="shared" si="51"/>
        <v>5.3610103442571777E-2</v>
      </c>
      <c r="E899" s="86">
        <f>IFERROR(VLOOKUP(A899,SPY!$A$2:$E$379,5,FALSE),"")</f>
        <v>429.14001500000001</v>
      </c>
      <c r="F899" s="8">
        <f t="shared" si="52"/>
        <v>0.28143568269719843</v>
      </c>
    </row>
    <row r="900" spans="1:6" x14ac:dyDescent="0.45">
      <c r="A900" s="88">
        <v>44470</v>
      </c>
      <c r="B900" s="86">
        <v>276.43400000000003</v>
      </c>
      <c r="C900" s="8">
        <f t="shared" si="50"/>
        <v>9.2994556149068597E-3</v>
      </c>
      <c r="D900" s="8">
        <f t="shared" si="51"/>
        <v>6.2190440693336013E-2</v>
      </c>
      <c r="E900" s="86">
        <f>IFERROR(VLOOKUP(A900,SPY!$A$2:$E$379,5,FALSE),"")</f>
        <v>459.25</v>
      </c>
      <c r="F900" s="8">
        <f t="shared" si="52"/>
        <v>0.40641265187200992</v>
      </c>
    </row>
    <row r="901" spans="1:6" x14ac:dyDescent="0.45">
      <c r="A901" s="88">
        <v>44501</v>
      </c>
      <c r="B901" s="86">
        <v>278.79899999999998</v>
      </c>
      <c r="C901" s="8">
        <f t="shared" ref="C901:C931" si="53">B901/B900-1</f>
        <v>8.5553875427768489E-3</v>
      </c>
      <c r="D901" s="8">
        <f t="shared" si="51"/>
        <v>6.8625309032369408E-2</v>
      </c>
      <c r="E901" s="86">
        <f>IFERROR(VLOOKUP(A901,SPY!$A$2:$E$379,5,FALSE),"")</f>
        <v>455.55999800000001</v>
      </c>
      <c r="F901" s="8">
        <f t="shared" si="52"/>
        <v>0.2582444912900872</v>
      </c>
    </row>
    <row r="902" spans="1:6" x14ac:dyDescent="0.45">
      <c r="A902" s="88">
        <v>44531</v>
      </c>
      <c r="B902" s="86">
        <v>280.80799999999999</v>
      </c>
      <c r="C902" s="8">
        <f t="shared" si="53"/>
        <v>7.2059081990969442E-3</v>
      </c>
      <c r="D902" s="8">
        <f t="shared" si="51"/>
        <v>7.1765805996068854E-2</v>
      </c>
      <c r="E902" s="86">
        <f>IFERROR(VLOOKUP(A902,SPY!$A$2:$E$379,5,FALSE),"")</f>
        <v>474.959991</v>
      </c>
      <c r="F902" s="8">
        <f t="shared" si="52"/>
        <v>0.27035408325727395</v>
      </c>
    </row>
    <row r="903" spans="1:6" x14ac:dyDescent="0.45">
      <c r="A903" s="88">
        <v>44562</v>
      </c>
      <c r="B903" s="86">
        <v>282.39</v>
      </c>
      <c r="C903" s="8">
        <f t="shared" si="53"/>
        <v>5.6337426284152059E-3</v>
      </c>
      <c r="D903" s="8">
        <f t="shared" si="51"/>
        <v>7.5697666445729395E-2</v>
      </c>
      <c r="E903" s="86">
        <f>IFERROR(VLOOKUP(A903,SPY!$A$2:$E$379,5,FALSE),"")</f>
        <v>449.91000400000001</v>
      </c>
      <c r="F903" s="8">
        <f t="shared" si="52"/>
        <v>0.2157429553592547</v>
      </c>
    </row>
    <row r="904" spans="1:6" x14ac:dyDescent="0.45">
      <c r="A904" s="88">
        <v>44593</v>
      </c>
      <c r="B904" s="86">
        <v>284.53500000000003</v>
      </c>
      <c r="C904" s="8">
        <f t="shared" si="53"/>
        <v>7.5958780410072535E-3</v>
      </c>
      <c r="D904" s="8">
        <f t="shared" si="51"/>
        <v>7.9489193157373572E-2</v>
      </c>
      <c r="E904" s="86">
        <f>IFERROR(VLOOKUP(A904,SPY!$A$2:$E$379,5,FALSE),"")</f>
        <v>436.63000499999998</v>
      </c>
      <c r="F904" s="8">
        <f t="shared" si="52"/>
        <v>0.14793885324188349</v>
      </c>
    </row>
    <row r="905" spans="1:6" x14ac:dyDescent="0.45">
      <c r="A905" s="88">
        <v>44621</v>
      </c>
      <c r="B905" s="86">
        <v>287.553</v>
      </c>
      <c r="C905" s="8">
        <f t="shared" si="53"/>
        <v>1.0606779482313256E-2</v>
      </c>
      <c r="D905" s="8">
        <f t="shared" si="51"/>
        <v>8.5474312030500821E-2</v>
      </c>
      <c r="E905" s="86">
        <f>IFERROR(VLOOKUP(A905,SPY!$A$2:$E$379,5,FALSE),"")</f>
        <v>451.64001500000001</v>
      </c>
      <c r="F905" s="8">
        <f t="shared" si="52"/>
        <v>0.13955549621331076</v>
      </c>
    </row>
    <row r="906" spans="1:6" x14ac:dyDescent="0.45">
      <c r="A906" s="88">
        <v>44652</v>
      </c>
      <c r="B906" s="86">
        <v>288.76400000000001</v>
      </c>
      <c r="C906" s="8">
        <f t="shared" si="53"/>
        <v>4.2113975510602586E-3</v>
      </c>
      <c r="D906" s="8">
        <f t="shared" si="51"/>
        <v>8.2518594049904026E-2</v>
      </c>
      <c r="E906" s="86">
        <f>IFERROR(VLOOKUP(A906,SPY!$A$2:$E$379,5,FALSE),"")</f>
        <v>412</v>
      </c>
      <c r="F906" s="8">
        <f t="shared" si="52"/>
        <v>-1.2700666552619144E-2</v>
      </c>
    </row>
    <row r="907" spans="1:6" x14ac:dyDescent="0.45">
      <c r="A907" s="88">
        <v>44682</v>
      </c>
      <c r="B907" s="86">
        <v>291.35899999999998</v>
      </c>
      <c r="C907" s="8">
        <f t="shared" si="53"/>
        <v>8.9865772741752892E-3</v>
      </c>
      <c r="D907" s="8">
        <f t="shared" si="51"/>
        <v>8.5329965878443659E-2</v>
      </c>
      <c r="E907" s="86">
        <f>IFERROR(VLOOKUP(A907,SPY!$A$2:$E$379,5,FALSE),"")</f>
        <v>412.92999300000002</v>
      </c>
      <c r="F907" s="8">
        <f t="shared" si="52"/>
        <v>-1.6926997066129434E-2</v>
      </c>
    </row>
    <row r="908" spans="1:6" x14ac:dyDescent="0.45">
      <c r="A908" s="88">
        <v>44713</v>
      </c>
      <c r="B908" s="86">
        <v>294.99599999999998</v>
      </c>
      <c r="C908" s="8">
        <f t="shared" si="53"/>
        <v>1.2482881942895263E-2</v>
      </c>
      <c r="D908" s="8">
        <f t="shared" si="51"/>
        <v>8.9897437413176462E-2</v>
      </c>
      <c r="E908" s="86">
        <f>IFERROR(VLOOKUP(A908,SPY!$A$2:$E$379,5,FALSE),"")</f>
        <v>377.25</v>
      </c>
      <c r="F908" s="8">
        <f t="shared" si="52"/>
        <v>-0.11869830920290758</v>
      </c>
    </row>
    <row r="909" spans="1:6" x14ac:dyDescent="0.45">
      <c r="A909" s="88">
        <v>44743</v>
      </c>
      <c r="B909" s="86">
        <v>294.97699999999998</v>
      </c>
      <c r="C909" s="8">
        <f t="shared" si="53"/>
        <v>-6.4407652985098984E-5</v>
      </c>
      <c r="D909" s="8">
        <f t="shared" si="51"/>
        <v>8.4498187460017249E-2</v>
      </c>
      <c r="E909" s="86">
        <f>IFERROR(VLOOKUP(A909,SPY!$A$2:$E$379,5,FALSE),"")</f>
        <v>411.98998999999998</v>
      </c>
      <c r="F909" s="8">
        <f t="shared" si="52"/>
        <v>-6.0477570397993952E-2</v>
      </c>
    </row>
    <row r="910" spans="1:6" x14ac:dyDescent="0.45">
      <c r="A910" s="88">
        <v>44774</v>
      </c>
      <c r="B910" s="86">
        <v>295.209</v>
      </c>
      <c r="C910" s="8">
        <f t="shared" si="53"/>
        <v>7.8650199846097557E-4</v>
      </c>
      <c r="D910" s="8">
        <f t="shared" si="51"/>
        <v>8.2188064768007552E-2</v>
      </c>
      <c r="E910" s="86">
        <f>IFERROR(VLOOKUP(A910,SPY!$A$2:$E$379,5,FALSE),"")</f>
        <v>395.17999300000002</v>
      </c>
      <c r="F910" s="8">
        <f t="shared" si="52"/>
        <v>-0.12485606619211642</v>
      </c>
    </row>
    <row r="911" spans="1:6" x14ac:dyDescent="0.45">
      <c r="A911" s="88">
        <v>44805</v>
      </c>
      <c r="B911" s="86">
        <v>296.34100000000001</v>
      </c>
      <c r="C911" s="8">
        <f t="shared" si="53"/>
        <v>3.8345714392176156E-3</v>
      </c>
      <c r="D911" s="8">
        <f t="shared" si="51"/>
        <v>8.1982715499457903E-2</v>
      </c>
      <c r="E911" s="86">
        <f>IFERROR(VLOOKUP(A911,SPY!$A$2:$E$379,5,FALSE),"")</f>
        <v>357.17999300000002</v>
      </c>
      <c r="F911" s="8">
        <f t="shared" si="52"/>
        <v>-0.16768425102469176</v>
      </c>
    </row>
    <row r="912" spans="1:6" x14ac:dyDescent="0.45">
      <c r="A912" s="88">
        <v>44835</v>
      </c>
      <c r="B912" s="86">
        <v>297.863</v>
      </c>
      <c r="C912" s="8">
        <f t="shared" si="53"/>
        <v>5.1359751097552753E-3</v>
      </c>
      <c r="D912" s="8">
        <f t="shared" si="51"/>
        <v>7.7519407887596925E-2</v>
      </c>
      <c r="E912" s="86">
        <f>IFERROR(VLOOKUP(A912,SPY!$A$2:$E$379,5,FALSE),"")</f>
        <v>386.209991</v>
      </c>
      <c r="F912" s="8">
        <f t="shared" si="52"/>
        <v>-0.15904193576483394</v>
      </c>
    </row>
    <row r="913" spans="1:6" x14ac:dyDescent="0.45">
      <c r="A913" s="88">
        <v>44866</v>
      </c>
      <c r="B913" s="86">
        <v>298.64800000000002</v>
      </c>
      <c r="C913" s="8">
        <f t="shared" si="53"/>
        <v>2.6354397827190734E-3</v>
      </c>
      <c r="D913" s="8">
        <f t="shared" si="51"/>
        <v>7.1194659952152017E-2</v>
      </c>
      <c r="E913" s="86">
        <f>IFERROR(VLOOKUP(A913,SPY!$A$2:$E$379,5,FALSE),"")</f>
        <v>407.67999300000002</v>
      </c>
      <c r="F913" s="8">
        <f t="shared" si="52"/>
        <v>-0.10510142508166398</v>
      </c>
    </row>
    <row r="914" spans="1:6" x14ac:dyDescent="0.45">
      <c r="A914" s="88">
        <v>44896</v>
      </c>
      <c r="B914" s="86">
        <v>298.81200000000001</v>
      </c>
      <c r="C914" s="8">
        <f t="shared" si="53"/>
        <v>5.4914146419871024E-4</v>
      </c>
      <c r="D914" s="8">
        <f t="shared" si="51"/>
        <v>6.411498247913161E-2</v>
      </c>
      <c r="E914" s="86">
        <f>IFERROR(VLOOKUP(A914,SPY!$A$2:$E$379,5,FALSE),"")</f>
        <v>382.42999300000002</v>
      </c>
      <c r="F914" s="8">
        <f t="shared" si="52"/>
        <v>-0.19481640507273801</v>
      </c>
    </row>
    <row r="915" spans="1:6" x14ac:dyDescent="0.45">
      <c r="A915" s="88">
        <v>44927</v>
      </c>
      <c r="B915" s="86">
        <v>300.35599999999999</v>
      </c>
      <c r="C915" s="8">
        <f t="shared" si="53"/>
        <v>5.1671284955088215E-3</v>
      </c>
      <c r="D915" s="8">
        <f t="shared" si="51"/>
        <v>6.3621233046496029E-2</v>
      </c>
      <c r="E915" s="86">
        <f>IFERROR(VLOOKUP(A915,SPY!$A$2:$E$379,5,FALSE),"")</f>
        <v>406.48001099999999</v>
      </c>
      <c r="F915" s="8">
        <f t="shared" si="52"/>
        <v>-9.6530400777663172E-2</v>
      </c>
    </row>
    <row r="916" spans="1:6" x14ac:dyDescent="0.45">
      <c r="A916" s="88">
        <v>44958</v>
      </c>
      <c r="B916" s="86">
        <v>301.50900000000001</v>
      </c>
      <c r="C916" s="8">
        <f t="shared" si="53"/>
        <v>3.8387779834596625E-3</v>
      </c>
      <c r="D916" s="8">
        <f t="shared" ref="D916:D931" si="54">B916/B904-1</f>
        <v>5.9655226949232976E-2</v>
      </c>
      <c r="E916" s="86">
        <f>IFERROR(VLOOKUP(A916,SPY!$A$2:$E$379,5,FALSE),"")</f>
        <v>396.26001000000002</v>
      </c>
      <c r="F916" s="8">
        <f t="shared" si="52"/>
        <v>-9.2458132830335327E-2</v>
      </c>
    </row>
    <row r="917" spans="1:6" x14ac:dyDescent="0.45">
      <c r="A917" s="88">
        <v>44986</v>
      </c>
      <c r="B917" s="86">
        <v>301.74400000000003</v>
      </c>
      <c r="C917" s="8">
        <f t="shared" si="53"/>
        <v>7.7941288651417473E-4</v>
      </c>
      <c r="D917" s="8">
        <f t="shared" si="54"/>
        <v>4.9350902268451513E-2</v>
      </c>
      <c r="E917" s="86">
        <f>IFERROR(VLOOKUP(A917,SPY!$A$2:$E$379,5,FALSE),"")</f>
        <v>409.39001500000001</v>
      </c>
      <c r="F917" s="8">
        <f t="shared" si="52"/>
        <v>-9.3547955444116315E-2</v>
      </c>
    </row>
    <row r="918" spans="1:6" x14ac:dyDescent="0.45">
      <c r="A918" s="88">
        <v>45017</v>
      </c>
      <c r="B918" s="86">
        <v>303.03199999999998</v>
      </c>
      <c r="C918" s="8">
        <f t="shared" si="53"/>
        <v>4.2685190094913228E-3</v>
      </c>
      <c r="D918" s="8">
        <f t="shared" si="54"/>
        <v>4.9410591347951893E-2</v>
      </c>
      <c r="E918" s="86">
        <f>IFERROR(VLOOKUP(A918,SPY!$A$2:$E$379,5,FALSE),"")</f>
        <v>415.92999300000002</v>
      </c>
      <c r="F918" s="8">
        <f t="shared" si="52"/>
        <v>9.5388179611650692E-3</v>
      </c>
    </row>
    <row r="919" spans="1:6" x14ac:dyDescent="0.45">
      <c r="A919" s="88">
        <v>45047</v>
      </c>
      <c r="B919" s="86">
        <v>303.36500000000001</v>
      </c>
      <c r="C919" s="8">
        <f t="shared" si="53"/>
        <v>1.0988938461946596E-3</v>
      </c>
      <c r="D919" s="8">
        <f t="shared" si="54"/>
        <v>4.120689595996696E-2</v>
      </c>
      <c r="E919" s="86">
        <f>IFERROR(VLOOKUP(A919,SPY!$A$2:$E$379,5,FALSE),"")</f>
        <v>417.85000600000001</v>
      </c>
      <c r="F919" s="8">
        <f t="shared" si="52"/>
        <v>1.1914884080604926E-2</v>
      </c>
    </row>
    <row r="920" spans="1:6" x14ac:dyDescent="0.45">
      <c r="A920" s="88">
        <v>45078</v>
      </c>
      <c r="B920" s="86">
        <v>304.00299999999999</v>
      </c>
      <c r="C920" s="8">
        <f t="shared" si="53"/>
        <v>2.1030771512864366E-3</v>
      </c>
      <c r="D920" s="8">
        <f t="shared" si="54"/>
        <v>3.0532617391422212E-2</v>
      </c>
      <c r="E920" s="86">
        <f>IFERROR(VLOOKUP(A920,SPY!$A$2:$E$379,5,FALSE),"")</f>
        <v>443.27999899999998</v>
      </c>
      <c r="F920" s="8">
        <f t="shared" si="52"/>
        <v>0.17502981842279652</v>
      </c>
    </row>
    <row r="921" spans="1:6" x14ac:dyDescent="0.45">
      <c r="A921" s="88">
        <v>45108</v>
      </c>
      <c r="B921" s="86">
        <v>304.62799999999999</v>
      </c>
      <c r="C921" s="8">
        <f t="shared" si="53"/>
        <v>2.0559007641371974E-3</v>
      </c>
      <c r="D921" s="8">
        <f t="shared" si="54"/>
        <v>3.2717805117009169E-2</v>
      </c>
      <c r="E921" s="86">
        <f>IFERROR(VLOOKUP(A921,SPY!$A$2:$E$379,5,FALSE),"")</f>
        <v>457.790009</v>
      </c>
      <c r="F921" s="8">
        <f t="shared" si="52"/>
        <v>0.11116779560590784</v>
      </c>
    </row>
    <row r="922" spans="1:6" x14ac:dyDescent="0.45">
      <c r="A922" s="88">
        <v>45139</v>
      </c>
      <c r="B922" s="86">
        <v>306.18700000000001</v>
      </c>
      <c r="C922" s="8">
        <f t="shared" si="53"/>
        <v>5.1177173470593473E-3</v>
      </c>
      <c r="D922" s="8">
        <f t="shared" si="54"/>
        <v>3.7187213126971042E-2</v>
      </c>
      <c r="E922" s="86">
        <f>IFERROR(VLOOKUP(A922,SPY!$A$2:$E$379,5,FALSE),"")</f>
        <v>450.35000600000001</v>
      </c>
      <c r="F922" s="8">
        <f t="shared" si="52"/>
        <v>0.13960730294359802</v>
      </c>
    </row>
    <row r="923" spans="1:6" x14ac:dyDescent="0.45">
      <c r="A923" s="88">
        <v>45170</v>
      </c>
      <c r="B923" s="86">
        <v>307.28800000000001</v>
      </c>
      <c r="C923" s="8">
        <f t="shared" si="53"/>
        <v>3.5958417568349166E-3</v>
      </c>
      <c r="D923" s="8">
        <f t="shared" si="54"/>
        <v>3.6940551594278226E-2</v>
      </c>
      <c r="E923" s="86">
        <f>IFERROR(VLOOKUP(A923,SPY!$A$2:$E$379,5,FALSE),"")</f>
        <v>427.48001099999999</v>
      </c>
      <c r="F923" s="8">
        <f t="shared" si="52"/>
        <v>0.19681958502082164</v>
      </c>
    </row>
    <row r="924" spans="1:6" x14ac:dyDescent="0.45">
      <c r="A924" s="88">
        <v>45200</v>
      </c>
      <c r="B924" s="86">
        <v>307.53100000000001</v>
      </c>
      <c r="C924" s="8">
        <f t="shared" si="53"/>
        <v>7.9078909687324561E-4</v>
      </c>
      <c r="D924" s="8">
        <f t="shared" si="54"/>
        <v>3.2457874929078256E-2</v>
      </c>
      <c r="E924" s="86">
        <f>IFERROR(VLOOKUP(A924,SPY!$A$2:$E$379,5,FALSE),"")</f>
        <v>418.20001200000002</v>
      </c>
      <c r="F924" s="8">
        <f t="shared" si="52"/>
        <v>8.2830640701887059E-2</v>
      </c>
    </row>
    <row r="925" spans="1:6" x14ac:dyDescent="0.45">
      <c r="A925" s="88">
        <v>45231</v>
      </c>
      <c r="B925" s="86">
        <v>308.024</v>
      </c>
      <c r="C925" s="8">
        <f t="shared" si="53"/>
        <v>1.6030904201527196E-3</v>
      </c>
      <c r="D925" s="8">
        <f t="shared" si="54"/>
        <v>3.1394819319064515E-2</v>
      </c>
      <c r="E925" s="86">
        <f>IFERROR(VLOOKUP(A925,SPY!$A$2:$E$379,5,FALSE),"")</f>
        <v>456.39999399999999</v>
      </c>
      <c r="F925" s="8">
        <f t="shared" si="52"/>
        <v>0.11950549901034746</v>
      </c>
    </row>
    <row r="926" spans="1:6" x14ac:dyDescent="0.45">
      <c r="A926" s="88">
        <v>45261</v>
      </c>
      <c r="B926" s="86">
        <v>308.74200000000002</v>
      </c>
      <c r="C926" s="8">
        <f t="shared" si="53"/>
        <v>2.330987195803047E-3</v>
      </c>
      <c r="D926" s="8">
        <f t="shared" si="54"/>
        <v>3.3231597124613543E-2</v>
      </c>
      <c r="E926" s="86">
        <f>IFERROR(VLOOKUP(A926,SPY!$A$2:$E$379,5,FALSE),"")</f>
        <v>475.30999800000001</v>
      </c>
      <c r="F926" s="8">
        <f t="shared" si="52"/>
        <v>0.2428679933584601</v>
      </c>
    </row>
    <row r="927" spans="1:6" x14ac:dyDescent="0.45">
      <c r="A927" s="88">
        <v>45292</v>
      </c>
      <c r="B927" s="86">
        <v>309.685</v>
      </c>
      <c r="C927" s="8">
        <f t="shared" si="53"/>
        <v>3.0543301526839706E-3</v>
      </c>
      <c r="D927" s="8">
        <f t="shared" si="54"/>
        <v>3.1059809026621865E-2</v>
      </c>
      <c r="E927" s="86">
        <f>IFERROR(VLOOKUP(A927,SPY!$A$2:$E$379,5,FALSE),"")</f>
        <v>482.88000499999998</v>
      </c>
      <c r="F927" s="8">
        <f t="shared" si="52"/>
        <v>0.18795510709627483</v>
      </c>
    </row>
    <row r="928" spans="1:6" x14ac:dyDescent="0.45">
      <c r="A928" s="88">
        <v>45323</v>
      </c>
      <c r="B928" s="86">
        <v>311.05399999999997</v>
      </c>
      <c r="C928" s="8">
        <f t="shared" si="53"/>
        <v>4.4206209535495589E-3</v>
      </c>
      <c r="D928" s="8">
        <f t="shared" si="54"/>
        <v>3.1657429794798686E-2</v>
      </c>
      <c r="E928" s="86">
        <f>IFERROR(VLOOKUP(A928,SPY!$A$2:$E$379,5,FALSE),"")</f>
        <v>508.07998700000002</v>
      </c>
      <c r="F928" s="8">
        <f t="shared" si="52"/>
        <v>0.2821883969568364</v>
      </c>
    </row>
    <row r="929" spans="1:6" x14ac:dyDescent="0.45">
      <c r="A929" s="88">
        <v>45352</v>
      </c>
      <c r="B929" s="86">
        <v>312.23</v>
      </c>
      <c r="C929" s="8">
        <f t="shared" si="53"/>
        <v>3.7806940274036638E-3</v>
      </c>
      <c r="D929" s="8">
        <f t="shared" si="54"/>
        <v>3.4751312370751242E-2</v>
      </c>
      <c r="E929" s="86">
        <f>IFERROR(VLOOKUP(A929,SPY!$A$2:$E$379,5,FALSE),"")</f>
        <v>523.07000700000003</v>
      </c>
      <c r="F929" s="8">
        <f t="shared" si="52"/>
        <v>0.27768139875126163</v>
      </c>
    </row>
    <row r="930" spans="1:6" x14ac:dyDescent="0.45">
      <c r="A930" s="88">
        <v>45383</v>
      </c>
      <c r="B930" s="86">
        <v>313.20699999999999</v>
      </c>
      <c r="C930" s="8">
        <f t="shared" si="53"/>
        <v>3.1291035454632521E-3</v>
      </c>
      <c r="D930" s="8">
        <f t="shared" si="54"/>
        <v>3.3577311967053047E-2</v>
      </c>
      <c r="E930" s="86">
        <f>IFERROR(VLOOKUP(A930,SPY!$A$2:$E$379,5,FALSE),"")</f>
        <v>501.98001099999999</v>
      </c>
      <c r="F930" s="8">
        <f t="shared" si="52"/>
        <v>0.20688582080686824</v>
      </c>
    </row>
    <row r="931" spans="1:6" x14ac:dyDescent="0.45">
      <c r="A931" s="88">
        <v>45413</v>
      </c>
      <c r="B931" s="86">
        <v>313.22500000000002</v>
      </c>
      <c r="C931" s="8">
        <f t="shared" si="53"/>
        <v>5.7469979917623704E-5</v>
      </c>
      <c r="D931" s="8">
        <f t="shared" si="54"/>
        <v>3.2502101428971697E-2</v>
      </c>
      <c r="E931" s="86">
        <f>IFERROR(VLOOKUP(A931,SPY!$A$2:$E$379,5,FALSE),"")</f>
        <v>527.36999500000002</v>
      </c>
      <c r="F931" s="8">
        <f t="shared" si="52"/>
        <v>0.26210359561416396</v>
      </c>
    </row>
  </sheetData>
  <sortState xmlns:xlrd2="http://schemas.microsoft.com/office/spreadsheetml/2017/richdata2" ref="W37:W55">
    <sortCondition ref="W37"/>
  </sortState>
  <conditionalFormatting sqref="C4:C931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931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9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BE8B-B553-4808-A26D-03C636A57E07}">
  <sheetPr>
    <tabColor rgb="FF92D050"/>
  </sheetPr>
  <dimension ref="A1:X931"/>
  <sheetViews>
    <sheetView zoomScale="40" zoomScaleNormal="40" workbookViewId="0">
      <selection activeCell="F25" sqref="F25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87" customWidth="1"/>
    <col min="3" max="4" width="12.9296875" style="2"/>
    <col min="5" max="5" width="12.9296875" style="87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75.75" customHeight="1" thickBot="1" x14ac:dyDescent="0.5">
      <c r="A2" s="4" t="s">
        <v>0</v>
      </c>
      <c r="B2" s="89" t="s">
        <v>54</v>
      </c>
      <c r="C2" s="5" t="s">
        <v>1</v>
      </c>
      <c r="D2" s="5" t="s">
        <v>2</v>
      </c>
      <c r="E2" s="85" t="s">
        <v>48</v>
      </c>
      <c r="F2" s="5" t="s">
        <v>2</v>
      </c>
      <c r="H2" s="93" t="s">
        <v>50</v>
      </c>
      <c r="O2" s="93" t="s">
        <v>51</v>
      </c>
    </row>
    <row r="3" spans="1:20" x14ac:dyDescent="0.4">
      <c r="A3" s="9">
        <v>24473</v>
      </c>
      <c r="B3" s="90">
        <v>34.799999999999997</v>
      </c>
      <c r="C3" s="7"/>
      <c r="D3" s="7"/>
      <c r="E3" s="86" t="str">
        <f>IFERROR(VLOOKUP(A3,SPY!$A$2:$E$379,5,FALSE),"")</f>
        <v/>
      </c>
      <c r="F3" s="7"/>
      <c r="H3" s="82" t="s">
        <v>18</v>
      </c>
      <c r="I3" s="13"/>
      <c r="J3" s="51" t="s">
        <v>27</v>
      </c>
      <c r="K3" s="43">
        <v>1</v>
      </c>
      <c r="L3" s="43">
        <v>2</v>
      </c>
      <c r="M3" s="44">
        <v>3</v>
      </c>
      <c r="O3" s="82" t="s">
        <v>18</v>
      </c>
      <c r="P3" s="13"/>
      <c r="Q3" s="51" t="s">
        <v>27</v>
      </c>
      <c r="R3" s="43">
        <v>1</v>
      </c>
      <c r="S3" s="43">
        <v>2</v>
      </c>
      <c r="T3" s="44">
        <v>3</v>
      </c>
    </row>
    <row r="4" spans="1:20" x14ac:dyDescent="0.4">
      <c r="A4" s="9">
        <v>24504</v>
      </c>
      <c r="B4" s="90">
        <v>34.700000000000003</v>
      </c>
      <c r="C4" s="8">
        <f>B4/B3-1</f>
        <v>-2.8735632183906068E-3</v>
      </c>
      <c r="D4" s="7"/>
      <c r="E4" s="86" t="str">
        <f>IFERROR(VLOOKUP(A4,SPY!$A$2:$E$379,5,FALSE),"")</f>
        <v/>
      </c>
      <c r="F4" s="7"/>
      <c r="H4" s="24" t="s">
        <v>6</v>
      </c>
      <c r="I4" s="36">
        <f>AVERAGE(C:C)</f>
        <v>3.2660934270027234E-3</v>
      </c>
      <c r="J4" s="52" t="s">
        <v>28</v>
      </c>
      <c r="K4" s="41">
        <f>$I$4+(K$3*$I$8)</f>
        <v>7.357592441441246E-3</v>
      </c>
      <c r="L4" s="41">
        <f t="shared" ref="L4:M4" si="0">$I$4+(L$3*$I$8)</f>
        <v>1.1449091455879769E-2</v>
      </c>
      <c r="M4" s="42">
        <f t="shared" si="0"/>
        <v>1.5540590470318291E-2</v>
      </c>
      <c r="O4" s="24" t="s">
        <v>6</v>
      </c>
      <c r="P4" s="36">
        <f>AVERAGE(D:D)</f>
        <v>4.066539016854142E-2</v>
      </c>
      <c r="Q4" s="52" t="s">
        <v>28</v>
      </c>
      <c r="R4" s="41">
        <f>$P$4+(R$3*$P$8)</f>
        <v>7.2021268398278021E-2</v>
      </c>
      <c r="S4" s="41">
        <f t="shared" ref="S4:T4" si="1">$P$4+(S$3*$P$8)</f>
        <v>0.10337714662801462</v>
      </c>
      <c r="T4" s="42">
        <f t="shared" si="1"/>
        <v>0.13473302485775121</v>
      </c>
    </row>
    <row r="5" spans="1:20" x14ac:dyDescent="0.4">
      <c r="A5" s="9">
        <v>24532</v>
      </c>
      <c r="B5" s="90">
        <v>34.700000000000003</v>
      </c>
      <c r="C5" s="8">
        <f t="shared" ref="C5:C68" si="2">B5/B4-1</f>
        <v>0</v>
      </c>
      <c r="D5" s="7"/>
      <c r="E5" s="86" t="str">
        <f>IFERROR(VLOOKUP(A5,SPY!$A$2:$E$379,5,FALSE),"")</f>
        <v/>
      </c>
      <c r="F5" s="7"/>
      <c r="H5" s="24" t="s">
        <v>7</v>
      </c>
      <c r="I5" s="36">
        <f>_xlfn.STDEV.S(C:C)/SQRT(COUNT(C:C))</f>
        <v>1.5598693755478394E-4</v>
      </c>
      <c r="J5" s="53" t="s">
        <v>29</v>
      </c>
      <c r="K5" s="41">
        <f>$I$4-(K$3*$I$8)</f>
        <v>-8.254055874357992E-4</v>
      </c>
      <c r="L5" s="41">
        <f t="shared" ref="L5:M5" si="3">$I$4-(L$3*$I$8)</f>
        <v>-4.9169046018743218E-3</v>
      </c>
      <c r="M5" s="42">
        <f t="shared" si="3"/>
        <v>-9.0084036163128461E-3</v>
      </c>
      <c r="O5" s="24" t="s">
        <v>7</v>
      </c>
      <c r="P5" s="36">
        <f>_xlfn.STDEV.S(D:D)/SQRT(COUNT(D:D))</f>
        <v>1.2051042965939632E-3</v>
      </c>
      <c r="Q5" s="53" t="s">
        <v>29</v>
      </c>
      <c r="R5" s="41">
        <f>$P$4-(R$3*$P$8)</f>
        <v>9.309511938804825E-3</v>
      </c>
      <c r="S5" s="41">
        <f t="shared" ref="S5:T5" si="4">$P$4-(S$3*$P$8)</f>
        <v>-2.204636629093177E-2</v>
      </c>
      <c r="T5" s="42">
        <f t="shared" si="4"/>
        <v>-5.3402244520668364E-2</v>
      </c>
    </row>
    <row r="6" spans="1:20" x14ac:dyDescent="0.4">
      <c r="A6" s="9">
        <v>24563</v>
      </c>
      <c r="B6" s="90">
        <v>34.6</v>
      </c>
      <c r="C6" s="8">
        <f t="shared" si="2"/>
        <v>-2.8818443804035088E-3</v>
      </c>
      <c r="D6" s="7"/>
      <c r="E6" s="86" t="str">
        <f>IFERROR(VLOOKUP(A6,SPY!$A$2:$E$379,5,FALSE),"")</f>
        <v/>
      </c>
      <c r="F6" s="7"/>
      <c r="H6" s="24" t="s">
        <v>8</v>
      </c>
      <c r="I6" s="36">
        <f>MEDIAN(C:C)</f>
        <v>2.4257161213402378E-3</v>
      </c>
      <c r="J6" s="53" t="s">
        <v>30</v>
      </c>
      <c r="K6" s="45">
        <f>COUNTIFS($C:$C,"&gt;="&amp;K5,$C:$C,"&lt;="&amp;K4)</f>
        <v>566</v>
      </c>
      <c r="L6" s="45">
        <f t="shared" ref="L6" si="5">COUNTIFS($C:$C,"&gt;="&amp;L5,$C:$C,"&lt;="&amp;L4)</f>
        <v>662</v>
      </c>
      <c r="M6" s="46">
        <f>COUNTIFS($C:$C,"&gt;="&amp;M5,$C:$C,"&lt;="&amp;M4)</f>
        <v>675</v>
      </c>
      <c r="O6" s="24" t="s">
        <v>8</v>
      </c>
      <c r="P6" s="36">
        <f>MEDIAN(D:D)</f>
        <v>3.1286894923258535E-2</v>
      </c>
      <c r="Q6" s="53" t="s">
        <v>30</v>
      </c>
      <c r="R6" s="45">
        <f>COUNTIFS($D:$D,"&gt;="&amp;R5,$C:$C,"&lt;="&amp;R4)</f>
        <v>644</v>
      </c>
      <c r="S6" s="45">
        <f t="shared" ref="S6:T6" si="6">COUNTIFS($D:$D,"&gt;="&amp;S5,$C:$C,"&lt;="&amp;S4)</f>
        <v>677</v>
      </c>
      <c r="T6" s="46">
        <f t="shared" si="6"/>
        <v>677</v>
      </c>
    </row>
    <row r="7" spans="1:20" x14ac:dyDescent="0.4">
      <c r="A7" s="9">
        <v>24593</v>
      </c>
      <c r="B7" s="90">
        <v>34.6</v>
      </c>
      <c r="C7" s="8">
        <f t="shared" si="2"/>
        <v>0</v>
      </c>
      <c r="D7" s="7"/>
      <c r="E7" s="86" t="str">
        <f>IFERROR(VLOOKUP(A7,SPY!$A$2:$E$379,5,FALSE),"")</f>
        <v/>
      </c>
      <c r="F7" s="7"/>
      <c r="H7" s="24" t="s">
        <v>9</v>
      </c>
      <c r="I7" s="36">
        <f>MODE(C:C)</f>
        <v>0</v>
      </c>
      <c r="J7" s="53" t="s">
        <v>31</v>
      </c>
      <c r="K7" s="47">
        <f>K6/$I$16</f>
        <v>0.82267441860465118</v>
      </c>
      <c r="L7" s="47">
        <f t="shared" ref="L7:M7" si="7">L6/$I$16</f>
        <v>0.96220930232558144</v>
      </c>
      <c r="M7" s="48">
        <f t="shared" si="7"/>
        <v>0.98110465116279066</v>
      </c>
      <c r="O7" s="24" t="s">
        <v>9</v>
      </c>
      <c r="P7" s="36">
        <f>MODE(D:D)</f>
        <v>4.2253521126760507E-2</v>
      </c>
      <c r="Q7" s="53" t="s">
        <v>31</v>
      </c>
      <c r="R7" s="47">
        <f>R6/$P$16</f>
        <v>0.95125553914327921</v>
      </c>
      <c r="S7" s="47">
        <f t="shared" ref="S7:T7" si="8">S6/$P$16</f>
        <v>1</v>
      </c>
      <c r="T7" s="48">
        <f t="shared" si="8"/>
        <v>1</v>
      </c>
    </row>
    <row r="8" spans="1:20" ht="13.5" thickBot="1" x14ac:dyDescent="0.45">
      <c r="A8" s="9">
        <v>24624</v>
      </c>
      <c r="B8" s="90">
        <v>34.9</v>
      </c>
      <c r="C8" s="8">
        <f t="shared" si="2"/>
        <v>8.6705202312138407E-3</v>
      </c>
      <c r="D8" s="7"/>
      <c r="E8" s="86" t="str">
        <f>IFERROR(VLOOKUP(A8,SPY!$A$2:$E$379,5,FALSE),"")</f>
        <v/>
      </c>
      <c r="F8" s="7"/>
      <c r="H8" s="24" t="s">
        <v>10</v>
      </c>
      <c r="I8" s="36">
        <f>_xlfn.STDEV.S(C:C)</f>
        <v>4.0914990144385226E-3</v>
      </c>
      <c r="J8" s="54" t="s">
        <v>32</v>
      </c>
      <c r="K8" s="49">
        <v>0.68269999999999997</v>
      </c>
      <c r="L8" s="49">
        <v>0.95450000000000002</v>
      </c>
      <c r="M8" s="50">
        <v>0.99729999999999996</v>
      </c>
      <c r="O8" s="24" t="s">
        <v>10</v>
      </c>
      <c r="P8" s="36">
        <f>_xlfn.STDEV.S(D:D)</f>
        <v>3.1355878229736595E-2</v>
      </c>
      <c r="Q8" s="54" t="s">
        <v>32</v>
      </c>
      <c r="R8" s="49">
        <v>0.68269999999999997</v>
      </c>
      <c r="S8" s="49">
        <v>0.95450000000000002</v>
      </c>
      <c r="T8" s="50">
        <v>0.99729999999999996</v>
      </c>
    </row>
    <row r="9" spans="1:20" x14ac:dyDescent="0.4">
      <c r="A9" s="9">
        <v>24654</v>
      </c>
      <c r="B9" s="90">
        <v>35</v>
      </c>
      <c r="C9" s="8">
        <f t="shared" si="2"/>
        <v>2.8653295128939771E-3</v>
      </c>
      <c r="D9" s="7"/>
      <c r="E9" s="86" t="str">
        <f>IFERROR(VLOOKUP(A9,SPY!$A$2:$E$379,5,FALSE),"")</f>
        <v/>
      </c>
      <c r="F9" s="7"/>
      <c r="H9" s="24" t="s">
        <v>11</v>
      </c>
      <c r="I9" s="36">
        <f>_xlfn.VAR.S(C:C)</f>
        <v>1.6740364185151405E-5</v>
      </c>
      <c r="J9" s="55"/>
      <c r="K9" s="61" t="s">
        <v>33</v>
      </c>
      <c r="L9" s="61" t="s">
        <v>34</v>
      </c>
      <c r="M9" s="62" t="s">
        <v>35</v>
      </c>
      <c r="O9" s="24" t="s">
        <v>11</v>
      </c>
      <c r="P9" s="36">
        <f>_xlfn.VAR.S(D:D)</f>
        <v>9.8319109955806927E-4</v>
      </c>
      <c r="Q9" s="55"/>
      <c r="R9" s="61" t="s">
        <v>33</v>
      </c>
      <c r="S9" s="61" t="s">
        <v>34</v>
      </c>
      <c r="T9" s="62" t="s">
        <v>35</v>
      </c>
    </row>
    <row r="10" spans="1:20" ht="14.25" x14ac:dyDescent="0.4">
      <c r="A10" s="9">
        <v>24685</v>
      </c>
      <c r="B10" s="90">
        <v>35.200000000000003</v>
      </c>
      <c r="C10" s="8">
        <f t="shared" si="2"/>
        <v>5.7142857142857828E-3</v>
      </c>
      <c r="D10" s="7"/>
      <c r="E10" s="86" t="str">
        <f>IFERROR(VLOOKUP(A10,SPY!$A$2:$E$379,5,FALSE),"")</f>
        <v/>
      </c>
      <c r="F10" s="7"/>
      <c r="H10" s="24" t="s">
        <v>26</v>
      </c>
      <c r="I10" s="37">
        <f>KURT(C:C)</f>
        <v>29.976991260022633</v>
      </c>
      <c r="J10" s="24" t="s">
        <v>36</v>
      </c>
      <c r="K10" s="63">
        <f>AVERAGEIF(C:C,"&gt;0")</f>
        <v>4.0687382960396439E-3</v>
      </c>
      <c r="L10" s="63">
        <f>AVERAGEIF(C:C,"&lt;0")</f>
        <v>-1.4578220150289708E-3</v>
      </c>
      <c r="M10" s="64">
        <v>0</v>
      </c>
      <c r="O10" s="24" t="s">
        <v>26</v>
      </c>
      <c r="P10" s="37">
        <f>KURT(D:D)</f>
        <v>4.1781467244576085</v>
      </c>
      <c r="Q10" s="24" t="s">
        <v>36</v>
      </c>
      <c r="R10" s="63">
        <f>AVERAGEIF(D:D,"&gt;0")</f>
        <v>4.1371733430460356E-2</v>
      </c>
      <c r="S10" s="63">
        <f>AVERAGEIF(D:D,"&lt;0")</f>
        <v>-2.1004836894605154E-3</v>
      </c>
      <c r="T10" s="64">
        <v>0</v>
      </c>
    </row>
    <row r="11" spans="1:20" ht="14.25" x14ac:dyDescent="0.4">
      <c r="A11" s="9">
        <v>24716</v>
      </c>
      <c r="B11" s="90">
        <v>35.200000000000003</v>
      </c>
      <c r="C11" s="8">
        <f t="shared" si="2"/>
        <v>0</v>
      </c>
      <c r="D11" s="7"/>
      <c r="E11" s="86" t="str">
        <f>IFERROR(VLOOKUP(A11,SPY!$A$2:$E$379,5,FALSE),"")</f>
        <v/>
      </c>
      <c r="F11" s="7"/>
      <c r="H11" s="24" t="s">
        <v>12</v>
      </c>
      <c r="I11" s="37">
        <f>SKEW(C:C)</f>
        <v>3.4204649559511711</v>
      </c>
      <c r="J11" s="24" t="s">
        <v>22</v>
      </c>
      <c r="K11" s="65">
        <f>COUNTIF(C:C,"&gt;0")</f>
        <v>577</v>
      </c>
      <c r="L11" s="65">
        <f>COUNTIF(C:C,"&lt;0")</f>
        <v>69</v>
      </c>
      <c r="M11" s="66">
        <f>COUNTIF(C:C,0)</f>
        <v>42</v>
      </c>
      <c r="O11" s="24" t="s">
        <v>12</v>
      </c>
      <c r="P11" s="37">
        <f>SKEW(D:D)</f>
        <v>1.8571945060802002</v>
      </c>
      <c r="Q11" s="24" t="s">
        <v>22</v>
      </c>
      <c r="R11" s="65">
        <f>COUNTIF(D:D,"&gt;0")</f>
        <v>666</v>
      </c>
      <c r="S11" s="65">
        <f>COUNTIF(D:D,"&lt;0")</f>
        <v>11</v>
      </c>
      <c r="T11" s="66">
        <f>COUNTIF(D:D,0)</f>
        <v>0</v>
      </c>
    </row>
    <row r="12" spans="1:20" ht="14.25" x14ac:dyDescent="0.4">
      <c r="A12" s="9">
        <v>24746</v>
      </c>
      <c r="B12" s="90">
        <v>35.299999999999997</v>
      </c>
      <c r="C12" s="8">
        <f t="shared" si="2"/>
        <v>2.8409090909089496E-3</v>
      </c>
      <c r="D12" s="7"/>
      <c r="E12" s="86" t="str">
        <f>IFERROR(VLOOKUP(A12,SPY!$A$2:$E$379,5,FALSE),"")</f>
        <v/>
      </c>
      <c r="F12" s="7"/>
      <c r="H12" s="24" t="s">
        <v>13</v>
      </c>
      <c r="I12" s="36">
        <f>I14-I13</f>
        <v>6.1299194812787339E-2</v>
      </c>
      <c r="J12" s="24" t="s">
        <v>37</v>
      </c>
      <c r="K12" s="63">
        <f>K11/$I$16</f>
        <v>0.83866279069767447</v>
      </c>
      <c r="L12" s="63">
        <f>L11/$I$16</f>
        <v>0.1002906976744186</v>
      </c>
      <c r="M12" s="64">
        <f>M11/$I$16</f>
        <v>6.1046511627906974E-2</v>
      </c>
      <c r="O12" s="24" t="s">
        <v>13</v>
      </c>
      <c r="P12" s="36">
        <f>P14-P13</f>
        <v>0.19148729980439094</v>
      </c>
      <c r="Q12" s="24" t="s">
        <v>37</v>
      </c>
      <c r="R12" s="63">
        <f>R11/$I$16</f>
        <v>0.96802325581395354</v>
      </c>
      <c r="S12" s="63">
        <f>S11/$I$16</f>
        <v>1.5988372093023256E-2</v>
      </c>
      <c r="T12" s="64">
        <f>T11/$I$16</f>
        <v>0</v>
      </c>
    </row>
    <row r="13" spans="1:20" ht="14.25" x14ac:dyDescent="0.4">
      <c r="A13" s="9">
        <v>24777</v>
      </c>
      <c r="B13" s="90">
        <v>35.4</v>
      </c>
      <c r="C13" s="8">
        <f t="shared" si="2"/>
        <v>2.8328611898016387E-3</v>
      </c>
      <c r="D13" s="7"/>
      <c r="E13" s="86" t="str">
        <f>IFERROR(VLOOKUP(A13,SPY!$A$2:$E$379,5,FALSE),"")</f>
        <v/>
      </c>
      <c r="F13" s="7"/>
      <c r="H13" s="24" t="s">
        <v>14</v>
      </c>
      <c r="I13" s="36">
        <f>MIN(C:C)</f>
        <v>-9.6463022508038732E-3</v>
      </c>
      <c r="J13" s="24" t="s">
        <v>38</v>
      </c>
      <c r="K13" s="63">
        <f>K12*K10</f>
        <v>3.4122994139751087E-3</v>
      </c>
      <c r="L13" s="63">
        <f>L12*L10</f>
        <v>-1.4620598697238224E-4</v>
      </c>
      <c r="M13" s="64">
        <f>M12*M10</f>
        <v>0</v>
      </c>
      <c r="O13" s="24" t="s">
        <v>14</v>
      </c>
      <c r="P13" s="36">
        <f>MIN(D:D)</f>
        <v>-4.6741129912041268E-3</v>
      </c>
      <c r="Q13" s="24" t="s">
        <v>38</v>
      </c>
      <c r="R13" s="63">
        <f>R12*R10</f>
        <v>4.0048800094021217E-2</v>
      </c>
      <c r="S13" s="63">
        <f>S12*S10</f>
        <v>-3.3583314802421029E-5</v>
      </c>
      <c r="T13" s="64">
        <f>T12*T10</f>
        <v>0</v>
      </c>
    </row>
    <row r="14" spans="1:20" x14ac:dyDescent="0.4">
      <c r="A14" s="9">
        <v>24807</v>
      </c>
      <c r="B14" s="90">
        <v>35.5</v>
      </c>
      <c r="C14" s="8">
        <f t="shared" si="2"/>
        <v>2.8248587570622874E-3</v>
      </c>
      <c r="D14" s="7"/>
      <c r="E14" s="86" t="str">
        <f>IFERROR(VLOOKUP(A14,SPY!$A$2:$E$379,5,FALSE),"")</f>
        <v/>
      </c>
      <c r="F14" s="7"/>
      <c r="H14" s="24" t="s">
        <v>15</v>
      </c>
      <c r="I14" s="36">
        <f>MAX(C:C)</f>
        <v>5.1652892561983466E-2</v>
      </c>
      <c r="J14" s="56"/>
      <c r="M14" s="57"/>
      <c r="O14" s="24" t="s">
        <v>15</v>
      </c>
      <c r="P14" s="36">
        <f>MAX(D:D)</f>
        <v>0.18681318681318682</v>
      </c>
      <c r="Q14" s="56"/>
      <c r="T14" s="57"/>
    </row>
    <row r="15" spans="1:20" x14ac:dyDescent="0.4">
      <c r="A15" s="9">
        <v>24838</v>
      </c>
      <c r="B15" s="90">
        <v>35.5</v>
      </c>
      <c r="C15" s="8">
        <f t="shared" si="2"/>
        <v>0</v>
      </c>
      <c r="D15" s="8">
        <f>B15/B3-1</f>
        <v>2.0114942528735691E-2</v>
      </c>
      <c r="E15" s="86" t="str">
        <f>IFERROR(VLOOKUP(A15,SPY!$A$2:$E$379,5,FALSE),"")</f>
        <v/>
      </c>
      <c r="F15" s="8"/>
      <c r="H15" s="24" t="s">
        <v>16</v>
      </c>
      <c r="I15" s="37">
        <f>SUM(C:C)</f>
        <v>2.2470722777778738</v>
      </c>
      <c r="J15" s="56"/>
      <c r="M15" s="57"/>
      <c r="O15" s="24" t="s">
        <v>16</v>
      </c>
      <c r="P15" s="37">
        <f>SUM(D:D)</f>
        <v>27.53046914410254</v>
      </c>
      <c r="Q15" s="56"/>
      <c r="T15" s="57"/>
    </row>
    <row r="16" spans="1:20" ht="13.5" thickBot="1" x14ac:dyDescent="0.45">
      <c r="A16" s="9">
        <v>24869</v>
      </c>
      <c r="B16" s="90">
        <v>35.700000000000003</v>
      </c>
      <c r="C16" s="8">
        <f t="shared" si="2"/>
        <v>5.6338028169014009E-3</v>
      </c>
      <c r="D16" s="8">
        <f t="shared" ref="D16:D79" si="9">B16/B4-1</f>
        <v>2.8818443804034644E-2</v>
      </c>
      <c r="E16" s="86" t="str">
        <f>IFERROR(VLOOKUP(A16,SPY!$A$2:$E$379,5,FALSE),"")</f>
        <v/>
      </c>
      <c r="F16" s="8"/>
      <c r="H16" s="25" t="s">
        <v>17</v>
      </c>
      <c r="I16" s="38">
        <f>COUNT(C:C)</f>
        <v>688</v>
      </c>
      <c r="J16" s="58"/>
      <c r="K16" s="59"/>
      <c r="L16" s="59"/>
      <c r="M16" s="60"/>
      <c r="O16" s="25" t="s">
        <v>17</v>
      </c>
      <c r="P16" s="38">
        <f>COUNT(D:D)</f>
        <v>677</v>
      </c>
      <c r="Q16" s="58"/>
      <c r="R16" s="59"/>
      <c r="S16" s="59"/>
      <c r="T16" s="60"/>
    </row>
    <row r="17" spans="1:20" x14ac:dyDescent="0.45">
      <c r="A17" s="9">
        <v>24898</v>
      </c>
      <c r="B17" s="90">
        <v>35.799999999999997</v>
      </c>
      <c r="C17" s="8">
        <f t="shared" si="2"/>
        <v>2.8011204481790397E-3</v>
      </c>
      <c r="D17" s="8">
        <f t="shared" si="9"/>
        <v>3.170028818443793E-2</v>
      </c>
      <c r="E17" s="86" t="str">
        <f>IFERROR(VLOOKUP(A17,SPY!$A$2:$E$379,5,FALSE),"")</f>
        <v/>
      </c>
      <c r="F17" s="8"/>
      <c r="H17" s="16" t="s">
        <v>19</v>
      </c>
      <c r="I17" s="17" t="s">
        <v>20</v>
      </c>
      <c r="J17" s="17" t="s">
        <v>22</v>
      </c>
      <c r="K17" s="17" t="s">
        <v>23</v>
      </c>
      <c r="L17" s="17" t="s">
        <v>24</v>
      </c>
      <c r="M17" s="18" t="s">
        <v>25</v>
      </c>
      <c r="O17" s="30" t="s">
        <v>19</v>
      </c>
      <c r="P17" s="31" t="s">
        <v>20</v>
      </c>
      <c r="Q17" s="31" t="s">
        <v>22</v>
      </c>
      <c r="R17" s="17" t="s">
        <v>23</v>
      </c>
      <c r="S17" s="17" t="s">
        <v>24</v>
      </c>
      <c r="T17" s="18" t="s">
        <v>25</v>
      </c>
    </row>
    <row r="18" spans="1:20" ht="14.25" x14ac:dyDescent="0.45">
      <c r="A18" s="9">
        <v>24929</v>
      </c>
      <c r="B18" s="90">
        <v>36</v>
      </c>
      <c r="C18" s="8">
        <f t="shared" si="2"/>
        <v>5.5865921787709993E-3</v>
      </c>
      <c r="D18" s="8">
        <f t="shared" si="9"/>
        <v>4.0462427745664664E-2</v>
      </c>
      <c r="E18" s="86" t="str">
        <f>IFERROR(VLOOKUP(A18,SPY!$A$2:$E$379,5,FALSE),"")</f>
        <v/>
      </c>
      <c r="F18" s="8"/>
      <c r="H18" s="91">
        <v>-5.0000000000000001E-3</v>
      </c>
      <c r="I18" s="14">
        <v>-5.0000000000000001E-3</v>
      </c>
      <c r="J18" s="15">
        <v>1</v>
      </c>
      <c r="K18" s="7" t="str">
        <f>"Less than "&amp;TEXT(H18,"0.00%")</f>
        <v>Less than -0.50%</v>
      </c>
      <c r="L18" s="10">
        <f>J18/$I$16</f>
        <v>1.4534883720930232E-3</v>
      </c>
      <c r="M18" s="19">
        <f>L18</f>
        <v>1.4534883720930232E-3</v>
      </c>
      <c r="O18" s="32">
        <v>-0.02</v>
      </c>
      <c r="P18" s="28">
        <v>-0.02</v>
      </c>
      <c r="Q18" s="29">
        <v>0</v>
      </c>
      <c r="R18" s="26" t="str">
        <f>"Less than "&amp;TEXT(O18,"0.00%")</f>
        <v>Less than -2.00%</v>
      </c>
      <c r="S18" s="10">
        <f>Q18/$P$16</f>
        <v>0</v>
      </c>
      <c r="T18" s="19">
        <f>S18</f>
        <v>0</v>
      </c>
    </row>
    <row r="19" spans="1:20" ht="14.25" x14ac:dyDescent="0.45">
      <c r="A19" s="9">
        <v>24959</v>
      </c>
      <c r="B19" s="90">
        <v>36.1</v>
      </c>
      <c r="C19" s="8">
        <f t="shared" si="2"/>
        <v>2.7777777777777679E-3</v>
      </c>
      <c r="D19" s="8">
        <f t="shared" si="9"/>
        <v>4.3352601156069426E-2</v>
      </c>
      <c r="E19" s="86" t="str">
        <f>IFERROR(VLOOKUP(A19,SPY!$A$2:$E$379,5,FALSE),"")</f>
        <v/>
      </c>
      <c r="F19" s="8"/>
      <c r="H19" s="91">
        <v>-4.0000000000000001E-3</v>
      </c>
      <c r="I19" s="14">
        <v>-4.0000000000000001E-3</v>
      </c>
      <c r="J19" s="15">
        <v>2</v>
      </c>
      <c r="K19" s="7" t="str">
        <f>TEXT(H18,"0.00%")&amp;" to "&amp;TEXT(H19,"0.00%")</f>
        <v>-0.50% to -0.40%</v>
      </c>
      <c r="L19" s="10">
        <f t="shared" ref="L19:L37" si="10">J19/$I$16</f>
        <v>2.9069767441860465E-3</v>
      </c>
      <c r="M19" s="19">
        <f>L19+M18</f>
        <v>4.3604651162790697E-3</v>
      </c>
      <c r="O19" s="32">
        <v>-0.01</v>
      </c>
      <c r="P19" s="28">
        <v>-0.01</v>
      </c>
      <c r="Q19" s="29">
        <v>0</v>
      </c>
      <c r="R19" s="26" t="str">
        <f>TEXT(O18,"0.00%")&amp;" to "&amp;TEXT(O19,"0.00%")</f>
        <v>-2.00% to -1.00%</v>
      </c>
      <c r="S19" s="10">
        <f t="shared" ref="S19:S37" si="11">Q19/$P$16</f>
        <v>0</v>
      </c>
      <c r="T19" s="19">
        <f>S19+T18</f>
        <v>0</v>
      </c>
    </row>
    <row r="20" spans="1:20" ht="14.25" x14ac:dyDescent="0.45">
      <c r="A20" s="9">
        <v>24990</v>
      </c>
      <c r="B20" s="90">
        <v>36.1</v>
      </c>
      <c r="C20" s="8">
        <f t="shared" si="2"/>
        <v>0</v>
      </c>
      <c r="D20" s="8">
        <f t="shared" si="9"/>
        <v>3.4383954154727947E-2</v>
      </c>
      <c r="E20" s="86" t="str">
        <f>IFERROR(VLOOKUP(A20,SPY!$A$2:$E$379,5,FALSE),"")</f>
        <v/>
      </c>
      <c r="F20" s="8"/>
      <c r="H20" s="91">
        <v>-3.0000000000000001E-3</v>
      </c>
      <c r="I20" s="14">
        <v>-3.0000000000000001E-3</v>
      </c>
      <c r="J20" s="15">
        <v>1</v>
      </c>
      <c r="K20" s="7" t="str">
        <f t="shared" ref="K20:K36" si="12">TEXT(H19,"0.00%")&amp;" to "&amp;TEXT(H20,"0.00%")</f>
        <v>-0.40% to -0.30%</v>
      </c>
      <c r="L20" s="10">
        <f t="shared" si="10"/>
        <v>1.4534883720930232E-3</v>
      </c>
      <c r="M20" s="19">
        <f t="shared" ref="M20:M37" si="13">L20+M19</f>
        <v>5.8139534883720929E-3</v>
      </c>
      <c r="O20" s="32">
        <v>0</v>
      </c>
      <c r="P20" s="28">
        <v>0</v>
      </c>
      <c r="Q20" s="29">
        <v>11</v>
      </c>
      <c r="R20" s="26" t="str">
        <f t="shared" ref="R20:R36" si="14">TEXT(O19,"0.00%")&amp;" to "&amp;TEXT(O20,"0.00%")</f>
        <v>-1.00% to 0.00%</v>
      </c>
      <c r="S20" s="10">
        <f t="shared" si="11"/>
        <v>1.6248153618906941E-2</v>
      </c>
      <c r="T20" s="19">
        <f t="shared" ref="T20:T36" si="15">S20+T19</f>
        <v>1.6248153618906941E-2</v>
      </c>
    </row>
    <row r="21" spans="1:20" ht="14.25" x14ac:dyDescent="0.45">
      <c r="A21" s="9">
        <v>25020</v>
      </c>
      <c r="B21" s="90">
        <v>36.200000000000003</v>
      </c>
      <c r="C21" s="8">
        <f t="shared" si="2"/>
        <v>2.7700831024930483E-3</v>
      </c>
      <c r="D21" s="8">
        <f t="shared" si="9"/>
        <v>3.4285714285714475E-2</v>
      </c>
      <c r="E21" s="86" t="str">
        <f>IFERROR(VLOOKUP(A21,SPY!$A$2:$E$379,5,FALSE),"")</f>
        <v/>
      </c>
      <c r="F21" s="8"/>
      <c r="H21" s="91">
        <v>-2E-3</v>
      </c>
      <c r="I21" s="14">
        <v>-2E-3</v>
      </c>
      <c r="J21" s="15">
        <v>10</v>
      </c>
      <c r="K21" s="7" t="str">
        <f t="shared" si="12"/>
        <v>-0.30% to -0.20%</v>
      </c>
      <c r="L21" s="10">
        <f t="shared" si="10"/>
        <v>1.4534883720930232E-2</v>
      </c>
      <c r="M21" s="19">
        <f t="shared" si="13"/>
        <v>2.0348837209302327E-2</v>
      </c>
      <c r="O21" s="32">
        <v>0.01</v>
      </c>
      <c r="P21" s="28">
        <v>0.01</v>
      </c>
      <c r="Q21" s="29">
        <v>26</v>
      </c>
      <c r="R21" s="26" t="str">
        <f t="shared" si="14"/>
        <v>0.00% to 1.00%</v>
      </c>
      <c r="S21" s="10">
        <f t="shared" si="11"/>
        <v>3.8404726735598228E-2</v>
      </c>
      <c r="T21" s="19">
        <f t="shared" si="15"/>
        <v>5.4652880354505169E-2</v>
      </c>
    </row>
    <row r="22" spans="1:20" ht="14.25" x14ac:dyDescent="0.45">
      <c r="A22" s="9">
        <v>25051</v>
      </c>
      <c r="B22" s="90">
        <v>36.299999999999997</v>
      </c>
      <c r="C22" s="8">
        <f t="shared" si="2"/>
        <v>2.7624309392264568E-3</v>
      </c>
      <c r="D22" s="8">
        <f t="shared" si="9"/>
        <v>3.1249999999999778E-2</v>
      </c>
      <c r="E22" s="86" t="str">
        <f>IFERROR(VLOOKUP(A22,SPY!$A$2:$E$379,5,FALSE),"")</f>
        <v/>
      </c>
      <c r="F22" s="8"/>
      <c r="H22" s="91">
        <v>-1E-3</v>
      </c>
      <c r="I22" s="14">
        <v>-1E-3</v>
      </c>
      <c r="J22" s="15">
        <v>24</v>
      </c>
      <c r="K22" s="7" t="str">
        <f t="shared" si="12"/>
        <v>-0.20% to -0.10%</v>
      </c>
      <c r="L22" s="10">
        <f t="shared" si="10"/>
        <v>3.4883720930232558E-2</v>
      </c>
      <c r="M22" s="19">
        <f t="shared" si="13"/>
        <v>5.5232558139534885E-2</v>
      </c>
      <c r="O22" s="32">
        <v>0.02</v>
      </c>
      <c r="P22" s="28">
        <v>0.02</v>
      </c>
      <c r="Q22" s="29">
        <v>115</v>
      </c>
      <c r="R22" s="26" t="str">
        <f t="shared" si="14"/>
        <v>1.00% to 2.00%</v>
      </c>
      <c r="S22" s="10">
        <f t="shared" si="11"/>
        <v>0.16986706056129985</v>
      </c>
      <c r="T22" s="19">
        <f t="shared" si="15"/>
        <v>0.22451994091580502</v>
      </c>
    </row>
    <row r="23" spans="1:20" ht="14.25" x14ac:dyDescent="0.45">
      <c r="A23" s="9">
        <v>25082</v>
      </c>
      <c r="B23" s="90">
        <v>36.5</v>
      </c>
      <c r="C23" s="8">
        <f t="shared" si="2"/>
        <v>5.5096418732782926E-3</v>
      </c>
      <c r="D23" s="8">
        <f t="shared" si="9"/>
        <v>3.6931818181818121E-2</v>
      </c>
      <c r="E23" s="86" t="str">
        <f>IFERROR(VLOOKUP(A23,SPY!$A$2:$E$379,5,FALSE),"")</f>
        <v/>
      </c>
      <c r="F23" s="8"/>
      <c r="H23" s="91">
        <v>0</v>
      </c>
      <c r="I23" s="14">
        <v>0</v>
      </c>
      <c r="J23" s="15">
        <v>73</v>
      </c>
      <c r="K23" s="7" t="str">
        <f t="shared" si="12"/>
        <v>-0.10% to 0.00%</v>
      </c>
      <c r="L23" s="10">
        <f t="shared" si="10"/>
        <v>0.10610465116279069</v>
      </c>
      <c r="M23" s="19">
        <f t="shared" si="13"/>
        <v>0.16133720930232559</v>
      </c>
      <c r="O23" s="32">
        <v>0.03</v>
      </c>
      <c r="P23" s="28">
        <v>0.03</v>
      </c>
      <c r="Q23" s="29">
        <v>168</v>
      </c>
      <c r="R23" s="26" t="str">
        <f t="shared" si="14"/>
        <v>2.00% to 3.00%</v>
      </c>
      <c r="S23" s="10">
        <f t="shared" si="11"/>
        <v>0.2481536189069424</v>
      </c>
      <c r="T23" s="19">
        <f t="shared" si="15"/>
        <v>0.47267355982274739</v>
      </c>
    </row>
    <row r="24" spans="1:20" ht="14.25" x14ac:dyDescent="0.45">
      <c r="A24" s="9">
        <v>25112</v>
      </c>
      <c r="B24" s="90">
        <v>36.799999999999997</v>
      </c>
      <c r="C24" s="8">
        <f t="shared" si="2"/>
        <v>8.219178082191636E-3</v>
      </c>
      <c r="D24" s="8">
        <f t="shared" si="9"/>
        <v>4.2492917847025469E-2</v>
      </c>
      <c r="E24" s="86" t="str">
        <f>IFERROR(VLOOKUP(A24,SPY!$A$2:$E$379,5,FALSE),"")</f>
        <v/>
      </c>
      <c r="F24" s="8"/>
      <c r="H24" s="91">
        <v>1E-3</v>
      </c>
      <c r="I24" s="14">
        <v>1E-3</v>
      </c>
      <c r="J24" s="15">
        <v>69</v>
      </c>
      <c r="K24" s="7" t="str">
        <f t="shared" si="12"/>
        <v>0.00% to 0.10%</v>
      </c>
      <c r="L24" s="10">
        <f t="shared" si="10"/>
        <v>0.1002906976744186</v>
      </c>
      <c r="M24" s="19">
        <f t="shared" si="13"/>
        <v>0.26162790697674421</v>
      </c>
      <c r="O24" s="32">
        <v>0.04</v>
      </c>
      <c r="P24" s="28">
        <v>0.04</v>
      </c>
      <c r="Q24" s="29">
        <v>118</v>
      </c>
      <c r="R24" s="26" t="str">
        <f t="shared" si="14"/>
        <v>3.00% to 4.00%</v>
      </c>
      <c r="S24" s="10">
        <f t="shared" si="11"/>
        <v>0.17429837518463812</v>
      </c>
      <c r="T24" s="19">
        <f t="shared" si="15"/>
        <v>0.64697193500738548</v>
      </c>
    </row>
    <row r="25" spans="1:20" ht="14.25" x14ac:dyDescent="0.45">
      <c r="A25" s="9">
        <v>25143</v>
      </c>
      <c r="B25" s="90">
        <v>36.799999999999997</v>
      </c>
      <c r="C25" s="8">
        <f t="shared" si="2"/>
        <v>0</v>
      </c>
      <c r="D25" s="8">
        <f t="shared" si="9"/>
        <v>3.9548022598870025E-2</v>
      </c>
      <c r="E25" s="86" t="str">
        <f>IFERROR(VLOOKUP(A25,SPY!$A$2:$E$379,5,FALSE),"")</f>
        <v/>
      </c>
      <c r="F25" s="8"/>
      <c r="H25" s="91">
        <v>2E-3</v>
      </c>
      <c r="I25" s="14">
        <v>2E-3</v>
      </c>
      <c r="J25" s="15">
        <v>114</v>
      </c>
      <c r="K25" s="7" t="str">
        <f t="shared" si="12"/>
        <v>0.10% to 0.20%</v>
      </c>
      <c r="L25" s="10">
        <f t="shared" si="10"/>
        <v>0.16569767441860464</v>
      </c>
      <c r="M25" s="19">
        <f t="shared" si="13"/>
        <v>0.42732558139534882</v>
      </c>
      <c r="O25" s="32">
        <v>0.05</v>
      </c>
      <c r="P25" s="28">
        <v>0.05</v>
      </c>
      <c r="Q25" s="29">
        <v>74</v>
      </c>
      <c r="R25" s="26" t="str">
        <f t="shared" si="14"/>
        <v>4.00% to 5.00%</v>
      </c>
      <c r="S25" s="10">
        <f t="shared" si="11"/>
        <v>0.10930576070901034</v>
      </c>
      <c r="T25" s="19">
        <f t="shared" si="15"/>
        <v>0.7562776957163958</v>
      </c>
    </row>
    <row r="26" spans="1:20" ht="14.25" x14ac:dyDescent="0.45">
      <c r="A26" s="9">
        <v>25173</v>
      </c>
      <c r="B26" s="90">
        <v>37</v>
      </c>
      <c r="C26" s="8">
        <f t="shared" si="2"/>
        <v>5.4347826086957873E-3</v>
      </c>
      <c r="D26" s="8">
        <f t="shared" si="9"/>
        <v>4.2253521126760507E-2</v>
      </c>
      <c r="E26" s="86" t="str">
        <f>IFERROR(VLOOKUP(A26,SPY!$A$2:$E$379,5,FALSE),"")</f>
        <v/>
      </c>
      <c r="F26" s="8"/>
      <c r="H26" s="91">
        <v>3.0000000000000001E-3</v>
      </c>
      <c r="I26" s="14">
        <v>3.0000000000000001E-3</v>
      </c>
      <c r="J26" s="15">
        <v>108</v>
      </c>
      <c r="K26" s="7" t="str">
        <f t="shared" si="12"/>
        <v>0.20% to 0.30%</v>
      </c>
      <c r="L26" s="10">
        <f t="shared" si="10"/>
        <v>0.15697674418604651</v>
      </c>
      <c r="M26" s="19">
        <f t="shared" si="13"/>
        <v>0.58430232558139528</v>
      </c>
      <c r="O26" s="32">
        <v>0.06</v>
      </c>
      <c r="P26" s="28">
        <v>0.06</v>
      </c>
      <c r="Q26" s="29">
        <v>41</v>
      </c>
      <c r="R26" s="26" t="str">
        <f t="shared" si="14"/>
        <v>5.00% to 6.00%</v>
      </c>
      <c r="S26" s="10">
        <f t="shared" si="11"/>
        <v>6.0561299852289516E-2</v>
      </c>
      <c r="T26" s="19">
        <f t="shared" si="15"/>
        <v>0.81683899556868533</v>
      </c>
    </row>
    <row r="27" spans="1:20" ht="14.25" x14ac:dyDescent="0.45">
      <c r="A27" s="9">
        <v>25204</v>
      </c>
      <c r="B27" s="90">
        <v>37</v>
      </c>
      <c r="C27" s="8">
        <f t="shared" si="2"/>
        <v>0</v>
      </c>
      <c r="D27" s="8">
        <f t="shared" si="9"/>
        <v>4.2253521126760507E-2</v>
      </c>
      <c r="E27" s="86" t="str">
        <f>IFERROR(VLOOKUP(A27,SPY!$A$2:$E$379,5,FALSE),"")</f>
        <v/>
      </c>
      <c r="F27" s="8"/>
      <c r="H27" s="91">
        <v>4.0000000000000001E-3</v>
      </c>
      <c r="I27" s="14">
        <v>4.0000000000000001E-3</v>
      </c>
      <c r="J27" s="15">
        <v>75</v>
      </c>
      <c r="K27" s="7" t="str">
        <f t="shared" si="12"/>
        <v>0.30% to 0.40%</v>
      </c>
      <c r="L27" s="10">
        <f t="shared" si="10"/>
        <v>0.10901162790697674</v>
      </c>
      <c r="M27" s="19">
        <f t="shared" si="13"/>
        <v>0.69331395348837199</v>
      </c>
      <c r="O27" s="32">
        <v>7.0000000000000007E-2</v>
      </c>
      <c r="P27" s="28">
        <v>7.0000000000000007E-2</v>
      </c>
      <c r="Q27" s="29">
        <v>28</v>
      </c>
      <c r="R27" s="26" t="str">
        <f t="shared" si="14"/>
        <v>6.00% to 7.00%</v>
      </c>
      <c r="S27" s="10">
        <f t="shared" si="11"/>
        <v>4.1358936484490398E-2</v>
      </c>
      <c r="T27" s="19">
        <f t="shared" si="15"/>
        <v>0.85819793205317574</v>
      </c>
    </row>
    <row r="28" spans="1:20" ht="14.25" x14ac:dyDescent="0.45">
      <c r="A28" s="9">
        <v>25235</v>
      </c>
      <c r="B28" s="90">
        <v>37</v>
      </c>
      <c r="C28" s="8">
        <f t="shared" si="2"/>
        <v>0</v>
      </c>
      <c r="D28" s="8">
        <f t="shared" si="9"/>
        <v>3.6414565826330403E-2</v>
      </c>
      <c r="E28" s="86" t="str">
        <f>IFERROR(VLOOKUP(A28,SPY!$A$2:$E$379,5,FALSE),"")</f>
        <v/>
      </c>
      <c r="F28" s="8"/>
      <c r="H28" s="91">
        <v>5.0000000000000001E-3</v>
      </c>
      <c r="I28" s="14">
        <v>5.0000000000000001E-3</v>
      </c>
      <c r="J28" s="15">
        <v>55</v>
      </c>
      <c r="K28" s="7" t="str">
        <f t="shared" si="12"/>
        <v>0.40% to 0.50%</v>
      </c>
      <c r="L28" s="10">
        <f t="shared" si="10"/>
        <v>7.9941860465116282E-2</v>
      </c>
      <c r="M28" s="19">
        <f t="shared" si="13"/>
        <v>0.7732558139534883</v>
      </c>
      <c r="O28" s="32">
        <v>0.08</v>
      </c>
      <c r="P28" s="28">
        <v>0.08</v>
      </c>
      <c r="Q28" s="29">
        <v>20</v>
      </c>
      <c r="R28" s="26" t="str">
        <f t="shared" si="14"/>
        <v>7.00% to 8.00%</v>
      </c>
      <c r="S28" s="10">
        <f t="shared" si="11"/>
        <v>2.9542097488921712E-2</v>
      </c>
      <c r="T28" s="19">
        <f t="shared" si="15"/>
        <v>0.88774002954209741</v>
      </c>
    </row>
    <row r="29" spans="1:20" ht="14.25" x14ac:dyDescent="0.45">
      <c r="A29" s="9">
        <v>25263</v>
      </c>
      <c r="B29" s="90">
        <v>37.1</v>
      </c>
      <c r="C29" s="8">
        <f t="shared" si="2"/>
        <v>2.7027027027026751E-3</v>
      </c>
      <c r="D29" s="8">
        <f t="shared" si="9"/>
        <v>3.6312849162011274E-2</v>
      </c>
      <c r="E29" s="86" t="str">
        <f>IFERROR(VLOOKUP(A29,SPY!$A$2:$E$379,5,FALSE),"")</f>
        <v/>
      </c>
      <c r="F29" s="8"/>
      <c r="H29" s="91">
        <v>6.0000000000000001E-3</v>
      </c>
      <c r="I29" s="14">
        <v>6.0000000000000001E-3</v>
      </c>
      <c r="J29" s="15">
        <v>48</v>
      </c>
      <c r="K29" s="7" t="str">
        <f t="shared" si="12"/>
        <v>0.50% to 0.60%</v>
      </c>
      <c r="L29" s="10">
        <f t="shared" si="10"/>
        <v>6.9767441860465115E-2</v>
      </c>
      <c r="M29" s="19">
        <f t="shared" si="13"/>
        <v>0.84302325581395343</v>
      </c>
      <c r="O29" s="32">
        <v>0.09</v>
      </c>
      <c r="P29" s="28">
        <v>0.09</v>
      </c>
      <c r="Q29" s="29">
        <v>10</v>
      </c>
      <c r="R29" s="26" t="str">
        <f t="shared" si="14"/>
        <v>8.00% to 9.00%</v>
      </c>
      <c r="S29" s="10">
        <f t="shared" si="11"/>
        <v>1.4771048744460856E-2</v>
      </c>
      <c r="T29" s="19">
        <f t="shared" si="15"/>
        <v>0.9025110782865583</v>
      </c>
    </row>
    <row r="30" spans="1:20" ht="14.25" x14ac:dyDescent="0.45">
      <c r="A30" s="9">
        <v>25294</v>
      </c>
      <c r="B30" s="90">
        <v>37.4</v>
      </c>
      <c r="C30" s="8">
        <f t="shared" si="2"/>
        <v>8.0862533692722671E-3</v>
      </c>
      <c r="D30" s="8">
        <f t="shared" si="9"/>
        <v>3.8888888888888751E-2</v>
      </c>
      <c r="E30" s="86" t="str">
        <f>IFERROR(VLOOKUP(A30,SPY!$A$2:$E$379,5,FALSE),"")</f>
        <v/>
      </c>
      <c r="F30" s="8"/>
      <c r="H30" s="91">
        <v>7.0000000000000001E-3</v>
      </c>
      <c r="I30" s="14">
        <v>7.0000000000000001E-3</v>
      </c>
      <c r="J30" s="15">
        <v>22</v>
      </c>
      <c r="K30" s="7" t="str">
        <f t="shared" si="12"/>
        <v>0.60% to 0.70%</v>
      </c>
      <c r="L30" s="10">
        <f t="shared" si="10"/>
        <v>3.1976744186046513E-2</v>
      </c>
      <c r="M30" s="19">
        <f t="shared" si="13"/>
        <v>0.875</v>
      </c>
      <c r="O30" s="32">
        <v>0.1</v>
      </c>
      <c r="P30" s="28">
        <v>0.1</v>
      </c>
      <c r="Q30" s="29">
        <v>21</v>
      </c>
      <c r="R30" s="26" t="str">
        <f t="shared" si="14"/>
        <v>9.00% to 10.00%</v>
      </c>
      <c r="S30" s="10">
        <f t="shared" si="11"/>
        <v>3.10192023633678E-2</v>
      </c>
      <c r="T30" s="19">
        <f t="shared" si="15"/>
        <v>0.93353028064992605</v>
      </c>
    </row>
    <row r="31" spans="1:20" ht="14.25" x14ac:dyDescent="0.45">
      <c r="A31" s="9">
        <v>25324</v>
      </c>
      <c r="B31" s="90">
        <v>37.6</v>
      </c>
      <c r="C31" s="8">
        <f t="shared" si="2"/>
        <v>5.3475935828877219E-3</v>
      </c>
      <c r="D31" s="8">
        <f t="shared" si="9"/>
        <v>4.1551246537396169E-2</v>
      </c>
      <c r="E31" s="86" t="str">
        <f>IFERROR(VLOOKUP(A31,SPY!$A$2:$E$379,5,FALSE),"")</f>
        <v/>
      </c>
      <c r="F31" s="8"/>
      <c r="H31" s="91">
        <v>8.0000000000000002E-3</v>
      </c>
      <c r="I31" s="14">
        <v>8.0000000000000002E-3</v>
      </c>
      <c r="J31" s="15">
        <v>17</v>
      </c>
      <c r="K31" s="7" t="str">
        <f t="shared" si="12"/>
        <v>0.70% to 0.80%</v>
      </c>
      <c r="L31" s="10">
        <f t="shared" si="10"/>
        <v>2.4709302325581394E-2</v>
      </c>
      <c r="M31" s="19">
        <f t="shared" si="13"/>
        <v>0.89970930232558144</v>
      </c>
      <c r="O31" s="32">
        <v>0.11</v>
      </c>
      <c r="P31" s="28">
        <v>0.11</v>
      </c>
      <c r="Q31" s="29">
        <v>18</v>
      </c>
      <c r="R31" s="26" t="str">
        <f t="shared" si="14"/>
        <v>10.00% to 11.00%</v>
      </c>
      <c r="S31" s="10">
        <f t="shared" si="11"/>
        <v>2.6587887740029542E-2</v>
      </c>
      <c r="T31" s="19">
        <f t="shared" si="15"/>
        <v>0.96011816838995556</v>
      </c>
    </row>
    <row r="32" spans="1:20" ht="14.25" x14ac:dyDescent="0.45">
      <c r="A32" s="9">
        <v>25355</v>
      </c>
      <c r="B32" s="90">
        <v>38</v>
      </c>
      <c r="C32" s="8">
        <f t="shared" si="2"/>
        <v>1.0638297872340496E-2</v>
      </c>
      <c r="D32" s="8">
        <f t="shared" si="9"/>
        <v>5.2631578947368363E-2</v>
      </c>
      <c r="E32" s="86" t="str">
        <f>IFERROR(VLOOKUP(A32,SPY!$A$2:$E$379,5,FALSE),"")</f>
        <v/>
      </c>
      <c r="F32" s="8"/>
      <c r="H32" s="91">
        <v>8.9999999999999993E-3</v>
      </c>
      <c r="I32" s="14">
        <v>8.9999999999999993E-3</v>
      </c>
      <c r="J32" s="15">
        <v>16</v>
      </c>
      <c r="K32" s="7" t="str">
        <f t="shared" si="12"/>
        <v>0.80% to 0.90%</v>
      </c>
      <c r="L32" s="10">
        <f t="shared" si="10"/>
        <v>2.3255813953488372E-2</v>
      </c>
      <c r="M32" s="19">
        <f t="shared" si="13"/>
        <v>0.92296511627906985</v>
      </c>
      <c r="O32" s="32">
        <v>0.12</v>
      </c>
      <c r="P32" s="28">
        <v>0.12</v>
      </c>
      <c r="Q32" s="29">
        <v>9</v>
      </c>
      <c r="R32" s="26" t="str">
        <f t="shared" si="14"/>
        <v>11.00% to 12.00%</v>
      </c>
      <c r="S32" s="10">
        <f t="shared" si="11"/>
        <v>1.3293943870014771E-2</v>
      </c>
      <c r="T32" s="19">
        <f t="shared" si="15"/>
        <v>0.97341211225997037</v>
      </c>
    </row>
    <row r="33" spans="1:24" ht="14.25" x14ac:dyDescent="0.45">
      <c r="A33" s="9">
        <v>25385</v>
      </c>
      <c r="B33" s="90">
        <v>38.200000000000003</v>
      </c>
      <c r="C33" s="8">
        <f t="shared" si="2"/>
        <v>5.2631578947368585E-3</v>
      </c>
      <c r="D33" s="8">
        <f t="shared" si="9"/>
        <v>5.5248618784530468E-2</v>
      </c>
      <c r="E33" s="86" t="str">
        <f>IFERROR(VLOOKUP(A33,SPY!$A$2:$E$379,5,FALSE),"")</f>
        <v/>
      </c>
      <c r="F33" s="8"/>
      <c r="H33" s="91">
        <v>0.01</v>
      </c>
      <c r="I33" s="14">
        <v>0.01</v>
      </c>
      <c r="J33" s="15">
        <v>13</v>
      </c>
      <c r="K33" s="7" t="str">
        <f t="shared" si="12"/>
        <v>0.90% to 1.00%</v>
      </c>
      <c r="L33" s="10">
        <f t="shared" si="10"/>
        <v>1.8895348837209301E-2</v>
      </c>
      <c r="M33" s="19">
        <f t="shared" si="13"/>
        <v>0.94186046511627919</v>
      </c>
      <c r="O33" s="32">
        <v>0.13</v>
      </c>
      <c r="P33" s="28">
        <v>0.13</v>
      </c>
      <c r="Q33" s="29">
        <v>6</v>
      </c>
      <c r="R33" s="26" t="str">
        <f t="shared" si="14"/>
        <v>12.00% to 13.00%</v>
      </c>
      <c r="S33" s="10">
        <f t="shared" si="11"/>
        <v>8.8626292466765146E-3</v>
      </c>
      <c r="T33" s="19">
        <f t="shared" si="15"/>
        <v>0.98227474150664684</v>
      </c>
    </row>
    <row r="34" spans="1:24" ht="14.25" x14ac:dyDescent="0.45">
      <c r="A34" s="9">
        <v>25416</v>
      </c>
      <c r="B34" s="90">
        <v>38.4</v>
      </c>
      <c r="C34" s="8">
        <f t="shared" si="2"/>
        <v>5.2356020942407877E-3</v>
      </c>
      <c r="D34" s="8">
        <f t="shared" si="9"/>
        <v>5.7851239669421517E-2</v>
      </c>
      <c r="E34" s="86" t="str">
        <f>IFERROR(VLOOKUP(A34,SPY!$A$2:$E$379,5,FALSE),"")</f>
        <v/>
      </c>
      <c r="F34" s="8"/>
      <c r="H34" s="91">
        <v>1.0999999999999999E-2</v>
      </c>
      <c r="I34" s="14">
        <v>1.0999999999999999E-2</v>
      </c>
      <c r="J34" s="15">
        <v>13</v>
      </c>
      <c r="K34" s="7" t="str">
        <f t="shared" si="12"/>
        <v>1.00% to 1.10%</v>
      </c>
      <c r="L34" s="10">
        <f t="shared" si="10"/>
        <v>1.8895348837209301E-2</v>
      </c>
      <c r="M34" s="19">
        <f t="shared" si="13"/>
        <v>0.96075581395348852</v>
      </c>
      <c r="O34" s="32">
        <v>0.14000000000000001</v>
      </c>
      <c r="P34" s="28">
        <v>0.14000000000000001</v>
      </c>
      <c r="Q34" s="29">
        <v>2</v>
      </c>
      <c r="R34" s="26" t="str">
        <f t="shared" si="14"/>
        <v>13.00% to 14.00%</v>
      </c>
      <c r="S34" s="10">
        <f t="shared" si="11"/>
        <v>2.9542097488921715E-3</v>
      </c>
      <c r="T34" s="19">
        <f t="shared" si="15"/>
        <v>0.985228951255539</v>
      </c>
    </row>
    <row r="35" spans="1:24" ht="14.65" thickBot="1" x14ac:dyDescent="0.5">
      <c r="A35" s="9">
        <v>25447</v>
      </c>
      <c r="B35" s="90">
        <v>38.6</v>
      </c>
      <c r="C35" s="8">
        <f t="shared" si="2"/>
        <v>5.2083333333334814E-3</v>
      </c>
      <c r="D35" s="8">
        <f t="shared" si="9"/>
        <v>5.7534246575342562E-2</v>
      </c>
      <c r="E35" s="86" t="str">
        <f>IFERROR(VLOOKUP(A35,SPY!$A$2:$E$379,5,FALSE),"")</f>
        <v/>
      </c>
      <c r="F35" s="8"/>
      <c r="H35" s="91">
        <v>1.2E-2</v>
      </c>
      <c r="I35" s="14">
        <v>1.2E-2</v>
      </c>
      <c r="J35" s="15">
        <v>5</v>
      </c>
      <c r="K35" s="7" t="str">
        <f t="shared" si="12"/>
        <v>1.10% to 1.20%</v>
      </c>
      <c r="L35" s="10">
        <f t="shared" si="10"/>
        <v>7.2674418604651162E-3</v>
      </c>
      <c r="M35" s="19">
        <f t="shared" si="13"/>
        <v>0.96802325581395365</v>
      </c>
      <c r="O35" s="32">
        <v>0.15</v>
      </c>
      <c r="P35" s="28">
        <v>0.15</v>
      </c>
      <c r="Q35" s="29">
        <v>1</v>
      </c>
      <c r="R35" s="26" t="str">
        <f t="shared" si="14"/>
        <v>14.00% to 15.00%</v>
      </c>
      <c r="S35" s="10">
        <f t="shared" si="11"/>
        <v>1.4771048744460858E-3</v>
      </c>
      <c r="T35" s="19">
        <f t="shared" si="15"/>
        <v>0.98670605612998508</v>
      </c>
    </row>
    <row r="36" spans="1:24" ht="14.25" x14ac:dyDescent="0.45">
      <c r="A36" s="9">
        <v>25477</v>
      </c>
      <c r="B36" s="90">
        <v>38.700000000000003</v>
      </c>
      <c r="C36" s="8">
        <f t="shared" si="2"/>
        <v>2.5906735751295429E-3</v>
      </c>
      <c r="D36" s="8">
        <f t="shared" si="9"/>
        <v>5.1630434782608869E-2</v>
      </c>
      <c r="E36" s="86" t="str">
        <f>IFERROR(VLOOKUP(A36,SPY!$A$2:$E$379,5,FALSE),"")</f>
        <v/>
      </c>
      <c r="F36" s="8"/>
      <c r="H36" s="91">
        <v>1.2999999999999999E-2</v>
      </c>
      <c r="I36" s="14">
        <v>1.2999999999999999E-2</v>
      </c>
      <c r="J36" s="15">
        <v>5</v>
      </c>
      <c r="K36" s="7" t="str">
        <f t="shared" si="12"/>
        <v>1.20% to 1.30%</v>
      </c>
      <c r="L36" s="10">
        <f t="shared" si="10"/>
        <v>7.2674418604651162E-3</v>
      </c>
      <c r="M36" s="19">
        <f t="shared" si="13"/>
        <v>0.97529069767441878</v>
      </c>
      <c r="O36" s="32">
        <v>0.16</v>
      </c>
      <c r="P36" s="28">
        <v>0.16</v>
      </c>
      <c r="Q36" s="29">
        <v>1</v>
      </c>
      <c r="R36" s="26" t="str">
        <f t="shared" si="14"/>
        <v>15.00% to 16.00%</v>
      </c>
      <c r="S36" s="10">
        <f t="shared" si="11"/>
        <v>1.4771048744460858E-3</v>
      </c>
      <c r="T36" s="19">
        <f t="shared" si="15"/>
        <v>0.98818316100443115</v>
      </c>
      <c r="W36" s="94" t="s">
        <v>52</v>
      </c>
      <c r="X36" s="94" t="s">
        <v>53</v>
      </c>
    </row>
    <row r="37" spans="1:24" ht="14.65" thickBot="1" x14ac:dyDescent="0.5">
      <c r="A37" s="9">
        <v>25508</v>
      </c>
      <c r="B37" s="90">
        <v>39.1</v>
      </c>
      <c r="C37" s="8">
        <f t="shared" si="2"/>
        <v>1.0335917312661369E-2</v>
      </c>
      <c r="D37" s="8">
        <f t="shared" si="9"/>
        <v>6.2500000000000222E-2</v>
      </c>
      <c r="E37" s="86" t="str">
        <f>IFERROR(VLOOKUP(A37,SPY!$A$2:$E$379,5,FALSE),"")</f>
        <v/>
      </c>
      <c r="F37" s="8"/>
      <c r="H37" s="92"/>
      <c r="I37" s="20" t="s">
        <v>21</v>
      </c>
      <c r="J37" s="20">
        <v>17</v>
      </c>
      <c r="K37" s="21" t="str">
        <f>"Greater than "&amp;TEXT(H36,"0.00%")</f>
        <v>Greater than 1.30%</v>
      </c>
      <c r="L37" s="22">
        <f t="shared" si="10"/>
        <v>2.4709302325581394E-2</v>
      </c>
      <c r="M37" s="23">
        <f t="shared" si="13"/>
        <v>1.0000000000000002</v>
      </c>
      <c r="O37" s="33"/>
      <c r="P37" s="34" t="s">
        <v>21</v>
      </c>
      <c r="Q37" s="34">
        <v>8</v>
      </c>
      <c r="R37" s="27" t="str">
        <f>"Greater than "&amp;TEXT(O36,"0.00%")</f>
        <v>Greater than 16.00%</v>
      </c>
      <c r="S37" s="22">
        <f t="shared" si="11"/>
        <v>1.1816838995568686E-2</v>
      </c>
      <c r="T37" s="23">
        <f>S37+T36</f>
        <v>0.99999999999999989</v>
      </c>
      <c r="W37" s="95">
        <v>-0.02</v>
      </c>
      <c r="X37">
        <v>0</v>
      </c>
    </row>
    <row r="38" spans="1:24" ht="14.25" x14ac:dyDescent="0.45">
      <c r="A38" s="9">
        <v>25538</v>
      </c>
      <c r="B38" s="90">
        <v>39.5</v>
      </c>
      <c r="C38" s="8">
        <f t="shared" si="2"/>
        <v>1.0230179028132946E-2</v>
      </c>
      <c r="D38" s="8">
        <f t="shared" si="9"/>
        <v>6.7567567567567544E-2</v>
      </c>
      <c r="E38" s="86" t="str">
        <f>IFERROR(VLOOKUP(A38,SPY!$A$2:$E$379,5,FALSE),"")</f>
        <v/>
      </c>
      <c r="F38" s="8"/>
      <c r="H38" s="67"/>
      <c r="I38" s="68"/>
      <c r="J38" s="68"/>
      <c r="K38" s="68"/>
      <c r="L38" s="68"/>
      <c r="M38" s="69"/>
      <c r="O38" s="71"/>
      <c r="P38" s="68"/>
      <c r="Q38" s="68"/>
      <c r="R38" s="68"/>
      <c r="S38" s="68"/>
      <c r="T38" s="69"/>
      <c r="W38" s="95">
        <v>-0.01</v>
      </c>
      <c r="X38">
        <v>0</v>
      </c>
    </row>
    <row r="39" spans="1:24" ht="14.25" x14ac:dyDescent="0.45">
      <c r="A39" s="9">
        <v>25569</v>
      </c>
      <c r="B39" s="90">
        <v>39.6</v>
      </c>
      <c r="C39" s="8">
        <f t="shared" si="2"/>
        <v>2.5316455696202667E-3</v>
      </c>
      <c r="D39" s="8">
        <f t="shared" si="9"/>
        <v>7.0270270270270219E-2</v>
      </c>
      <c r="E39" s="86" t="str">
        <f>IFERROR(VLOOKUP(A39,SPY!$A$2:$E$379,5,FALSE),"")</f>
        <v/>
      </c>
      <c r="F39" s="8"/>
      <c r="H39" s="70"/>
      <c r="I39" s="35"/>
      <c r="J39" s="1"/>
      <c r="M39" s="57"/>
      <c r="O39" s="56"/>
      <c r="T39" s="57"/>
      <c r="W39" s="95">
        <v>0</v>
      </c>
      <c r="X39">
        <v>11</v>
      </c>
    </row>
    <row r="40" spans="1:24" ht="14.25" x14ac:dyDescent="0.45">
      <c r="A40" s="9">
        <v>25600</v>
      </c>
      <c r="B40" s="90">
        <v>39.799999999999997</v>
      </c>
      <c r="C40" s="8">
        <f t="shared" si="2"/>
        <v>5.050505050504972E-3</v>
      </c>
      <c r="D40" s="8">
        <f t="shared" si="9"/>
        <v>7.5675675675675569E-2</v>
      </c>
      <c r="E40" s="86" t="str">
        <f>IFERROR(VLOOKUP(A40,SPY!$A$2:$E$379,5,FALSE),"")</f>
        <v/>
      </c>
      <c r="F40" s="8"/>
      <c r="H40" s="70"/>
      <c r="I40" s="35"/>
      <c r="J40" s="1"/>
      <c r="M40" s="57"/>
      <c r="O40" s="56"/>
      <c r="T40" s="57"/>
      <c r="W40" s="95">
        <v>0.01</v>
      </c>
      <c r="X40">
        <v>26</v>
      </c>
    </row>
    <row r="41" spans="1:24" ht="14.25" x14ac:dyDescent="0.45">
      <c r="A41" s="9">
        <v>25628</v>
      </c>
      <c r="B41" s="90">
        <v>39.799999999999997</v>
      </c>
      <c r="C41" s="8">
        <f t="shared" si="2"/>
        <v>0</v>
      </c>
      <c r="D41" s="8">
        <f t="shared" si="9"/>
        <v>7.277628032344996E-2</v>
      </c>
      <c r="E41" s="86" t="str">
        <f>IFERROR(VLOOKUP(A41,SPY!$A$2:$E$379,5,FALSE),"")</f>
        <v/>
      </c>
      <c r="F41" s="8"/>
      <c r="H41" s="70"/>
      <c r="I41" s="35"/>
      <c r="J41" s="1"/>
      <c r="M41" s="57"/>
      <c r="O41" s="56"/>
      <c r="T41" s="57"/>
      <c r="W41" s="95">
        <v>0.02</v>
      </c>
      <c r="X41">
        <v>115</v>
      </c>
    </row>
    <row r="42" spans="1:24" ht="14.25" x14ac:dyDescent="0.45">
      <c r="A42" s="9">
        <v>25659</v>
      </c>
      <c r="B42" s="90">
        <v>39.9</v>
      </c>
      <c r="C42" s="8">
        <f t="shared" si="2"/>
        <v>2.5125628140703071E-3</v>
      </c>
      <c r="D42" s="8">
        <f t="shared" si="9"/>
        <v>6.6844919786096302E-2</v>
      </c>
      <c r="E42" s="86" t="str">
        <f>IFERROR(VLOOKUP(A42,SPY!$A$2:$E$379,5,FALSE),"")</f>
        <v/>
      </c>
      <c r="F42" s="8"/>
      <c r="H42" s="70"/>
      <c r="I42" s="35"/>
      <c r="J42" s="1"/>
      <c r="M42" s="57"/>
      <c r="O42" s="56"/>
      <c r="T42" s="57"/>
      <c r="W42" s="95">
        <v>0.03</v>
      </c>
      <c r="X42">
        <v>168</v>
      </c>
    </row>
    <row r="43" spans="1:24" ht="14.25" x14ac:dyDescent="0.45">
      <c r="A43" s="9">
        <v>25689</v>
      </c>
      <c r="B43" s="90">
        <v>40.1</v>
      </c>
      <c r="C43" s="8">
        <f t="shared" si="2"/>
        <v>5.0125313283209127E-3</v>
      </c>
      <c r="D43" s="8">
        <f t="shared" si="9"/>
        <v>6.6489361702127603E-2</v>
      </c>
      <c r="E43" s="86" t="str">
        <f>IFERROR(VLOOKUP(A43,SPY!$A$2:$E$379,5,FALSE),"")</f>
        <v/>
      </c>
      <c r="F43" s="8"/>
      <c r="H43" s="56"/>
      <c r="M43" s="57"/>
      <c r="O43" s="56"/>
      <c r="T43" s="57"/>
      <c r="W43" s="95">
        <v>0.04</v>
      </c>
      <c r="X43">
        <v>118</v>
      </c>
    </row>
    <row r="44" spans="1:24" ht="14.25" x14ac:dyDescent="0.45">
      <c r="A44" s="9">
        <v>25720</v>
      </c>
      <c r="B44" s="90">
        <v>40.1</v>
      </c>
      <c r="C44" s="8">
        <f t="shared" si="2"/>
        <v>0</v>
      </c>
      <c r="D44" s="8">
        <f t="shared" si="9"/>
        <v>5.5263157894736903E-2</v>
      </c>
      <c r="E44" s="86" t="str">
        <f>IFERROR(VLOOKUP(A44,SPY!$A$2:$E$379,5,FALSE),"")</f>
        <v/>
      </c>
      <c r="F44" s="8"/>
      <c r="H44" s="56"/>
      <c r="M44" s="57"/>
      <c r="O44" s="56"/>
      <c r="T44" s="57"/>
      <c r="W44" s="95">
        <v>0.05</v>
      </c>
      <c r="X44">
        <v>74</v>
      </c>
    </row>
    <row r="45" spans="1:24" ht="14.25" x14ac:dyDescent="0.45">
      <c r="A45" s="9">
        <v>25750</v>
      </c>
      <c r="B45" s="90">
        <v>40.200000000000003</v>
      </c>
      <c r="C45" s="8">
        <f t="shared" si="2"/>
        <v>2.4937655860348684E-3</v>
      </c>
      <c r="D45" s="8">
        <f t="shared" si="9"/>
        <v>5.2356020942408321E-2</v>
      </c>
      <c r="E45" s="86" t="str">
        <f>IFERROR(VLOOKUP(A45,SPY!$A$2:$E$379,5,FALSE),"")</f>
        <v/>
      </c>
      <c r="F45" s="8"/>
      <c r="H45" s="56"/>
      <c r="M45" s="57"/>
      <c r="O45" s="56"/>
      <c r="T45" s="57"/>
      <c r="W45" s="95">
        <v>0.06</v>
      </c>
      <c r="X45">
        <v>41</v>
      </c>
    </row>
    <row r="46" spans="1:24" ht="14.25" x14ac:dyDescent="0.45">
      <c r="A46" s="9">
        <v>25781</v>
      </c>
      <c r="B46" s="90">
        <v>40.200000000000003</v>
      </c>
      <c r="C46" s="8">
        <f t="shared" si="2"/>
        <v>0</v>
      </c>
      <c r="D46" s="8">
        <f t="shared" si="9"/>
        <v>4.6875000000000222E-2</v>
      </c>
      <c r="E46" s="86" t="str">
        <f>IFERROR(VLOOKUP(A46,SPY!$A$2:$E$379,5,FALSE),"")</f>
        <v/>
      </c>
      <c r="F46" s="8"/>
      <c r="H46" s="56"/>
      <c r="M46" s="57"/>
      <c r="O46" s="56"/>
      <c r="T46" s="57"/>
      <c r="W46" s="95">
        <v>7.0000000000000007E-2</v>
      </c>
      <c r="X46">
        <v>28</v>
      </c>
    </row>
    <row r="47" spans="1:24" ht="14.25" x14ac:dyDescent="0.45">
      <c r="A47" s="9">
        <v>25812</v>
      </c>
      <c r="B47" s="90">
        <v>40.4</v>
      </c>
      <c r="C47" s="8">
        <f t="shared" si="2"/>
        <v>4.9751243781093191E-3</v>
      </c>
      <c r="D47" s="8">
        <f t="shared" si="9"/>
        <v>4.663212435233155E-2</v>
      </c>
      <c r="E47" s="86" t="str">
        <f>IFERROR(VLOOKUP(A47,SPY!$A$2:$E$379,5,FALSE),"")</f>
        <v/>
      </c>
      <c r="F47" s="8"/>
      <c r="H47" s="56"/>
      <c r="M47" s="57"/>
      <c r="O47" s="56"/>
      <c r="T47" s="57"/>
      <c r="W47" s="95">
        <v>0.08</v>
      </c>
      <c r="X47">
        <v>20</v>
      </c>
    </row>
    <row r="48" spans="1:24" ht="14.25" x14ac:dyDescent="0.45">
      <c r="A48" s="9">
        <v>25842</v>
      </c>
      <c r="B48" s="90">
        <v>40.5</v>
      </c>
      <c r="C48" s="8">
        <f t="shared" si="2"/>
        <v>2.4752475247524774E-3</v>
      </c>
      <c r="D48" s="8">
        <f t="shared" si="9"/>
        <v>4.6511627906976605E-2</v>
      </c>
      <c r="E48" s="86" t="str">
        <f>IFERROR(VLOOKUP(A48,SPY!$A$2:$E$379,5,FALSE),"")</f>
        <v/>
      </c>
      <c r="F48" s="8"/>
      <c r="H48" s="56"/>
      <c r="M48" s="57"/>
      <c r="O48" s="56"/>
      <c r="T48" s="57"/>
      <c r="W48" s="95">
        <v>0.09</v>
      </c>
      <c r="X48">
        <v>10</v>
      </c>
    </row>
    <row r="49" spans="1:24" ht="14.25" x14ac:dyDescent="0.45">
      <c r="A49" s="9">
        <v>25873</v>
      </c>
      <c r="B49" s="90">
        <v>40.4</v>
      </c>
      <c r="C49" s="8">
        <f t="shared" si="2"/>
        <v>-2.4691358024692134E-3</v>
      </c>
      <c r="D49" s="8">
        <f t="shared" si="9"/>
        <v>3.3248081841432242E-2</v>
      </c>
      <c r="E49" s="86" t="str">
        <f>IFERROR(VLOOKUP(A49,SPY!$A$2:$E$379,5,FALSE),"")</f>
        <v/>
      </c>
      <c r="F49" s="8"/>
      <c r="H49" s="56"/>
      <c r="M49" s="57"/>
      <c r="O49" s="56"/>
      <c r="T49" s="57"/>
      <c r="W49" s="95">
        <v>0.1</v>
      </c>
      <c r="X49">
        <v>21</v>
      </c>
    </row>
    <row r="50" spans="1:24" ht="14.25" x14ac:dyDescent="0.45">
      <c r="A50" s="9">
        <v>25903</v>
      </c>
      <c r="B50" s="90">
        <v>40.5</v>
      </c>
      <c r="C50" s="8">
        <f t="shared" si="2"/>
        <v>2.4752475247524774E-3</v>
      </c>
      <c r="D50" s="8">
        <f t="shared" si="9"/>
        <v>2.5316455696202445E-2</v>
      </c>
      <c r="E50" s="86" t="str">
        <f>IFERROR(VLOOKUP(A50,SPY!$A$2:$E$379,5,FALSE),"")</f>
        <v/>
      </c>
      <c r="F50" s="8"/>
      <c r="H50" s="56"/>
      <c r="M50" s="57"/>
      <c r="O50" s="56"/>
      <c r="T50" s="57"/>
      <c r="W50" s="95">
        <v>0.11</v>
      </c>
      <c r="X50">
        <v>18</v>
      </c>
    </row>
    <row r="51" spans="1:24" ht="14.25" x14ac:dyDescent="0.45">
      <c r="A51" s="9">
        <v>25934</v>
      </c>
      <c r="B51" s="90">
        <v>40.5</v>
      </c>
      <c r="C51" s="8">
        <f t="shared" si="2"/>
        <v>0</v>
      </c>
      <c r="D51" s="8">
        <f t="shared" si="9"/>
        <v>2.2727272727272707E-2</v>
      </c>
      <c r="E51" s="86" t="str">
        <f>IFERROR(VLOOKUP(A51,SPY!$A$2:$E$379,5,FALSE),"")</f>
        <v/>
      </c>
      <c r="F51" s="8"/>
      <c r="H51" s="56"/>
      <c r="M51" s="57"/>
      <c r="O51" s="56"/>
      <c r="T51" s="57"/>
      <c r="W51" s="95">
        <v>0.12</v>
      </c>
      <c r="X51">
        <v>9</v>
      </c>
    </row>
    <row r="52" spans="1:24" ht="14.25" x14ac:dyDescent="0.45">
      <c r="A52" s="9">
        <v>25965</v>
      </c>
      <c r="B52" s="90">
        <v>40.5</v>
      </c>
      <c r="C52" s="8">
        <f t="shared" si="2"/>
        <v>0</v>
      </c>
      <c r="D52" s="8">
        <f t="shared" si="9"/>
        <v>1.7587939698492594E-2</v>
      </c>
      <c r="E52" s="86" t="str">
        <f>IFERROR(VLOOKUP(A52,SPY!$A$2:$E$379,5,FALSE),"")</f>
        <v/>
      </c>
      <c r="F52" s="8"/>
      <c r="H52" s="56"/>
      <c r="M52" s="57"/>
      <c r="O52" s="56"/>
      <c r="T52" s="57"/>
      <c r="W52" s="95">
        <v>0.13</v>
      </c>
      <c r="X52">
        <v>6</v>
      </c>
    </row>
    <row r="53" spans="1:24" ht="14.25" x14ac:dyDescent="0.45">
      <c r="A53" s="9">
        <v>25993</v>
      </c>
      <c r="B53" s="90">
        <v>40.9</v>
      </c>
      <c r="C53" s="8">
        <f t="shared" si="2"/>
        <v>9.8765432098764094E-3</v>
      </c>
      <c r="D53" s="8">
        <f t="shared" si="9"/>
        <v>2.7638190954773822E-2</v>
      </c>
      <c r="E53" s="86" t="str">
        <f>IFERROR(VLOOKUP(A53,SPY!$A$2:$E$379,5,FALSE),"")</f>
        <v/>
      </c>
      <c r="F53" s="8"/>
      <c r="H53" s="56"/>
      <c r="M53" s="57"/>
      <c r="O53" s="56"/>
      <c r="T53" s="57"/>
      <c r="W53" s="95">
        <v>0.14000000000000001</v>
      </c>
      <c r="X53">
        <v>2</v>
      </c>
    </row>
    <row r="54" spans="1:24" ht="14.25" x14ac:dyDescent="0.45">
      <c r="A54" s="9">
        <v>26024</v>
      </c>
      <c r="B54" s="90">
        <v>41.1</v>
      </c>
      <c r="C54" s="8">
        <f t="shared" si="2"/>
        <v>4.8899755501223829E-3</v>
      </c>
      <c r="D54" s="8">
        <f t="shared" si="9"/>
        <v>3.007518796992481E-2</v>
      </c>
      <c r="E54" s="86" t="str">
        <f>IFERROR(VLOOKUP(A54,SPY!$A$2:$E$379,5,FALSE),"")</f>
        <v/>
      </c>
      <c r="F54" s="8"/>
      <c r="H54" s="56"/>
      <c r="M54" s="57"/>
      <c r="O54" s="56"/>
      <c r="T54" s="57"/>
      <c r="W54" s="95">
        <v>0.15</v>
      </c>
      <c r="X54">
        <v>1</v>
      </c>
    </row>
    <row r="55" spans="1:24" ht="14.25" x14ac:dyDescent="0.45">
      <c r="A55" s="9">
        <v>26054</v>
      </c>
      <c r="B55" s="90">
        <v>41.3</v>
      </c>
      <c r="C55" s="8">
        <f t="shared" si="2"/>
        <v>4.8661800486617945E-3</v>
      </c>
      <c r="D55" s="8">
        <f t="shared" si="9"/>
        <v>2.9925187032418865E-2</v>
      </c>
      <c r="E55" s="86" t="str">
        <f>IFERROR(VLOOKUP(A55,SPY!$A$2:$E$379,5,FALSE),"")</f>
        <v/>
      </c>
      <c r="F55" s="8"/>
      <c r="H55" s="56"/>
      <c r="M55" s="57"/>
      <c r="O55" s="56"/>
      <c r="T55" s="57"/>
      <c r="W55" s="95">
        <v>0.16</v>
      </c>
      <c r="X55">
        <v>1</v>
      </c>
    </row>
    <row r="56" spans="1:24" ht="14.65" thickBot="1" x14ac:dyDescent="0.5">
      <c r="A56" s="9">
        <v>26085</v>
      </c>
      <c r="B56" s="90">
        <v>41.5</v>
      </c>
      <c r="C56" s="8">
        <f t="shared" si="2"/>
        <v>4.8426150121065881E-3</v>
      </c>
      <c r="D56" s="8">
        <f t="shared" si="9"/>
        <v>3.4912718204488824E-2</v>
      </c>
      <c r="E56" s="86" t="str">
        <f>IFERROR(VLOOKUP(A56,SPY!$A$2:$E$379,5,FALSE),"")</f>
        <v/>
      </c>
      <c r="F56" s="8"/>
      <c r="H56" s="56"/>
      <c r="M56" s="57"/>
      <c r="O56" s="56"/>
      <c r="T56" s="57"/>
      <c r="W56" s="78" t="s">
        <v>21</v>
      </c>
      <c r="X56" s="78">
        <v>8</v>
      </c>
    </row>
    <row r="57" spans="1:24" x14ac:dyDescent="0.45">
      <c r="A57" s="9">
        <v>26115</v>
      </c>
      <c r="B57" s="90">
        <v>41.6</v>
      </c>
      <c r="C57" s="8">
        <f t="shared" si="2"/>
        <v>2.4096385542169418E-3</v>
      </c>
      <c r="D57" s="8">
        <f t="shared" si="9"/>
        <v>3.4825870646766122E-2</v>
      </c>
      <c r="E57" s="86" t="str">
        <f>IFERROR(VLOOKUP(A57,SPY!$A$2:$E$379,5,FALSE),"")</f>
        <v/>
      </c>
      <c r="F57" s="8"/>
      <c r="H57" s="56"/>
      <c r="M57" s="57"/>
      <c r="O57" s="56"/>
      <c r="T57" s="57"/>
    </row>
    <row r="58" spans="1:24" ht="13.5" thickBot="1" x14ac:dyDescent="0.5">
      <c r="A58" s="9">
        <v>26146</v>
      </c>
      <c r="B58" s="90">
        <v>41.6</v>
      </c>
      <c r="C58" s="8">
        <f t="shared" si="2"/>
        <v>0</v>
      </c>
      <c r="D58" s="8">
        <f t="shared" si="9"/>
        <v>3.4825870646766122E-2</v>
      </c>
      <c r="E58" s="86" t="str">
        <f>IFERROR(VLOOKUP(A58,SPY!$A$2:$E$379,5,FALSE),"")</f>
        <v/>
      </c>
      <c r="F58" s="8"/>
      <c r="H58" s="58"/>
      <c r="I58" s="59"/>
      <c r="J58" s="59"/>
      <c r="K58" s="59"/>
      <c r="L58" s="59"/>
      <c r="M58" s="60"/>
      <c r="O58" s="58"/>
      <c r="P58" s="59"/>
      <c r="Q58" s="59"/>
      <c r="R58" s="59"/>
      <c r="S58" s="59"/>
      <c r="T58" s="60"/>
    </row>
    <row r="59" spans="1:24" x14ac:dyDescent="0.45">
      <c r="A59" s="9">
        <v>26177</v>
      </c>
      <c r="B59" s="90">
        <v>41.6</v>
      </c>
      <c r="C59" s="8">
        <f t="shared" si="2"/>
        <v>0</v>
      </c>
      <c r="D59" s="8">
        <f t="shared" si="9"/>
        <v>2.9702970297029729E-2</v>
      </c>
      <c r="E59" s="86" t="str">
        <f>IFERROR(VLOOKUP(A59,SPY!$A$2:$E$379,5,FALSE),"")</f>
        <v/>
      </c>
      <c r="F59" s="8"/>
      <c r="H59" s="71"/>
      <c r="I59" s="68"/>
      <c r="J59" s="68"/>
      <c r="K59" s="68"/>
      <c r="L59" s="68"/>
      <c r="M59" s="69"/>
      <c r="O59" s="71"/>
      <c r="P59" s="68"/>
      <c r="Q59" s="68"/>
      <c r="R59" s="68"/>
      <c r="S59" s="68"/>
      <c r="T59" s="69"/>
    </row>
    <row r="60" spans="1:24" x14ac:dyDescent="0.45">
      <c r="A60" s="9">
        <v>26207</v>
      </c>
      <c r="B60" s="90">
        <v>41.7</v>
      </c>
      <c r="C60" s="8">
        <f t="shared" si="2"/>
        <v>2.4038461538462563E-3</v>
      </c>
      <c r="D60" s="8">
        <f t="shared" si="9"/>
        <v>2.9629629629629672E-2</v>
      </c>
      <c r="E60" s="86" t="str">
        <f>IFERROR(VLOOKUP(A60,SPY!$A$2:$E$379,5,FALSE),"")</f>
        <v/>
      </c>
      <c r="F60" s="8"/>
      <c r="H60" s="56"/>
      <c r="M60" s="57"/>
      <c r="O60" s="56"/>
      <c r="T60" s="57"/>
    </row>
    <row r="61" spans="1:24" x14ac:dyDescent="0.45">
      <c r="A61" s="9">
        <v>26238</v>
      </c>
      <c r="B61" s="90">
        <v>41.9</v>
      </c>
      <c r="C61" s="8">
        <f t="shared" si="2"/>
        <v>4.7961630695443347E-3</v>
      </c>
      <c r="D61" s="8">
        <f t="shared" si="9"/>
        <v>3.7128712871287162E-2</v>
      </c>
      <c r="E61" s="86" t="str">
        <f>IFERROR(VLOOKUP(A61,SPY!$A$2:$E$379,5,FALSE),"")</f>
        <v/>
      </c>
      <c r="F61" s="8"/>
      <c r="H61" s="56"/>
      <c r="M61" s="57"/>
      <c r="O61" s="56"/>
      <c r="T61" s="57"/>
    </row>
    <row r="62" spans="1:24" x14ac:dyDescent="0.45">
      <c r="A62" s="9">
        <v>26268</v>
      </c>
      <c r="B62" s="90">
        <v>42.3</v>
      </c>
      <c r="C62" s="8">
        <f t="shared" si="2"/>
        <v>9.5465393794749165E-3</v>
      </c>
      <c r="D62" s="8">
        <f t="shared" si="9"/>
        <v>4.4444444444444287E-2</v>
      </c>
      <c r="E62" s="86" t="str">
        <f>IFERROR(VLOOKUP(A62,SPY!$A$2:$E$379,5,FALSE),"")</f>
        <v/>
      </c>
      <c r="F62" s="8"/>
      <c r="H62" s="56"/>
      <c r="M62" s="57"/>
      <c r="O62" s="56"/>
      <c r="T62" s="57"/>
    </row>
    <row r="63" spans="1:24" x14ac:dyDescent="0.45">
      <c r="A63" s="9">
        <v>26299</v>
      </c>
      <c r="B63" s="90">
        <v>42.2</v>
      </c>
      <c r="C63" s="8">
        <f t="shared" si="2"/>
        <v>-2.3640661938533203E-3</v>
      </c>
      <c r="D63" s="8">
        <f t="shared" si="9"/>
        <v>4.1975308641975406E-2</v>
      </c>
      <c r="E63" s="86" t="str">
        <f>IFERROR(VLOOKUP(A63,SPY!$A$2:$E$379,5,FALSE),"")</f>
        <v/>
      </c>
      <c r="F63" s="8"/>
      <c r="H63" s="56"/>
      <c r="M63" s="57"/>
      <c r="O63" s="56"/>
      <c r="T63" s="57"/>
    </row>
    <row r="64" spans="1:24" x14ac:dyDescent="0.45">
      <c r="A64" s="9">
        <v>26330</v>
      </c>
      <c r="B64" s="90">
        <v>42.6</v>
      </c>
      <c r="C64" s="8">
        <f t="shared" si="2"/>
        <v>9.4786729857818663E-3</v>
      </c>
      <c r="D64" s="8">
        <f t="shared" si="9"/>
        <v>5.1851851851851816E-2</v>
      </c>
      <c r="E64" s="86" t="str">
        <f>IFERROR(VLOOKUP(A64,SPY!$A$2:$E$379,5,FALSE),"")</f>
        <v/>
      </c>
      <c r="F64" s="8"/>
      <c r="H64" s="56"/>
      <c r="M64" s="57"/>
      <c r="O64" s="56"/>
      <c r="T64" s="57"/>
    </row>
    <row r="65" spans="1:20" x14ac:dyDescent="0.45">
      <c r="A65" s="9">
        <v>26359</v>
      </c>
      <c r="B65" s="90">
        <v>42.6</v>
      </c>
      <c r="C65" s="8">
        <f t="shared" si="2"/>
        <v>0</v>
      </c>
      <c r="D65" s="8">
        <f t="shared" si="9"/>
        <v>4.1564792176039145E-2</v>
      </c>
      <c r="E65" s="86" t="str">
        <f>IFERROR(VLOOKUP(A65,SPY!$A$2:$E$379,5,FALSE),"")</f>
        <v/>
      </c>
      <c r="F65" s="8"/>
      <c r="H65" s="56"/>
      <c r="M65" s="57"/>
      <c r="O65" s="56"/>
      <c r="T65" s="57"/>
    </row>
    <row r="66" spans="1:20" x14ac:dyDescent="0.45">
      <c r="A66" s="9">
        <v>26390</v>
      </c>
      <c r="B66" s="90">
        <v>42.6</v>
      </c>
      <c r="C66" s="8">
        <f t="shared" si="2"/>
        <v>0</v>
      </c>
      <c r="D66" s="8">
        <f t="shared" si="9"/>
        <v>3.649635036496357E-2</v>
      </c>
      <c r="E66" s="86" t="str">
        <f>IFERROR(VLOOKUP(A66,SPY!$A$2:$E$379,5,FALSE),"")</f>
        <v/>
      </c>
      <c r="F66" s="8"/>
      <c r="H66" s="56"/>
      <c r="M66" s="57"/>
      <c r="O66" s="56"/>
      <c r="T66" s="57"/>
    </row>
    <row r="67" spans="1:20" x14ac:dyDescent="0.45">
      <c r="A67" s="9">
        <v>26420</v>
      </c>
      <c r="B67" s="90">
        <v>42.7</v>
      </c>
      <c r="C67" s="8">
        <f t="shared" si="2"/>
        <v>2.3474178403755097E-3</v>
      </c>
      <c r="D67" s="8">
        <f t="shared" si="9"/>
        <v>3.3898305084745894E-2</v>
      </c>
      <c r="E67" s="86" t="str">
        <f>IFERROR(VLOOKUP(A67,SPY!$A$2:$E$379,5,FALSE),"")</f>
        <v/>
      </c>
      <c r="F67" s="8"/>
      <c r="H67" s="56"/>
      <c r="M67" s="57"/>
      <c r="O67" s="56"/>
      <c r="T67" s="57"/>
    </row>
    <row r="68" spans="1:20" x14ac:dyDescent="0.45">
      <c r="A68" s="9">
        <v>26451</v>
      </c>
      <c r="B68" s="90">
        <v>42.8</v>
      </c>
      <c r="C68" s="8">
        <f t="shared" si="2"/>
        <v>2.3419203747070405E-3</v>
      </c>
      <c r="D68" s="8">
        <f t="shared" si="9"/>
        <v>3.1325301204819134E-2</v>
      </c>
      <c r="E68" s="86" t="str">
        <f>IFERROR(VLOOKUP(A68,SPY!$A$2:$E$379,5,FALSE),"")</f>
        <v/>
      </c>
      <c r="F68" s="8"/>
      <c r="H68" s="56"/>
      <c r="M68" s="57"/>
      <c r="O68" s="56"/>
      <c r="T68" s="57"/>
    </row>
    <row r="69" spans="1:20" x14ac:dyDescent="0.45">
      <c r="A69" s="9">
        <v>26481</v>
      </c>
      <c r="B69" s="90">
        <v>43.1</v>
      </c>
      <c r="C69" s="8">
        <f t="shared" ref="C69:C132" si="16">B69/B68-1</f>
        <v>7.0093457943927184E-3</v>
      </c>
      <c r="D69" s="8">
        <f t="shared" si="9"/>
        <v>3.6057692307692291E-2</v>
      </c>
      <c r="E69" s="86" t="str">
        <f>IFERROR(VLOOKUP(A69,SPY!$A$2:$E$379,5,FALSE),"")</f>
        <v/>
      </c>
      <c r="F69" s="8"/>
      <c r="H69" s="56"/>
      <c r="M69" s="57"/>
      <c r="O69" s="56"/>
      <c r="T69" s="57"/>
    </row>
    <row r="70" spans="1:20" x14ac:dyDescent="0.45">
      <c r="A70" s="9">
        <v>26512</v>
      </c>
      <c r="B70" s="90">
        <v>43.1</v>
      </c>
      <c r="C70" s="8">
        <f t="shared" si="16"/>
        <v>0</v>
      </c>
      <c r="D70" s="8">
        <f t="shared" si="9"/>
        <v>3.6057692307692291E-2</v>
      </c>
      <c r="E70" s="86" t="str">
        <f>IFERROR(VLOOKUP(A70,SPY!$A$2:$E$379,5,FALSE),"")</f>
        <v/>
      </c>
      <c r="F70" s="8"/>
      <c r="H70" s="56"/>
      <c r="M70" s="57"/>
      <c r="O70" s="56"/>
      <c r="T70" s="57"/>
    </row>
    <row r="71" spans="1:20" x14ac:dyDescent="0.45">
      <c r="A71" s="9">
        <v>26543</v>
      </c>
      <c r="B71" s="90">
        <v>43.5</v>
      </c>
      <c r="C71" s="8">
        <f t="shared" si="16"/>
        <v>9.2807424593968069E-3</v>
      </c>
      <c r="D71" s="8">
        <f t="shared" si="9"/>
        <v>4.5673076923076872E-2</v>
      </c>
      <c r="E71" s="86" t="str">
        <f>IFERROR(VLOOKUP(A71,SPY!$A$2:$E$379,5,FALSE),"")</f>
        <v/>
      </c>
      <c r="F71" s="8"/>
      <c r="H71" s="56"/>
      <c r="M71" s="57"/>
      <c r="O71" s="56"/>
      <c r="T71" s="57"/>
    </row>
    <row r="72" spans="1:20" x14ac:dyDescent="0.45">
      <c r="A72" s="9">
        <v>26573</v>
      </c>
      <c r="B72" s="90">
        <v>43.7</v>
      </c>
      <c r="C72" s="8">
        <f t="shared" si="16"/>
        <v>4.5977011494253706E-3</v>
      </c>
      <c r="D72" s="8">
        <f t="shared" si="9"/>
        <v>4.7961630695443569E-2</v>
      </c>
      <c r="E72" s="86" t="str">
        <f>IFERROR(VLOOKUP(A72,SPY!$A$2:$E$379,5,FALSE),"")</f>
        <v/>
      </c>
      <c r="F72" s="8"/>
      <c r="H72" s="56"/>
      <c r="M72" s="57"/>
      <c r="O72" s="56"/>
      <c r="T72" s="57"/>
    </row>
    <row r="73" spans="1:20" x14ac:dyDescent="0.45">
      <c r="A73" s="9">
        <v>26604</v>
      </c>
      <c r="B73" s="90">
        <v>43.9</v>
      </c>
      <c r="C73" s="8">
        <f t="shared" si="16"/>
        <v>4.5766590389015871E-3</v>
      </c>
      <c r="D73" s="8">
        <f t="shared" si="9"/>
        <v>4.7732696897374804E-2</v>
      </c>
      <c r="E73" s="86" t="str">
        <f>IFERROR(VLOOKUP(A73,SPY!$A$2:$E$379,5,FALSE),"")</f>
        <v/>
      </c>
      <c r="F73" s="8"/>
      <c r="H73" s="56"/>
      <c r="M73" s="57"/>
      <c r="O73" s="56"/>
      <c r="T73" s="57"/>
    </row>
    <row r="74" spans="1:20" x14ac:dyDescent="0.45">
      <c r="A74" s="9">
        <v>26634</v>
      </c>
      <c r="B74" s="90">
        <v>44.1</v>
      </c>
      <c r="C74" s="8">
        <f t="shared" si="16"/>
        <v>4.5558086560364419E-3</v>
      </c>
      <c r="D74" s="8">
        <f t="shared" si="9"/>
        <v>4.2553191489361764E-2</v>
      </c>
      <c r="E74" s="86" t="str">
        <f>IFERROR(VLOOKUP(A74,SPY!$A$2:$E$379,5,FALSE),"")</f>
        <v/>
      </c>
      <c r="F74" s="8"/>
      <c r="H74" s="56"/>
      <c r="M74" s="57"/>
      <c r="O74" s="56"/>
      <c r="T74" s="57"/>
    </row>
    <row r="75" spans="1:20" x14ac:dyDescent="0.45">
      <c r="A75" s="9">
        <v>26665</v>
      </c>
      <c r="B75" s="90">
        <v>44.8</v>
      </c>
      <c r="C75" s="8">
        <f t="shared" si="16"/>
        <v>1.5873015873015817E-2</v>
      </c>
      <c r="D75" s="8">
        <f t="shared" si="9"/>
        <v>6.1611374407582797E-2</v>
      </c>
      <c r="E75" s="86" t="str">
        <f>IFERROR(VLOOKUP(A75,SPY!$A$2:$E$379,5,FALSE),"")</f>
        <v/>
      </c>
      <c r="F75" s="8"/>
      <c r="H75" s="56"/>
      <c r="M75" s="57"/>
      <c r="O75" s="56"/>
      <c r="T75" s="57"/>
    </row>
    <row r="76" spans="1:20" x14ac:dyDescent="0.45">
      <c r="A76" s="9">
        <v>26696</v>
      </c>
      <c r="B76" s="90">
        <v>45.5</v>
      </c>
      <c r="C76" s="8">
        <f t="shared" si="16"/>
        <v>1.5625E-2</v>
      </c>
      <c r="D76" s="8">
        <f t="shared" si="9"/>
        <v>6.8075117370892002E-2</v>
      </c>
      <c r="E76" s="86" t="str">
        <f>IFERROR(VLOOKUP(A76,SPY!$A$2:$E$379,5,FALSE),"")</f>
        <v/>
      </c>
      <c r="F76" s="8"/>
      <c r="H76" s="56"/>
      <c r="M76" s="57"/>
      <c r="O76" s="56"/>
      <c r="T76" s="57"/>
    </row>
    <row r="77" spans="1:20" x14ac:dyDescent="0.45">
      <c r="A77" s="9">
        <v>26724</v>
      </c>
      <c r="B77" s="90">
        <v>46.5</v>
      </c>
      <c r="C77" s="8">
        <f t="shared" si="16"/>
        <v>2.19780219780219E-2</v>
      </c>
      <c r="D77" s="8">
        <f t="shared" si="9"/>
        <v>9.1549295774647765E-2</v>
      </c>
      <c r="E77" s="86" t="str">
        <f>IFERROR(VLOOKUP(A77,SPY!$A$2:$E$379,5,FALSE),"")</f>
        <v/>
      </c>
      <c r="F77" s="8"/>
      <c r="H77" s="56"/>
      <c r="M77" s="57"/>
      <c r="O77" s="56"/>
      <c r="T77" s="57"/>
    </row>
    <row r="78" spans="1:20" x14ac:dyDescent="0.45">
      <c r="A78" s="9">
        <v>26755</v>
      </c>
      <c r="B78" s="90">
        <v>47.2</v>
      </c>
      <c r="C78" s="8">
        <f t="shared" si="16"/>
        <v>1.5053763440860291E-2</v>
      </c>
      <c r="D78" s="8">
        <f t="shared" si="9"/>
        <v>0.107981220657277</v>
      </c>
      <c r="E78" s="86" t="str">
        <f>IFERROR(VLOOKUP(A78,SPY!$A$2:$E$379,5,FALSE),"")</f>
        <v/>
      </c>
      <c r="F78" s="8"/>
      <c r="H78" s="56"/>
      <c r="M78" s="57"/>
      <c r="O78" s="56"/>
      <c r="T78" s="57"/>
    </row>
    <row r="79" spans="1:20" x14ac:dyDescent="0.45">
      <c r="A79" s="9">
        <v>26785</v>
      </c>
      <c r="B79" s="90">
        <v>47.8</v>
      </c>
      <c r="C79" s="8">
        <f t="shared" si="16"/>
        <v>1.2711864406779627E-2</v>
      </c>
      <c r="D79" s="8">
        <f t="shared" si="9"/>
        <v>0.11943793911007017</v>
      </c>
      <c r="E79" s="86" t="str">
        <f>IFERROR(VLOOKUP(A79,SPY!$A$2:$E$379,5,FALSE),"")</f>
        <v/>
      </c>
      <c r="F79" s="8"/>
      <c r="H79" s="56"/>
      <c r="M79" s="57"/>
      <c r="O79" s="56"/>
      <c r="T79" s="57"/>
    </row>
    <row r="80" spans="1:20" ht="13.5" thickBot="1" x14ac:dyDescent="0.5">
      <c r="A80" s="9">
        <v>26816</v>
      </c>
      <c r="B80" s="90">
        <v>48.3</v>
      </c>
      <c r="C80" s="8">
        <f t="shared" si="16"/>
        <v>1.0460251046025215E-2</v>
      </c>
      <c r="D80" s="8">
        <f t="shared" ref="D80:D143" si="17">B80/B68-1</f>
        <v>0.12850467289719636</v>
      </c>
      <c r="E80" s="86" t="str">
        <f>IFERROR(VLOOKUP(A80,SPY!$A$2:$E$379,5,FALSE),"")</f>
        <v/>
      </c>
      <c r="F80" s="8"/>
      <c r="H80" s="58"/>
      <c r="I80" s="59"/>
      <c r="J80" s="59"/>
      <c r="K80" s="59"/>
      <c r="L80" s="59"/>
      <c r="M80" s="60"/>
      <c r="O80" s="58"/>
      <c r="P80" s="59"/>
      <c r="Q80" s="59"/>
      <c r="R80" s="59"/>
      <c r="S80" s="59"/>
      <c r="T80" s="60"/>
    </row>
    <row r="81" spans="1:20" ht="14.25" x14ac:dyDescent="0.45">
      <c r="A81" s="9">
        <v>26846</v>
      </c>
      <c r="B81" s="90">
        <v>48.4</v>
      </c>
      <c r="C81" s="8">
        <f t="shared" si="16"/>
        <v>2.0703933747412417E-3</v>
      </c>
      <c r="D81" s="8">
        <f t="shared" si="17"/>
        <v>0.12296983758700697</v>
      </c>
      <c r="E81" s="86" t="str">
        <f>IFERROR(VLOOKUP(A81,SPY!$A$2:$E$379,5,FALSE),"")</f>
        <v/>
      </c>
      <c r="F81" s="8"/>
      <c r="H81" s="72" t="s">
        <v>39</v>
      </c>
      <c r="I81" s="73"/>
      <c r="J81" s="73"/>
      <c r="K81" s="74" t="s">
        <v>40</v>
      </c>
      <c r="L81" s="73"/>
      <c r="M81" s="75"/>
      <c r="O81" s="72" t="s">
        <v>39</v>
      </c>
      <c r="P81" s="73"/>
      <c r="Q81" s="73"/>
      <c r="R81" s="74" t="s">
        <v>40</v>
      </c>
      <c r="S81" s="73"/>
      <c r="T81" s="75"/>
    </row>
    <row r="82" spans="1:20" ht="14.25" x14ac:dyDescent="0.45">
      <c r="A82" s="9">
        <v>26877</v>
      </c>
      <c r="B82" s="90">
        <v>50.9</v>
      </c>
      <c r="C82" s="8">
        <f t="shared" si="16"/>
        <v>5.1652892561983466E-2</v>
      </c>
      <c r="D82" s="8">
        <f t="shared" si="17"/>
        <v>0.18097447795823651</v>
      </c>
      <c r="E82" s="86" t="str">
        <f>IFERROR(VLOOKUP(A82,SPY!$A$2:$E$379,5,FALSE),"")</f>
        <v/>
      </c>
      <c r="F82" s="8"/>
      <c r="H82" s="76">
        <v>0.01</v>
      </c>
      <c r="I82" s="39">
        <f>_xlfn.PERCENTILE.INC(C:C,H82)</f>
        <v>-2.8325796118333847E-3</v>
      </c>
      <c r="J82" s="1"/>
      <c r="K82" s="80">
        <f>LARGE(A:A,1)</f>
        <v>45413</v>
      </c>
      <c r="L82" s="39">
        <f>VLOOKUP(K82,$A:$D,3,FALSE)</f>
        <v>1.372403333067318E-3</v>
      </c>
      <c r="M82" s="40"/>
      <c r="O82" s="76">
        <v>0.01</v>
      </c>
      <c r="P82" s="39">
        <f t="shared" ref="P82:P96" si="18">_xlfn.PERCENTILE.INC(D:D,O82)</f>
        <v>-1.1499048918464628E-3</v>
      </c>
      <c r="Q82" s="1"/>
      <c r="R82" s="80">
        <f>LARGE(A:A,1)</f>
        <v>45413</v>
      </c>
      <c r="S82" s="39">
        <f>VLOOKUP(R82,$A:$D,4,FALSE)</f>
        <v>2.1158753267897179E-2</v>
      </c>
      <c r="T82" s="40"/>
    </row>
    <row r="83" spans="1:20" ht="14.25" x14ac:dyDescent="0.45">
      <c r="A83" s="9">
        <v>26908</v>
      </c>
      <c r="B83" s="90">
        <v>50.9</v>
      </c>
      <c r="C83" s="8">
        <f t="shared" si="16"/>
        <v>0</v>
      </c>
      <c r="D83" s="8">
        <f t="shared" si="17"/>
        <v>0.1701149425287356</v>
      </c>
      <c r="E83" s="86" t="str">
        <f>IFERROR(VLOOKUP(A83,SPY!$A$2:$E$379,5,FALSE),"")</f>
        <v/>
      </c>
      <c r="F83" s="8"/>
      <c r="H83" s="76">
        <v>0.02</v>
      </c>
      <c r="I83" s="39">
        <f t="shared" ref="I83:I96" si="19">_xlfn.PERCENTILE.INC(C:C,H83)</f>
        <v>-1.9697600717126962E-3</v>
      </c>
      <c r="J83" s="1"/>
      <c r="K83" s="1" t="s">
        <v>41</v>
      </c>
      <c r="L83" s="81">
        <f>PERCENTRANK(C:C,L82)</f>
        <v>0.32300000000000001</v>
      </c>
      <c r="M83" s="40"/>
      <c r="O83" s="76">
        <v>0.02</v>
      </c>
      <c r="P83" s="39">
        <f t="shared" si="18"/>
        <v>2.8287361570412807E-3</v>
      </c>
      <c r="Q83" s="1"/>
      <c r="R83" s="1" t="s">
        <v>41</v>
      </c>
      <c r="S83" s="81">
        <f>PERCENTRANK(D:D,S82)</f>
        <v>0.254</v>
      </c>
      <c r="T83" s="40"/>
    </row>
    <row r="84" spans="1:20" ht="14.25" x14ac:dyDescent="0.45">
      <c r="A84" s="9">
        <v>26938</v>
      </c>
      <c r="B84" s="90">
        <v>51.2</v>
      </c>
      <c r="C84" s="8">
        <f t="shared" si="16"/>
        <v>5.893909626719207E-3</v>
      </c>
      <c r="D84" s="8">
        <f t="shared" si="17"/>
        <v>0.17162471395881007</v>
      </c>
      <c r="E84" s="86" t="str">
        <f>IFERROR(VLOOKUP(A84,SPY!$A$2:$E$379,5,FALSE),"")</f>
        <v/>
      </c>
      <c r="F84" s="8"/>
      <c r="H84" s="76">
        <v>0.03</v>
      </c>
      <c r="I84" s="39">
        <f t="shared" si="19"/>
        <v>-1.6960375241000158E-3</v>
      </c>
      <c r="J84" s="1"/>
      <c r="K84" s="1"/>
      <c r="L84" s="1"/>
      <c r="M84" s="40"/>
      <c r="O84" s="76">
        <v>0.03</v>
      </c>
      <c r="P84" s="39">
        <f t="shared" si="18"/>
        <v>6.2072121177143089E-3</v>
      </c>
      <c r="Q84" s="1"/>
      <c r="R84" s="1"/>
      <c r="S84" s="1"/>
      <c r="T84" s="40"/>
    </row>
    <row r="85" spans="1:20" ht="14.25" x14ac:dyDescent="0.45">
      <c r="A85" s="9">
        <v>26969</v>
      </c>
      <c r="B85" s="90">
        <v>51.8</v>
      </c>
      <c r="C85" s="8">
        <f t="shared" si="16"/>
        <v>1.1718749999999778E-2</v>
      </c>
      <c r="D85" s="8">
        <f t="shared" si="17"/>
        <v>0.17995444191343957</v>
      </c>
      <c r="E85" s="86" t="str">
        <f>IFERROR(VLOOKUP(A85,SPY!$A$2:$E$379,5,FALSE),"")</f>
        <v/>
      </c>
      <c r="F85" s="8"/>
      <c r="H85" s="76">
        <v>0.04</v>
      </c>
      <c r="I85" s="39">
        <f t="shared" si="19"/>
        <v>-1.3881705114521514E-3</v>
      </c>
      <c r="J85" s="1"/>
      <c r="K85" s="1"/>
      <c r="L85" s="1"/>
      <c r="M85" s="40"/>
      <c r="O85" s="76">
        <v>0.04</v>
      </c>
      <c r="P85" s="39">
        <f t="shared" si="18"/>
        <v>8.2089311175427317E-3</v>
      </c>
      <c r="Q85" s="1"/>
      <c r="R85" s="1"/>
      <c r="S85" s="1"/>
      <c r="T85" s="40"/>
    </row>
    <row r="86" spans="1:20" ht="14.25" x14ac:dyDescent="0.45">
      <c r="A86" s="9">
        <v>26999</v>
      </c>
      <c r="B86" s="90">
        <v>52.3</v>
      </c>
      <c r="C86" s="8">
        <f t="shared" si="16"/>
        <v>9.6525096525097442E-3</v>
      </c>
      <c r="D86" s="8">
        <f t="shared" si="17"/>
        <v>0.18594104308390014</v>
      </c>
      <c r="E86" s="86" t="str">
        <f>IFERROR(VLOOKUP(A86,SPY!$A$2:$E$379,5,FALSE),"")</f>
        <v/>
      </c>
      <c r="F86" s="8"/>
      <c r="H86" s="76">
        <v>0.05</v>
      </c>
      <c r="I86" s="39">
        <f t="shared" si="19"/>
        <v>-1.1049884196977276E-3</v>
      </c>
      <c r="J86" s="1"/>
      <c r="K86" s="1"/>
      <c r="L86" s="1"/>
      <c r="M86" s="40"/>
      <c r="O86" s="76">
        <v>0.05</v>
      </c>
      <c r="P86" s="39">
        <f t="shared" si="18"/>
        <v>9.5701761382612112E-3</v>
      </c>
      <c r="Q86" s="1"/>
      <c r="R86" s="1"/>
      <c r="S86" s="1"/>
      <c r="T86" s="40"/>
    </row>
    <row r="87" spans="1:20" ht="14.25" x14ac:dyDescent="0.45">
      <c r="A87" s="9">
        <v>27030</v>
      </c>
      <c r="B87" s="90">
        <v>52.9</v>
      </c>
      <c r="C87" s="8">
        <f t="shared" si="16"/>
        <v>1.1472275334608151E-2</v>
      </c>
      <c r="D87" s="8">
        <f t="shared" si="17"/>
        <v>0.1808035714285714</v>
      </c>
      <c r="E87" s="86" t="str">
        <f>IFERROR(VLOOKUP(A87,SPY!$A$2:$E$379,5,FALSE),"")</f>
        <v/>
      </c>
      <c r="F87" s="8"/>
      <c r="H87" s="76">
        <v>0.1</v>
      </c>
      <c r="I87" s="39">
        <f t="shared" si="19"/>
        <v>-1.6975183897804786E-5</v>
      </c>
      <c r="J87" s="1"/>
      <c r="K87" s="1"/>
      <c r="L87" s="1"/>
      <c r="M87" s="40"/>
      <c r="O87" s="76">
        <v>0.1</v>
      </c>
      <c r="P87" s="39">
        <f t="shared" si="18"/>
        <v>1.4056759943555042E-2</v>
      </c>
      <c r="Q87" s="1"/>
      <c r="R87" s="1"/>
      <c r="S87" s="1"/>
      <c r="T87" s="40"/>
    </row>
    <row r="88" spans="1:20" ht="14.25" x14ac:dyDescent="0.45">
      <c r="A88" s="9">
        <v>27061</v>
      </c>
      <c r="B88" s="90">
        <v>54</v>
      </c>
      <c r="C88" s="8">
        <f t="shared" si="16"/>
        <v>2.0793950850661602E-2</v>
      </c>
      <c r="D88" s="8">
        <f t="shared" si="17"/>
        <v>0.18681318681318682</v>
      </c>
      <c r="E88" s="86" t="str">
        <f>IFERROR(VLOOKUP(A88,SPY!$A$2:$E$379,5,FALSE),"")</f>
        <v/>
      </c>
      <c r="F88" s="8"/>
      <c r="H88" s="76">
        <v>0.25</v>
      </c>
      <c r="I88" s="39">
        <f t="shared" si="19"/>
        <v>9.4478390778557353E-4</v>
      </c>
      <c r="J88" s="1"/>
      <c r="K88" s="1"/>
      <c r="L88" s="1"/>
      <c r="M88" s="40"/>
      <c r="O88" s="76">
        <v>0.25</v>
      </c>
      <c r="P88" s="39">
        <f t="shared" si="18"/>
        <v>2.1041376138899892E-2</v>
      </c>
      <c r="Q88" s="1"/>
      <c r="R88" s="1"/>
      <c r="S88" s="1"/>
      <c r="T88" s="40"/>
    </row>
    <row r="89" spans="1:20" ht="14.25" x14ac:dyDescent="0.45">
      <c r="A89" s="9">
        <v>27089</v>
      </c>
      <c r="B89" s="90">
        <v>54.5</v>
      </c>
      <c r="C89" s="8">
        <f t="shared" si="16"/>
        <v>9.2592592592593004E-3</v>
      </c>
      <c r="D89" s="8">
        <f t="shared" si="17"/>
        <v>0.17204301075268824</v>
      </c>
      <c r="E89" s="86" t="str">
        <f>IFERROR(VLOOKUP(A89,SPY!$A$2:$E$379,5,FALSE),"")</f>
        <v/>
      </c>
      <c r="F89" s="8"/>
      <c r="H89" s="76">
        <v>0.5</v>
      </c>
      <c r="I89" s="39">
        <f t="shared" si="19"/>
        <v>2.4257161213402378E-3</v>
      </c>
      <c r="J89" s="1"/>
      <c r="K89" s="1"/>
      <c r="L89" s="1"/>
      <c r="M89" s="40"/>
      <c r="O89" s="76">
        <v>0.5</v>
      </c>
      <c r="P89" s="39">
        <f t="shared" si="18"/>
        <v>3.1286894923258535E-2</v>
      </c>
      <c r="Q89" s="1"/>
      <c r="R89" s="1"/>
      <c r="S89" s="1"/>
      <c r="T89" s="40"/>
    </row>
    <row r="90" spans="1:20" ht="14.25" x14ac:dyDescent="0.45">
      <c r="A90" s="9">
        <v>27120</v>
      </c>
      <c r="B90" s="90">
        <v>54.4</v>
      </c>
      <c r="C90" s="8">
        <f t="shared" si="16"/>
        <v>-1.8348623853211565E-3</v>
      </c>
      <c r="D90" s="8">
        <f t="shared" si="17"/>
        <v>0.15254237288135575</v>
      </c>
      <c r="E90" s="86" t="str">
        <f>IFERROR(VLOOKUP(A90,SPY!$A$2:$E$379,5,FALSE),"")</f>
        <v/>
      </c>
      <c r="F90" s="8"/>
      <c r="H90" s="76">
        <v>0.75</v>
      </c>
      <c r="I90" s="39">
        <f t="shared" si="19"/>
        <v>4.7875575137975024E-3</v>
      </c>
      <c r="J90" s="1"/>
      <c r="K90" s="1"/>
      <c r="L90" s="1"/>
      <c r="M90" s="40"/>
      <c r="O90" s="76">
        <v>0.75</v>
      </c>
      <c r="P90" s="39">
        <f t="shared" si="18"/>
        <v>4.8815189873417708E-2</v>
      </c>
      <c r="Q90" s="1"/>
      <c r="R90" s="1"/>
      <c r="S90" s="1"/>
      <c r="T90" s="40"/>
    </row>
    <row r="91" spans="1:20" ht="14.25" x14ac:dyDescent="0.45">
      <c r="A91" s="9">
        <v>27150</v>
      </c>
      <c r="B91" s="90">
        <v>54.8</v>
      </c>
      <c r="C91" s="8">
        <f t="shared" si="16"/>
        <v>7.3529411764705621E-3</v>
      </c>
      <c r="D91" s="8">
        <f t="shared" si="17"/>
        <v>0.14644351464435146</v>
      </c>
      <c r="E91" s="86" t="str">
        <f>IFERROR(VLOOKUP(A91,SPY!$A$2:$E$379,5,FALSE),"")</f>
        <v/>
      </c>
      <c r="F91" s="8"/>
      <c r="H91" s="76">
        <v>0.9</v>
      </c>
      <c r="I91" s="39">
        <f t="shared" si="19"/>
        <v>7.9309522579136833E-3</v>
      </c>
      <c r="J91" s="1"/>
      <c r="K91" s="1"/>
      <c r="L91" s="1"/>
      <c r="M91" s="40"/>
      <c r="O91" s="76">
        <v>0.9</v>
      </c>
      <c r="P91" s="39">
        <f t="shared" si="18"/>
        <v>8.7019902378095759E-2</v>
      </c>
      <c r="Q91" s="1"/>
      <c r="R91" s="1"/>
      <c r="S91" s="1"/>
      <c r="T91" s="40"/>
    </row>
    <row r="92" spans="1:20" ht="14.25" x14ac:dyDescent="0.45">
      <c r="A92" s="9">
        <v>27181</v>
      </c>
      <c r="B92" s="90">
        <v>54.9</v>
      </c>
      <c r="C92" s="8">
        <f t="shared" si="16"/>
        <v>1.8248175182482562E-3</v>
      </c>
      <c r="D92" s="8">
        <f t="shared" si="17"/>
        <v>0.13664596273291929</v>
      </c>
      <c r="E92" s="86" t="str">
        <f>IFERROR(VLOOKUP(A92,SPY!$A$2:$E$379,5,FALSE),"")</f>
        <v/>
      </c>
      <c r="F92" s="8"/>
      <c r="H92" s="76">
        <v>0.95</v>
      </c>
      <c r="I92" s="39">
        <f t="shared" si="19"/>
        <v>1.0229483018045127E-2</v>
      </c>
      <c r="J92" s="1"/>
      <c r="K92" s="1"/>
      <c r="L92" s="1"/>
      <c r="M92" s="40"/>
      <c r="O92" s="76">
        <v>0.95</v>
      </c>
      <c r="P92" s="39">
        <f t="shared" si="18"/>
        <v>0.10561599109605412</v>
      </c>
      <c r="Q92" s="1"/>
      <c r="R92" s="1"/>
      <c r="S92" s="1"/>
      <c r="T92" s="40"/>
    </row>
    <row r="93" spans="1:20" ht="14.25" x14ac:dyDescent="0.45">
      <c r="A93" s="9">
        <v>27211</v>
      </c>
      <c r="B93" s="90">
        <v>54.8</v>
      </c>
      <c r="C93" s="8">
        <f t="shared" si="16"/>
        <v>-1.8214936247723523E-3</v>
      </c>
      <c r="D93" s="8">
        <f t="shared" si="17"/>
        <v>0.13223140495867769</v>
      </c>
      <c r="E93" s="86" t="str">
        <f>IFERROR(VLOOKUP(A93,SPY!$A$2:$E$379,5,FALSE),"")</f>
        <v/>
      </c>
      <c r="F93" s="8"/>
      <c r="H93" s="76">
        <v>0.96</v>
      </c>
      <c r="I93" s="39">
        <f t="shared" si="19"/>
        <v>1.0749793831436693E-2</v>
      </c>
      <c r="J93" s="1"/>
      <c r="K93" s="1"/>
      <c r="L93" s="1"/>
      <c r="M93" s="40"/>
      <c r="O93" s="76">
        <v>0.96</v>
      </c>
      <c r="P93" s="39">
        <f t="shared" si="18"/>
        <v>0.10975731546261562</v>
      </c>
      <c r="Q93" s="1"/>
      <c r="R93" s="1"/>
      <c r="S93" s="1"/>
      <c r="T93" s="40"/>
    </row>
    <row r="94" spans="1:20" ht="14.25" x14ac:dyDescent="0.45">
      <c r="A94" s="9">
        <v>27242</v>
      </c>
      <c r="B94" s="90">
        <v>55.5</v>
      </c>
      <c r="C94" s="8">
        <f t="shared" si="16"/>
        <v>1.2773722627737349E-2</v>
      </c>
      <c r="D94" s="8">
        <f t="shared" si="17"/>
        <v>9.0373280943025547E-2</v>
      </c>
      <c r="E94" s="86" t="str">
        <f>IFERROR(VLOOKUP(A94,SPY!$A$2:$E$379,5,FALSE),"")</f>
        <v/>
      </c>
      <c r="F94" s="8"/>
      <c r="H94" s="76">
        <v>0.97</v>
      </c>
      <c r="I94" s="39">
        <f t="shared" si="19"/>
        <v>1.2147511383262683E-2</v>
      </c>
      <c r="J94" s="1"/>
      <c r="K94" s="1"/>
      <c r="L94" s="1"/>
      <c r="M94" s="40"/>
      <c r="O94" s="76">
        <v>0.97</v>
      </c>
      <c r="P94" s="39">
        <f t="shared" si="18"/>
        <v>0.11685024752475251</v>
      </c>
      <c r="Q94" s="1"/>
      <c r="R94" s="1"/>
      <c r="S94" s="1"/>
      <c r="T94" s="40"/>
    </row>
    <row r="95" spans="1:20" ht="14.25" x14ac:dyDescent="0.45">
      <c r="A95" s="9">
        <v>27273</v>
      </c>
      <c r="B95" s="90">
        <v>56.6</v>
      </c>
      <c r="C95" s="8">
        <f t="shared" si="16"/>
        <v>1.9819819819819839E-2</v>
      </c>
      <c r="D95" s="8">
        <f t="shared" si="17"/>
        <v>0.11198428290766205</v>
      </c>
      <c r="E95" s="86" t="str">
        <f>IFERROR(VLOOKUP(A95,SPY!$A$2:$E$379,5,FALSE),"")</f>
        <v/>
      </c>
      <c r="F95" s="8"/>
      <c r="H95" s="76">
        <v>0.98</v>
      </c>
      <c r="I95" s="39">
        <f t="shared" si="19"/>
        <v>1.4380739456434167E-2</v>
      </c>
      <c r="J95" s="1"/>
      <c r="K95" s="1"/>
      <c r="L95" s="1"/>
      <c r="M95" s="40"/>
      <c r="O95" s="76">
        <v>0.98</v>
      </c>
      <c r="P95" s="39">
        <f t="shared" si="18"/>
        <v>0.12742936942743599</v>
      </c>
      <c r="Q95" s="1"/>
      <c r="R95" s="1"/>
      <c r="S95" s="1"/>
      <c r="T95" s="40"/>
    </row>
    <row r="96" spans="1:20" ht="14.25" x14ac:dyDescent="0.45">
      <c r="A96" s="9">
        <v>27303</v>
      </c>
      <c r="B96" s="90">
        <v>57.2</v>
      </c>
      <c r="C96" s="8">
        <f t="shared" si="16"/>
        <v>1.0600706713780994E-2</v>
      </c>
      <c r="D96" s="8">
        <f t="shared" si="17"/>
        <v>0.1171875</v>
      </c>
      <c r="E96" s="86" t="str">
        <f>IFERROR(VLOOKUP(A96,SPY!$A$2:$E$379,5,FALSE),"")</f>
        <v/>
      </c>
      <c r="F96" s="8"/>
      <c r="H96" s="76">
        <v>0.99</v>
      </c>
      <c r="I96" s="39">
        <f t="shared" si="19"/>
        <v>1.6262132909182696E-2</v>
      </c>
      <c r="J96" s="1"/>
      <c r="K96" s="1"/>
      <c r="L96" s="1"/>
      <c r="M96" s="40"/>
      <c r="O96" s="76">
        <v>0.99</v>
      </c>
      <c r="P96" s="39">
        <f t="shared" si="18"/>
        <v>0.1704772876719535</v>
      </c>
      <c r="Q96" s="1"/>
      <c r="R96" s="1"/>
      <c r="S96" s="1"/>
      <c r="T96" s="40"/>
    </row>
    <row r="97" spans="1:20" ht="14.65" thickBot="1" x14ac:dyDescent="0.5">
      <c r="A97" s="9">
        <v>27334</v>
      </c>
      <c r="B97" s="90">
        <v>57.9</v>
      </c>
      <c r="C97" s="8">
        <f t="shared" si="16"/>
        <v>1.2237762237762073E-2</v>
      </c>
      <c r="D97" s="8">
        <f t="shared" si="17"/>
        <v>0.11776061776061786</v>
      </c>
      <c r="E97" s="86" t="str">
        <f>IFERROR(VLOOKUP(A97,SPY!$A$2:$E$379,5,FALSE),"")</f>
        <v/>
      </c>
      <c r="F97" s="8"/>
      <c r="H97" s="77"/>
      <c r="I97" s="78"/>
      <c r="J97" s="78"/>
      <c r="K97" s="78"/>
      <c r="L97" s="78"/>
      <c r="M97" s="79"/>
      <c r="O97" s="77"/>
      <c r="P97" s="78"/>
      <c r="Q97" s="78"/>
      <c r="R97" s="78"/>
      <c r="S97" s="78"/>
      <c r="T97" s="79"/>
    </row>
    <row r="98" spans="1:20" x14ac:dyDescent="0.45">
      <c r="A98" s="9">
        <v>27364</v>
      </c>
      <c r="B98" s="90">
        <v>58.6</v>
      </c>
      <c r="C98" s="8">
        <f t="shared" si="16"/>
        <v>1.2089810017271274E-2</v>
      </c>
      <c r="D98" s="8">
        <f t="shared" si="17"/>
        <v>0.12045889101338436</v>
      </c>
      <c r="E98" s="86" t="str">
        <f>IFERROR(VLOOKUP(A98,SPY!$A$2:$E$379,5,FALSE),"")</f>
        <v/>
      </c>
      <c r="F98" s="8"/>
    </row>
    <row r="99" spans="1:20" x14ac:dyDescent="0.45">
      <c r="A99" s="9">
        <v>27395</v>
      </c>
      <c r="B99" s="90">
        <v>58.8</v>
      </c>
      <c r="C99" s="8">
        <f t="shared" si="16"/>
        <v>3.4129692832762792E-3</v>
      </c>
      <c r="D99" s="8">
        <f t="shared" si="17"/>
        <v>0.11153119092627595</v>
      </c>
      <c r="E99" s="86" t="str">
        <f>IFERROR(VLOOKUP(A99,SPY!$A$2:$E$379,5,FALSE),"")</f>
        <v/>
      </c>
      <c r="F99" s="8"/>
    </row>
    <row r="100" spans="1:20" x14ac:dyDescent="0.45">
      <c r="A100" s="9">
        <v>27426</v>
      </c>
      <c r="B100" s="90">
        <v>59</v>
      </c>
      <c r="C100" s="8">
        <f t="shared" si="16"/>
        <v>3.4013605442178019E-3</v>
      </c>
      <c r="D100" s="8">
        <f t="shared" si="17"/>
        <v>9.259259259259256E-2</v>
      </c>
      <c r="E100" s="86" t="str">
        <f>IFERROR(VLOOKUP(A100,SPY!$A$2:$E$379,5,FALSE),"")</f>
        <v/>
      </c>
      <c r="F100" s="8"/>
    </row>
    <row r="101" spans="1:20" x14ac:dyDescent="0.45">
      <c r="A101" s="9">
        <v>27454</v>
      </c>
      <c r="B101" s="90">
        <v>58.9</v>
      </c>
      <c r="C101" s="8">
        <f t="shared" si="16"/>
        <v>-1.6949152542372614E-3</v>
      </c>
      <c r="D101" s="8">
        <f t="shared" si="17"/>
        <v>8.0733944954128445E-2</v>
      </c>
      <c r="E101" s="86" t="str">
        <f>IFERROR(VLOOKUP(A101,SPY!$A$2:$E$379,5,FALSE),"")</f>
        <v/>
      </c>
      <c r="F101" s="8"/>
    </row>
    <row r="102" spans="1:20" x14ac:dyDescent="0.45">
      <c r="A102" s="9">
        <v>27485</v>
      </c>
      <c r="B102" s="90">
        <v>58.8</v>
      </c>
      <c r="C102" s="8">
        <f t="shared" si="16"/>
        <v>-1.6977928692699651E-3</v>
      </c>
      <c r="D102" s="8">
        <f t="shared" si="17"/>
        <v>8.0882352941176405E-2</v>
      </c>
      <c r="E102" s="86" t="str">
        <f>IFERROR(VLOOKUP(A102,SPY!$A$2:$E$379,5,FALSE),"")</f>
        <v/>
      </c>
      <c r="F102" s="8"/>
    </row>
    <row r="103" spans="1:20" x14ac:dyDescent="0.45">
      <c r="A103" s="9">
        <v>27515</v>
      </c>
      <c r="B103" s="90">
        <v>59</v>
      </c>
      <c r="C103" s="8">
        <f t="shared" si="16"/>
        <v>3.4013605442178019E-3</v>
      </c>
      <c r="D103" s="8">
        <f t="shared" si="17"/>
        <v>7.6642335766423431E-2</v>
      </c>
      <c r="E103" s="86" t="str">
        <f>IFERROR(VLOOKUP(A103,SPY!$A$2:$E$379,5,FALSE),"")</f>
        <v/>
      </c>
      <c r="F103" s="8"/>
    </row>
    <row r="104" spans="1:20" x14ac:dyDescent="0.45">
      <c r="A104" s="9">
        <v>27546</v>
      </c>
      <c r="B104" s="90">
        <v>59.6</v>
      </c>
      <c r="C104" s="8">
        <f t="shared" si="16"/>
        <v>1.0169491525423791E-2</v>
      </c>
      <c r="D104" s="8">
        <f t="shared" si="17"/>
        <v>8.5610200364298672E-2</v>
      </c>
      <c r="E104" s="86" t="str">
        <f>IFERROR(VLOOKUP(A104,SPY!$A$2:$E$379,5,FALSE),"")</f>
        <v/>
      </c>
      <c r="F104" s="8"/>
    </row>
    <row r="105" spans="1:20" x14ac:dyDescent="0.45">
      <c r="A105" s="9">
        <v>27576</v>
      </c>
      <c r="B105" s="90">
        <v>60.6</v>
      </c>
      <c r="C105" s="8">
        <f t="shared" si="16"/>
        <v>1.6778523489932917E-2</v>
      </c>
      <c r="D105" s="8">
        <f t="shared" si="17"/>
        <v>0.1058394160583942</v>
      </c>
      <c r="E105" s="86" t="str">
        <f>IFERROR(VLOOKUP(A105,SPY!$A$2:$E$379,5,FALSE),"")</f>
        <v/>
      </c>
      <c r="F105" s="8"/>
    </row>
    <row r="106" spans="1:20" x14ac:dyDescent="0.45">
      <c r="A106" s="9">
        <v>27607</v>
      </c>
      <c r="B106" s="90">
        <v>60.7</v>
      </c>
      <c r="C106" s="8">
        <f t="shared" si="16"/>
        <v>1.6501650165017256E-3</v>
      </c>
      <c r="D106" s="8">
        <f t="shared" si="17"/>
        <v>9.3693693693693847E-2</v>
      </c>
      <c r="E106" s="86" t="str">
        <f>IFERROR(VLOOKUP(A106,SPY!$A$2:$E$379,5,FALSE),"")</f>
        <v/>
      </c>
      <c r="F106" s="8"/>
    </row>
    <row r="107" spans="1:20" x14ac:dyDescent="0.45">
      <c r="A107" s="9">
        <v>27638</v>
      </c>
      <c r="B107" s="90">
        <v>61</v>
      </c>
      <c r="C107" s="8">
        <f t="shared" si="16"/>
        <v>4.9423393739702615E-3</v>
      </c>
      <c r="D107" s="8">
        <f t="shared" si="17"/>
        <v>7.7738515901059957E-2</v>
      </c>
      <c r="E107" s="86" t="str">
        <f>IFERROR(VLOOKUP(A107,SPY!$A$2:$E$379,5,FALSE),"")</f>
        <v/>
      </c>
      <c r="F107" s="8"/>
    </row>
    <row r="108" spans="1:20" x14ac:dyDescent="0.45">
      <c r="A108" s="9">
        <v>27668</v>
      </c>
      <c r="B108" s="90">
        <v>61.6</v>
      </c>
      <c r="C108" s="8">
        <f t="shared" si="16"/>
        <v>9.8360655737705915E-3</v>
      </c>
      <c r="D108" s="8">
        <f t="shared" si="17"/>
        <v>7.6923076923076872E-2</v>
      </c>
      <c r="E108" s="86" t="str">
        <f>IFERROR(VLOOKUP(A108,SPY!$A$2:$E$379,5,FALSE),"")</f>
        <v/>
      </c>
      <c r="F108" s="8"/>
    </row>
    <row r="109" spans="1:20" x14ac:dyDescent="0.45">
      <c r="A109" s="9">
        <v>27699</v>
      </c>
      <c r="B109" s="90">
        <v>62</v>
      </c>
      <c r="C109" s="8">
        <f t="shared" si="16"/>
        <v>6.4935064935065512E-3</v>
      </c>
      <c r="D109" s="8">
        <f t="shared" si="17"/>
        <v>7.0811744386873876E-2</v>
      </c>
      <c r="E109" s="86" t="str">
        <f>IFERROR(VLOOKUP(A109,SPY!$A$2:$E$379,5,FALSE),"")</f>
        <v/>
      </c>
      <c r="F109" s="8"/>
    </row>
    <row r="110" spans="1:20" x14ac:dyDescent="0.45">
      <c r="A110" s="9">
        <v>27729</v>
      </c>
      <c r="B110" s="90">
        <v>62.3</v>
      </c>
      <c r="C110" s="8">
        <f t="shared" si="16"/>
        <v>4.8387096774193949E-3</v>
      </c>
      <c r="D110" s="8">
        <f t="shared" si="17"/>
        <v>6.3139931740614275E-2</v>
      </c>
      <c r="E110" s="86" t="str">
        <f>IFERROR(VLOOKUP(A110,SPY!$A$2:$E$379,5,FALSE),"")</f>
        <v/>
      </c>
      <c r="F110" s="8"/>
    </row>
    <row r="111" spans="1:20" x14ac:dyDescent="0.45">
      <c r="A111" s="9">
        <v>27760</v>
      </c>
      <c r="B111" s="90">
        <v>62.2</v>
      </c>
      <c r="C111" s="8">
        <f t="shared" si="16"/>
        <v>-1.6051364365969878E-3</v>
      </c>
      <c r="D111" s="8">
        <f t="shared" si="17"/>
        <v>5.7823129251700855E-2</v>
      </c>
      <c r="E111" s="86" t="str">
        <f>IFERROR(VLOOKUP(A111,SPY!$A$2:$E$379,5,FALSE),"")</f>
        <v/>
      </c>
      <c r="F111" s="8"/>
    </row>
    <row r="112" spans="1:20" x14ac:dyDescent="0.45">
      <c r="A112" s="9">
        <v>27791</v>
      </c>
      <c r="B112" s="90">
        <v>61.6</v>
      </c>
      <c r="C112" s="8">
        <f t="shared" si="16"/>
        <v>-9.6463022508038732E-3</v>
      </c>
      <c r="D112" s="8">
        <f t="shared" si="17"/>
        <v>4.4067796610169463E-2</v>
      </c>
      <c r="E112" s="86" t="str">
        <f>IFERROR(VLOOKUP(A112,SPY!$A$2:$E$379,5,FALSE),"")</f>
        <v/>
      </c>
      <c r="F112" s="8"/>
    </row>
    <row r="113" spans="1:6" x14ac:dyDescent="0.45">
      <c r="A113" s="9">
        <v>27820</v>
      </c>
      <c r="B113" s="90">
        <v>61.3</v>
      </c>
      <c r="C113" s="8">
        <f t="shared" si="16"/>
        <v>-4.8701298701299134E-3</v>
      </c>
      <c r="D113" s="8">
        <f t="shared" si="17"/>
        <v>4.0747028862478718E-2</v>
      </c>
      <c r="E113" s="86" t="str">
        <f>IFERROR(VLOOKUP(A113,SPY!$A$2:$E$379,5,FALSE),"")</f>
        <v/>
      </c>
      <c r="F113" s="8"/>
    </row>
    <row r="114" spans="1:6" x14ac:dyDescent="0.45">
      <c r="A114" s="9">
        <v>27851</v>
      </c>
      <c r="B114" s="90">
        <v>61.3</v>
      </c>
      <c r="C114" s="8">
        <f t="shared" si="16"/>
        <v>0</v>
      </c>
      <c r="D114" s="8">
        <f t="shared" si="17"/>
        <v>4.2517006802721191E-2</v>
      </c>
      <c r="E114" s="86" t="str">
        <f>IFERROR(VLOOKUP(A114,SPY!$A$2:$E$379,5,FALSE),"")</f>
        <v/>
      </c>
      <c r="F114" s="8"/>
    </row>
    <row r="115" spans="1:6" x14ac:dyDescent="0.45">
      <c r="A115" s="9">
        <v>27881</v>
      </c>
      <c r="B115" s="90">
        <v>61.6</v>
      </c>
      <c r="C115" s="8">
        <f t="shared" si="16"/>
        <v>4.8939641109300158E-3</v>
      </c>
      <c r="D115" s="8">
        <f t="shared" si="17"/>
        <v>4.4067796610169463E-2</v>
      </c>
      <c r="E115" s="86" t="str">
        <f>IFERROR(VLOOKUP(A115,SPY!$A$2:$E$379,5,FALSE),"")</f>
        <v/>
      </c>
      <c r="F115" s="8"/>
    </row>
    <row r="116" spans="1:6" x14ac:dyDescent="0.45">
      <c r="A116" s="9">
        <v>27912</v>
      </c>
      <c r="B116" s="90">
        <v>61.7</v>
      </c>
      <c r="C116" s="8">
        <f t="shared" si="16"/>
        <v>1.6233766233766378E-3</v>
      </c>
      <c r="D116" s="8">
        <f t="shared" si="17"/>
        <v>3.5234899328859148E-2</v>
      </c>
      <c r="E116" s="86" t="str">
        <f>IFERROR(VLOOKUP(A116,SPY!$A$2:$E$379,5,FALSE),"")</f>
        <v/>
      </c>
      <c r="F116" s="8"/>
    </row>
    <row r="117" spans="1:6" x14ac:dyDescent="0.45">
      <c r="A117" s="9">
        <v>27942</v>
      </c>
      <c r="B117" s="90">
        <v>62</v>
      </c>
      <c r="C117" s="8">
        <f t="shared" si="16"/>
        <v>4.8622366288493257E-3</v>
      </c>
      <c r="D117" s="8">
        <f t="shared" si="17"/>
        <v>2.3102310231023049E-2</v>
      </c>
      <c r="E117" s="86" t="str">
        <f>IFERROR(VLOOKUP(A117,SPY!$A$2:$E$379,5,FALSE),"")</f>
        <v/>
      </c>
      <c r="F117" s="8"/>
    </row>
    <row r="118" spans="1:6" x14ac:dyDescent="0.45">
      <c r="A118" s="9">
        <v>27973</v>
      </c>
      <c r="B118" s="90">
        <v>62.2</v>
      </c>
      <c r="C118" s="8">
        <f t="shared" si="16"/>
        <v>3.225806451612856E-3</v>
      </c>
      <c r="D118" s="8">
        <f t="shared" si="17"/>
        <v>2.4711696869851751E-2</v>
      </c>
      <c r="E118" s="86" t="str">
        <f>IFERROR(VLOOKUP(A118,SPY!$A$2:$E$379,5,FALSE),"")</f>
        <v/>
      </c>
      <c r="F118" s="8"/>
    </row>
    <row r="119" spans="1:6" x14ac:dyDescent="0.45">
      <c r="A119" s="9">
        <v>28004</v>
      </c>
      <c r="B119" s="90">
        <v>62.5</v>
      </c>
      <c r="C119" s="8">
        <f t="shared" si="16"/>
        <v>4.8231511254019921E-3</v>
      </c>
      <c r="D119" s="8">
        <f t="shared" si="17"/>
        <v>2.4590163934426146E-2</v>
      </c>
      <c r="E119" s="86" t="str">
        <f>IFERROR(VLOOKUP(A119,SPY!$A$2:$E$379,5,FALSE),"")</f>
        <v/>
      </c>
      <c r="F119" s="8"/>
    </row>
    <row r="120" spans="1:6" x14ac:dyDescent="0.45">
      <c r="A120" s="9">
        <v>28034</v>
      </c>
      <c r="B120" s="90">
        <v>62.8</v>
      </c>
      <c r="C120" s="8">
        <f t="shared" si="16"/>
        <v>4.7999999999999154E-3</v>
      </c>
      <c r="D120" s="8">
        <f t="shared" si="17"/>
        <v>1.9480519480519431E-2</v>
      </c>
      <c r="E120" s="86" t="str">
        <f>IFERROR(VLOOKUP(A120,SPY!$A$2:$E$379,5,FALSE),"")</f>
        <v/>
      </c>
      <c r="F120" s="8"/>
    </row>
    <row r="121" spans="1:6" x14ac:dyDescent="0.45">
      <c r="A121" s="9">
        <v>28065</v>
      </c>
      <c r="B121" s="90">
        <v>62.8</v>
      </c>
      <c r="C121" s="8">
        <f t="shared" si="16"/>
        <v>0</v>
      </c>
      <c r="D121" s="8">
        <f t="shared" si="17"/>
        <v>1.2903225806451646E-2</v>
      </c>
      <c r="E121" s="86" t="str">
        <f>IFERROR(VLOOKUP(A121,SPY!$A$2:$E$379,5,FALSE),"")</f>
        <v/>
      </c>
      <c r="F121" s="8"/>
    </row>
    <row r="122" spans="1:6" x14ac:dyDescent="0.45">
      <c r="A122" s="9">
        <v>28095</v>
      </c>
      <c r="B122" s="90">
        <v>62.9</v>
      </c>
      <c r="C122" s="8">
        <f t="shared" si="16"/>
        <v>1.5923566878981443E-3</v>
      </c>
      <c r="D122" s="8">
        <f t="shared" si="17"/>
        <v>9.6308186195825929E-3</v>
      </c>
      <c r="E122" s="86" t="str">
        <f>IFERROR(VLOOKUP(A122,SPY!$A$2:$E$379,5,FALSE),"")</f>
        <v/>
      </c>
      <c r="F122" s="8"/>
    </row>
    <row r="123" spans="1:6" x14ac:dyDescent="0.45">
      <c r="A123" s="9">
        <v>28126</v>
      </c>
      <c r="B123" s="90">
        <v>63.1</v>
      </c>
      <c r="C123" s="8">
        <f t="shared" si="16"/>
        <v>3.1796502384737746E-3</v>
      </c>
      <c r="D123" s="8">
        <f t="shared" si="17"/>
        <v>1.4469453376205754E-2</v>
      </c>
      <c r="E123" s="86" t="str">
        <f>IFERROR(VLOOKUP(A123,SPY!$A$2:$E$379,5,FALSE),"")</f>
        <v/>
      </c>
      <c r="F123" s="8"/>
    </row>
    <row r="124" spans="1:6" x14ac:dyDescent="0.45">
      <c r="A124" s="9">
        <v>28157</v>
      </c>
      <c r="B124" s="90">
        <v>64.2</v>
      </c>
      <c r="C124" s="8">
        <f t="shared" si="16"/>
        <v>1.7432646592709933E-2</v>
      </c>
      <c r="D124" s="8">
        <f t="shared" si="17"/>
        <v>4.2207792207792139E-2</v>
      </c>
      <c r="E124" s="86" t="str">
        <f>IFERROR(VLOOKUP(A124,SPY!$A$2:$E$379,5,FALSE),"")</f>
        <v/>
      </c>
      <c r="F124" s="8"/>
    </row>
    <row r="125" spans="1:6" x14ac:dyDescent="0.45">
      <c r="A125" s="9">
        <v>28185</v>
      </c>
      <c r="B125" s="90">
        <v>64.5</v>
      </c>
      <c r="C125" s="8">
        <f t="shared" si="16"/>
        <v>4.6728971962617383E-3</v>
      </c>
      <c r="D125" s="8">
        <f t="shared" si="17"/>
        <v>5.220228384991854E-2</v>
      </c>
      <c r="E125" s="86" t="str">
        <f>IFERROR(VLOOKUP(A125,SPY!$A$2:$E$379,5,FALSE),"")</f>
        <v/>
      </c>
      <c r="F125" s="8"/>
    </row>
    <row r="126" spans="1:6" x14ac:dyDescent="0.45">
      <c r="A126" s="9">
        <v>28216</v>
      </c>
      <c r="B126" s="90">
        <v>65.2</v>
      </c>
      <c r="C126" s="8">
        <f t="shared" si="16"/>
        <v>1.0852713178294726E-2</v>
      </c>
      <c r="D126" s="8">
        <f t="shared" si="17"/>
        <v>6.3621533442088207E-2</v>
      </c>
      <c r="E126" s="86" t="str">
        <f>IFERROR(VLOOKUP(A126,SPY!$A$2:$E$379,5,FALSE),"")</f>
        <v/>
      </c>
      <c r="F126" s="8"/>
    </row>
    <row r="127" spans="1:6" x14ac:dyDescent="0.45">
      <c r="A127" s="9">
        <v>28246</v>
      </c>
      <c r="B127" s="90">
        <v>65.5</v>
      </c>
      <c r="C127" s="8">
        <f t="shared" si="16"/>
        <v>4.6012269938648931E-3</v>
      </c>
      <c r="D127" s="8">
        <f t="shared" si="17"/>
        <v>6.3311688311688208E-2</v>
      </c>
      <c r="E127" s="86" t="str">
        <f>IFERROR(VLOOKUP(A127,SPY!$A$2:$E$379,5,FALSE),"")</f>
        <v/>
      </c>
      <c r="F127" s="8"/>
    </row>
    <row r="128" spans="1:6" x14ac:dyDescent="0.45">
      <c r="A128" s="9">
        <v>28277</v>
      </c>
      <c r="B128" s="90">
        <v>65.900000000000006</v>
      </c>
      <c r="C128" s="8">
        <f t="shared" si="16"/>
        <v>6.1068702290076882E-3</v>
      </c>
      <c r="D128" s="8">
        <f t="shared" si="17"/>
        <v>6.8071312803889894E-2</v>
      </c>
      <c r="E128" s="86" t="str">
        <f>IFERROR(VLOOKUP(A128,SPY!$A$2:$E$379,5,FALSE),"")</f>
        <v/>
      </c>
      <c r="F128" s="8"/>
    </row>
    <row r="129" spans="1:6" x14ac:dyDescent="0.45">
      <c r="A129" s="9">
        <v>28307</v>
      </c>
      <c r="B129" s="90">
        <v>66.099999999999994</v>
      </c>
      <c r="C129" s="8">
        <f t="shared" si="16"/>
        <v>3.0349013657053892E-3</v>
      </c>
      <c r="D129" s="8">
        <f t="shared" si="17"/>
        <v>6.6129032258064324E-2</v>
      </c>
      <c r="E129" s="86" t="str">
        <f>IFERROR(VLOOKUP(A129,SPY!$A$2:$E$379,5,FALSE),"")</f>
        <v/>
      </c>
      <c r="F129" s="8"/>
    </row>
    <row r="130" spans="1:6" x14ac:dyDescent="0.45">
      <c r="A130" s="9">
        <v>28338</v>
      </c>
      <c r="B130" s="90">
        <v>66.400000000000006</v>
      </c>
      <c r="C130" s="8">
        <f t="shared" si="16"/>
        <v>4.5385779122544267E-3</v>
      </c>
      <c r="D130" s="8">
        <f t="shared" si="17"/>
        <v>6.7524115755627001E-2</v>
      </c>
      <c r="E130" s="86" t="str">
        <f>IFERROR(VLOOKUP(A130,SPY!$A$2:$E$379,5,FALSE),"")</f>
        <v/>
      </c>
      <c r="F130" s="8"/>
    </row>
    <row r="131" spans="1:6" x14ac:dyDescent="0.45">
      <c r="A131" s="9">
        <v>28369</v>
      </c>
      <c r="B131" s="90">
        <v>66.599999999999994</v>
      </c>
      <c r="C131" s="8">
        <f t="shared" si="16"/>
        <v>3.0120481927708997E-3</v>
      </c>
      <c r="D131" s="8">
        <f t="shared" si="17"/>
        <v>6.5599999999999881E-2</v>
      </c>
      <c r="E131" s="86" t="str">
        <f>IFERROR(VLOOKUP(A131,SPY!$A$2:$E$379,5,FALSE),"")</f>
        <v/>
      </c>
      <c r="F131" s="8"/>
    </row>
    <row r="132" spans="1:6" x14ac:dyDescent="0.45">
      <c r="A132" s="9">
        <v>28399</v>
      </c>
      <c r="B132" s="90">
        <v>66.8</v>
      </c>
      <c r="C132" s="8">
        <f t="shared" si="16"/>
        <v>3.0030030030030463E-3</v>
      </c>
      <c r="D132" s="8">
        <f t="shared" si="17"/>
        <v>6.3694267515923553E-2</v>
      </c>
      <c r="E132" s="86" t="str">
        <f>IFERROR(VLOOKUP(A132,SPY!$A$2:$E$379,5,FALSE),"")</f>
        <v/>
      </c>
      <c r="F132" s="8"/>
    </row>
    <row r="133" spans="1:6" x14ac:dyDescent="0.45">
      <c r="A133" s="9">
        <v>28430</v>
      </c>
      <c r="B133" s="90">
        <v>67.400000000000006</v>
      </c>
      <c r="C133" s="8">
        <f t="shared" ref="C133:C196" si="20">B133/B132-1</f>
        <v>8.9820359281438389E-3</v>
      </c>
      <c r="D133" s="8">
        <f t="shared" si="17"/>
        <v>7.3248407643312197E-2</v>
      </c>
      <c r="E133" s="86" t="str">
        <f>IFERROR(VLOOKUP(A133,SPY!$A$2:$E$379,5,FALSE),"")</f>
        <v/>
      </c>
      <c r="F133" s="8"/>
    </row>
    <row r="134" spans="1:6" x14ac:dyDescent="0.45">
      <c r="A134" s="9">
        <v>28460</v>
      </c>
      <c r="B134" s="90">
        <v>67.5</v>
      </c>
      <c r="C134" s="8">
        <f t="shared" si="20"/>
        <v>1.4836795252224366E-3</v>
      </c>
      <c r="D134" s="8">
        <f t="shared" si="17"/>
        <v>7.3131955484896594E-2</v>
      </c>
      <c r="E134" s="86" t="str">
        <f>IFERROR(VLOOKUP(A134,SPY!$A$2:$E$379,5,FALSE),"")</f>
        <v/>
      </c>
      <c r="F134" s="8"/>
    </row>
    <row r="135" spans="1:6" x14ac:dyDescent="0.45">
      <c r="A135" s="9">
        <v>28491</v>
      </c>
      <c r="B135" s="90">
        <v>68.099999999999994</v>
      </c>
      <c r="C135" s="8">
        <f t="shared" si="20"/>
        <v>8.8888888888887241E-3</v>
      </c>
      <c r="D135" s="8">
        <f t="shared" si="17"/>
        <v>7.923930269413626E-2</v>
      </c>
      <c r="E135" s="86" t="str">
        <f>IFERROR(VLOOKUP(A135,SPY!$A$2:$E$379,5,FALSE),"")</f>
        <v/>
      </c>
      <c r="F135" s="8"/>
    </row>
    <row r="136" spans="1:6" x14ac:dyDescent="0.45">
      <c r="A136" s="9">
        <v>28522</v>
      </c>
      <c r="B136" s="90">
        <v>68.8</v>
      </c>
      <c r="C136" s="8">
        <f t="shared" si="20"/>
        <v>1.0279001468428861E-2</v>
      </c>
      <c r="D136" s="8">
        <f t="shared" si="17"/>
        <v>7.1651090342679025E-2</v>
      </c>
      <c r="E136" s="86" t="str">
        <f>IFERROR(VLOOKUP(A136,SPY!$A$2:$E$379,5,FALSE),"")</f>
        <v/>
      </c>
      <c r="F136" s="8"/>
    </row>
    <row r="137" spans="1:6" x14ac:dyDescent="0.45">
      <c r="A137" s="9">
        <v>28550</v>
      </c>
      <c r="B137" s="90">
        <v>69.599999999999994</v>
      </c>
      <c r="C137" s="8">
        <f t="shared" si="20"/>
        <v>1.1627906976744207E-2</v>
      </c>
      <c r="D137" s="8">
        <f t="shared" si="17"/>
        <v>7.9069767441860339E-2</v>
      </c>
      <c r="E137" s="86" t="str">
        <f>IFERROR(VLOOKUP(A137,SPY!$A$2:$E$379,5,FALSE),"")</f>
        <v/>
      </c>
      <c r="F137" s="8"/>
    </row>
    <row r="138" spans="1:6" x14ac:dyDescent="0.45">
      <c r="A138" s="9">
        <v>28581</v>
      </c>
      <c r="B138" s="90">
        <v>70.7</v>
      </c>
      <c r="C138" s="8">
        <f t="shared" si="20"/>
        <v>1.5804597701149614E-2</v>
      </c>
      <c r="D138" s="8">
        <f t="shared" si="17"/>
        <v>8.4355828220858964E-2</v>
      </c>
      <c r="E138" s="86" t="str">
        <f>IFERROR(VLOOKUP(A138,SPY!$A$2:$E$379,5,FALSE),"")</f>
        <v/>
      </c>
      <c r="F138" s="8"/>
    </row>
    <row r="139" spans="1:6" x14ac:dyDescent="0.45">
      <c r="A139" s="9">
        <v>28611</v>
      </c>
      <c r="B139" s="90">
        <v>71.7</v>
      </c>
      <c r="C139" s="8">
        <f t="shared" si="20"/>
        <v>1.4144271570014189E-2</v>
      </c>
      <c r="D139" s="8">
        <f t="shared" si="17"/>
        <v>9.4656488549618389E-2</v>
      </c>
      <c r="E139" s="86" t="str">
        <f>IFERROR(VLOOKUP(A139,SPY!$A$2:$E$379,5,FALSE),"")</f>
        <v/>
      </c>
      <c r="F139" s="8"/>
    </row>
    <row r="140" spans="1:6" x14ac:dyDescent="0.45">
      <c r="A140" s="9">
        <v>28642</v>
      </c>
      <c r="B140" s="90">
        <v>72.8</v>
      </c>
      <c r="C140" s="8">
        <f t="shared" si="20"/>
        <v>1.5341701534170138E-2</v>
      </c>
      <c r="D140" s="8">
        <f t="shared" si="17"/>
        <v>0.10470409711684359</v>
      </c>
      <c r="E140" s="86" t="str">
        <f>IFERROR(VLOOKUP(A140,SPY!$A$2:$E$379,5,FALSE),"")</f>
        <v/>
      </c>
      <c r="F140" s="8"/>
    </row>
    <row r="141" spans="1:6" x14ac:dyDescent="0.45">
      <c r="A141" s="9">
        <v>28672</v>
      </c>
      <c r="B141" s="90">
        <v>73.099999999999994</v>
      </c>
      <c r="C141" s="8">
        <f t="shared" si="20"/>
        <v>4.1208791208791062E-3</v>
      </c>
      <c r="D141" s="8">
        <f t="shared" si="17"/>
        <v>0.10590015128593033</v>
      </c>
      <c r="E141" s="86" t="str">
        <f>IFERROR(VLOOKUP(A141,SPY!$A$2:$E$379,5,FALSE),"")</f>
        <v/>
      </c>
      <c r="F141" s="8"/>
    </row>
    <row r="142" spans="1:6" x14ac:dyDescent="0.45">
      <c r="A142" s="9">
        <v>28703</v>
      </c>
      <c r="B142" s="90">
        <v>73.400000000000006</v>
      </c>
      <c r="C142" s="8">
        <f t="shared" si="20"/>
        <v>4.1039671682627787E-3</v>
      </c>
      <c r="D142" s="8">
        <f t="shared" si="17"/>
        <v>0.10542168674698793</v>
      </c>
      <c r="E142" s="86" t="str">
        <f>IFERROR(VLOOKUP(A142,SPY!$A$2:$E$379,5,FALSE),"")</f>
        <v/>
      </c>
      <c r="F142" s="8"/>
    </row>
    <row r="143" spans="1:6" x14ac:dyDescent="0.45">
      <c r="A143" s="9">
        <v>28734</v>
      </c>
      <c r="B143" s="90">
        <v>73.7</v>
      </c>
      <c r="C143" s="8">
        <f t="shared" si="20"/>
        <v>4.0871934604904681E-3</v>
      </c>
      <c r="D143" s="8">
        <f t="shared" si="17"/>
        <v>0.1066066066066067</v>
      </c>
      <c r="E143" s="86" t="str">
        <f>IFERROR(VLOOKUP(A143,SPY!$A$2:$E$379,5,FALSE),"")</f>
        <v/>
      </c>
      <c r="F143" s="8"/>
    </row>
    <row r="144" spans="1:6" x14ac:dyDescent="0.45">
      <c r="A144" s="9">
        <v>28764</v>
      </c>
      <c r="B144" s="90">
        <v>74.3</v>
      </c>
      <c r="C144" s="8">
        <f t="shared" si="20"/>
        <v>8.141112618724522E-3</v>
      </c>
      <c r="D144" s="8">
        <f t="shared" ref="D144:D207" si="21">B144/B132-1</f>
        <v>0.11227544910179632</v>
      </c>
      <c r="E144" s="86" t="str">
        <f>IFERROR(VLOOKUP(A144,SPY!$A$2:$E$379,5,FALSE),"")</f>
        <v/>
      </c>
      <c r="F144" s="8"/>
    </row>
    <row r="145" spans="1:6" x14ac:dyDescent="0.45">
      <c r="A145" s="9">
        <v>28795</v>
      </c>
      <c r="B145" s="90">
        <v>74.8</v>
      </c>
      <c r="C145" s="8">
        <f t="shared" si="20"/>
        <v>6.7294751009421283E-3</v>
      </c>
      <c r="D145" s="8">
        <f t="shared" si="21"/>
        <v>0.10979228486646875</v>
      </c>
      <c r="E145" s="86" t="str">
        <f>IFERROR(VLOOKUP(A145,SPY!$A$2:$E$379,5,FALSE),"")</f>
        <v/>
      </c>
      <c r="F145" s="8"/>
    </row>
    <row r="146" spans="1:6" x14ac:dyDescent="0.45">
      <c r="A146" s="9">
        <v>28825</v>
      </c>
      <c r="B146" s="90">
        <v>75.2</v>
      </c>
      <c r="C146" s="8">
        <f t="shared" si="20"/>
        <v>5.3475935828877219E-3</v>
      </c>
      <c r="D146" s="8">
        <f t="shared" si="21"/>
        <v>0.11407407407407422</v>
      </c>
      <c r="E146" s="86" t="str">
        <f>IFERROR(VLOOKUP(A146,SPY!$A$2:$E$379,5,FALSE),"")</f>
        <v/>
      </c>
      <c r="F146" s="8"/>
    </row>
    <row r="147" spans="1:6" x14ac:dyDescent="0.45">
      <c r="A147" s="9">
        <v>28856</v>
      </c>
      <c r="B147" s="90">
        <v>76.5</v>
      </c>
      <c r="C147" s="8">
        <f t="shared" si="20"/>
        <v>1.7287234042553168E-2</v>
      </c>
      <c r="D147" s="8">
        <f t="shared" si="21"/>
        <v>0.12334801762114544</v>
      </c>
      <c r="E147" s="86" t="str">
        <f>IFERROR(VLOOKUP(A147,SPY!$A$2:$E$379,5,FALSE),"")</f>
        <v/>
      </c>
      <c r="F147" s="8"/>
    </row>
    <row r="148" spans="1:6" x14ac:dyDescent="0.45">
      <c r="A148" s="9">
        <v>28887</v>
      </c>
      <c r="B148" s="90">
        <v>77.7</v>
      </c>
      <c r="C148" s="8">
        <f t="shared" si="20"/>
        <v>1.5686274509803866E-2</v>
      </c>
      <c r="D148" s="8">
        <f t="shared" si="21"/>
        <v>0.12936046511627919</v>
      </c>
      <c r="E148" s="86" t="str">
        <f>IFERROR(VLOOKUP(A148,SPY!$A$2:$E$379,5,FALSE),"")</f>
        <v/>
      </c>
      <c r="F148" s="8"/>
    </row>
    <row r="149" spans="1:6" x14ac:dyDescent="0.45">
      <c r="A149" s="9">
        <v>28915</v>
      </c>
      <c r="B149" s="90">
        <v>78.400000000000006</v>
      </c>
      <c r="C149" s="8">
        <f t="shared" si="20"/>
        <v>9.009009009009139E-3</v>
      </c>
      <c r="D149" s="8">
        <f t="shared" si="21"/>
        <v>0.12643678160919558</v>
      </c>
      <c r="E149" s="86" t="str">
        <f>IFERROR(VLOOKUP(A149,SPY!$A$2:$E$379,5,FALSE),"")</f>
        <v/>
      </c>
      <c r="F149" s="8"/>
    </row>
    <row r="150" spans="1:6" x14ac:dyDescent="0.45">
      <c r="A150" s="9">
        <v>28946</v>
      </c>
      <c r="B150" s="90">
        <v>78.900000000000006</v>
      </c>
      <c r="C150" s="8">
        <f t="shared" si="20"/>
        <v>6.3775510204082675E-3</v>
      </c>
      <c r="D150" s="8">
        <f t="shared" si="21"/>
        <v>0.11598302687411599</v>
      </c>
      <c r="E150" s="86" t="str">
        <f>IFERROR(VLOOKUP(A150,SPY!$A$2:$E$379,5,FALSE),"")</f>
        <v/>
      </c>
      <c r="F150" s="8"/>
    </row>
    <row r="151" spans="1:6" x14ac:dyDescent="0.45">
      <c r="A151" s="9">
        <v>28976</v>
      </c>
      <c r="B151" s="90">
        <v>79.7</v>
      </c>
      <c r="C151" s="8">
        <f t="shared" si="20"/>
        <v>1.0139416983523386E-2</v>
      </c>
      <c r="D151" s="8">
        <f t="shared" si="21"/>
        <v>0.11157601115760118</v>
      </c>
      <c r="E151" s="86" t="str">
        <f>IFERROR(VLOOKUP(A151,SPY!$A$2:$E$379,5,FALSE),"")</f>
        <v/>
      </c>
      <c r="F151" s="8"/>
    </row>
    <row r="152" spans="1:6" x14ac:dyDescent="0.45">
      <c r="A152" s="9">
        <v>29007</v>
      </c>
      <c r="B152" s="90">
        <v>80</v>
      </c>
      <c r="C152" s="8">
        <f t="shared" si="20"/>
        <v>3.7641154328731385E-3</v>
      </c>
      <c r="D152" s="8">
        <f t="shared" si="21"/>
        <v>9.8901098901098994E-2</v>
      </c>
      <c r="E152" s="86" t="str">
        <f>IFERROR(VLOOKUP(A152,SPY!$A$2:$E$379,5,FALSE),"")</f>
        <v/>
      </c>
      <c r="F152" s="8"/>
    </row>
    <row r="153" spans="1:6" x14ac:dyDescent="0.45">
      <c r="A153" s="9">
        <v>29037</v>
      </c>
      <c r="B153" s="90">
        <v>80.400000000000006</v>
      </c>
      <c r="C153" s="8">
        <f t="shared" si="20"/>
        <v>5.0000000000001155E-3</v>
      </c>
      <c r="D153" s="8">
        <f t="shared" si="21"/>
        <v>9.9863201094391396E-2</v>
      </c>
      <c r="E153" s="86" t="str">
        <f>IFERROR(VLOOKUP(A153,SPY!$A$2:$E$379,5,FALSE),"")</f>
        <v/>
      </c>
      <c r="F153" s="8"/>
    </row>
    <row r="154" spans="1:6" x14ac:dyDescent="0.45">
      <c r="A154" s="9">
        <v>29068</v>
      </c>
      <c r="B154" s="90">
        <v>80.3</v>
      </c>
      <c r="C154" s="8">
        <f t="shared" si="20"/>
        <v>-1.2437810945274963E-3</v>
      </c>
      <c r="D154" s="8">
        <f t="shared" si="21"/>
        <v>9.4005449591280543E-2</v>
      </c>
      <c r="E154" s="86" t="str">
        <f>IFERROR(VLOOKUP(A154,SPY!$A$2:$E$379,5,FALSE),"")</f>
        <v/>
      </c>
      <c r="F154" s="8"/>
    </row>
    <row r="155" spans="1:6" x14ac:dyDescent="0.45">
      <c r="A155" s="9">
        <v>29099</v>
      </c>
      <c r="B155" s="90">
        <v>80.900000000000006</v>
      </c>
      <c r="C155" s="8">
        <f t="shared" si="20"/>
        <v>7.4719800747198306E-3</v>
      </c>
      <c r="D155" s="8">
        <f t="shared" si="21"/>
        <v>9.7693351424694708E-2</v>
      </c>
      <c r="E155" s="86" t="str">
        <f>IFERROR(VLOOKUP(A155,SPY!$A$2:$E$379,5,FALSE),"")</f>
        <v/>
      </c>
      <c r="F155" s="8"/>
    </row>
    <row r="156" spans="1:6" x14ac:dyDescent="0.45">
      <c r="A156" s="9">
        <v>29129</v>
      </c>
      <c r="B156" s="90">
        <v>81.5</v>
      </c>
      <c r="C156" s="8">
        <f t="shared" si="20"/>
        <v>7.4165636588379158E-3</v>
      </c>
      <c r="D156" s="8">
        <f t="shared" si="21"/>
        <v>9.6904441453566692E-2</v>
      </c>
      <c r="E156" s="86" t="str">
        <f>IFERROR(VLOOKUP(A156,SPY!$A$2:$E$379,5,FALSE),"")</f>
        <v/>
      </c>
      <c r="F156" s="8"/>
    </row>
    <row r="157" spans="1:6" x14ac:dyDescent="0.45">
      <c r="A157" s="9">
        <v>29160</v>
      </c>
      <c r="B157" s="90">
        <v>82.1</v>
      </c>
      <c r="C157" s="8">
        <f t="shared" si="20"/>
        <v>7.3619631901840066E-3</v>
      </c>
      <c r="D157" s="8">
        <f t="shared" si="21"/>
        <v>9.7593582887700592E-2</v>
      </c>
      <c r="E157" s="86" t="str">
        <f>IFERROR(VLOOKUP(A157,SPY!$A$2:$E$379,5,FALSE),"")</f>
        <v/>
      </c>
      <c r="F157" s="8"/>
    </row>
    <row r="158" spans="1:6" x14ac:dyDescent="0.45">
      <c r="A158" s="9">
        <v>29190</v>
      </c>
      <c r="B158" s="90">
        <v>82.8</v>
      </c>
      <c r="C158" s="8">
        <f t="shared" si="20"/>
        <v>8.5261875761266648E-3</v>
      </c>
      <c r="D158" s="8">
        <f t="shared" si="21"/>
        <v>0.10106382978723394</v>
      </c>
      <c r="E158" s="86" t="str">
        <f>IFERROR(VLOOKUP(A158,SPY!$A$2:$E$379,5,FALSE),"")</f>
        <v/>
      </c>
      <c r="F158" s="8"/>
    </row>
    <row r="159" spans="1:6" x14ac:dyDescent="0.45">
      <c r="A159" s="9">
        <v>29221</v>
      </c>
      <c r="B159" s="90">
        <v>83.3</v>
      </c>
      <c r="C159" s="8">
        <f t="shared" si="20"/>
        <v>6.0386473429951959E-3</v>
      </c>
      <c r="D159" s="8">
        <f t="shared" si="21"/>
        <v>8.8888888888888795E-2</v>
      </c>
      <c r="E159" s="86" t="str">
        <f>IFERROR(VLOOKUP(A159,SPY!$A$2:$E$379,5,FALSE),"")</f>
        <v/>
      </c>
      <c r="F159" s="8"/>
    </row>
    <row r="160" spans="1:6" x14ac:dyDescent="0.45">
      <c r="A160" s="9">
        <v>29252</v>
      </c>
      <c r="B160" s="90">
        <v>83.4</v>
      </c>
      <c r="C160" s="8">
        <f t="shared" si="20"/>
        <v>1.2004801920768582E-3</v>
      </c>
      <c r="D160" s="8">
        <f t="shared" si="21"/>
        <v>7.3359073359073435E-2</v>
      </c>
      <c r="E160" s="86" t="str">
        <f>IFERROR(VLOOKUP(A160,SPY!$A$2:$E$379,5,FALSE),"")</f>
        <v/>
      </c>
      <c r="F160" s="8"/>
    </row>
    <row r="161" spans="1:6" x14ac:dyDescent="0.45">
      <c r="A161" s="9">
        <v>29281</v>
      </c>
      <c r="B161" s="90">
        <v>84.1</v>
      </c>
      <c r="C161" s="8">
        <f t="shared" si="20"/>
        <v>8.3932853717025857E-3</v>
      </c>
      <c r="D161" s="8">
        <f t="shared" si="21"/>
        <v>7.2704081632652962E-2</v>
      </c>
      <c r="E161" s="86" t="str">
        <f>IFERROR(VLOOKUP(A161,SPY!$A$2:$E$379,5,FALSE),"")</f>
        <v/>
      </c>
      <c r="F161" s="8"/>
    </row>
    <row r="162" spans="1:6" x14ac:dyDescent="0.45">
      <c r="A162" s="9">
        <v>29312</v>
      </c>
      <c r="B162" s="90">
        <v>84.6</v>
      </c>
      <c r="C162" s="8">
        <f t="shared" si="20"/>
        <v>5.9453032104637149E-3</v>
      </c>
      <c r="D162" s="8">
        <f t="shared" si="21"/>
        <v>7.2243346007604403E-2</v>
      </c>
      <c r="E162" s="86" t="str">
        <f>IFERROR(VLOOKUP(A162,SPY!$A$2:$E$379,5,FALSE),"")</f>
        <v/>
      </c>
      <c r="F162" s="8"/>
    </row>
    <row r="163" spans="1:6" x14ac:dyDescent="0.45">
      <c r="A163" s="9">
        <v>29342</v>
      </c>
      <c r="B163" s="90">
        <v>85.2</v>
      </c>
      <c r="C163" s="8">
        <f t="shared" si="20"/>
        <v>7.0921985815604049E-3</v>
      </c>
      <c r="D163" s="8">
        <f t="shared" si="21"/>
        <v>6.9008782936009982E-2</v>
      </c>
      <c r="E163" s="86" t="str">
        <f>IFERROR(VLOOKUP(A163,SPY!$A$2:$E$379,5,FALSE),"")</f>
        <v/>
      </c>
      <c r="F163" s="8"/>
    </row>
    <row r="164" spans="1:6" x14ac:dyDescent="0.45">
      <c r="A164" s="9">
        <v>29373</v>
      </c>
      <c r="B164" s="90">
        <v>85.7</v>
      </c>
      <c r="C164" s="8">
        <f t="shared" si="20"/>
        <v>5.8685446009389963E-3</v>
      </c>
      <c r="D164" s="8">
        <f t="shared" si="21"/>
        <v>7.1250000000000036E-2</v>
      </c>
      <c r="E164" s="86" t="str">
        <f>IFERROR(VLOOKUP(A164,SPY!$A$2:$E$379,5,FALSE),"")</f>
        <v/>
      </c>
      <c r="F164" s="8"/>
    </row>
    <row r="165" spans="1:6" x14ac:dyDescent="0.45">
      <c r="A165" s="9">
        <v>29403</v>
      </c>
      <c r="B165" s="90">
        <v>86.5</v>
      </c>
      <c r="C165" s="8">
        <f t="shared" si="20"/>
        <v>9.3348891481912499E-3</v>
      </c>
      <c r="D165" s="8">
        <f t="shared" si="21"/>
        <v>7.587064676616917E-2</v>
      </c>
      <c r="E165" s="86" t="str">
        <f>IFERROR(VLOOKUP(A165,SPY!$A$2:$E$379,5,FALSE),"")</f>
        <v/>
      </c>
      <c r="F165" s="8"/>
    </row>
    <row r="166" spans="1:6" x14ac:dyDescent="0.45">
      <c r="A166" s="9">
        <v>29434</v>
      </c>
      <c r="B166" s="90">
        <v>87.9</v>
      </c>
      <c r="C166" s="8">
        <f t="shared" si="20"/>
        <v>1.6184971098265999E-2</v>
      </c>
      <c r="D166" s="8">
        <f t="shared" si="21"/>
        <v>9.4645080946450966E-2</v>
      </c>
      <c r="E166" s="86" t="str">
        <f>IFERROR(VLOOKUP(A166,SPY!$A$2:$E$379,5,FALSE),"")</f>
        <v/>
      </c>
      <c r="F166" s="8"/>
    </row>
    <row r="167" spans="1:6" x14ac:dyDescent="0.45">
      <c r="A167" s="9">
        <v>29465</v>
      </c>
      <c r="B167" s="90">
        <v>88.9</v>
      </c>
      <c r="C167" s="8">
        <f t="shared" si="20"/>
        <v>1.1376564277588264E-2</v>
      </c>
      <c r="D167" s="8">
        <f t="shared" si="21"/>
        <v>9.8887515451174357E-2</v>
      </c>
      <c r="E167" s="86" t="str">
        <f>IFERROR(VLOOKUP(A167,SPY!$A$2:$E$379,5,FALSE),"")</f>
        <v/>
      </c>
      <c r="F167" s="8"/>
    </row>
    <row r="168" spans="1:6" x14ac:dyDescent="0.45">
      <c r="A168" s="9">
        <v>29495</v>
      </c>
      <c r="B168" s="90">
        <v>89.6</v>
      </c>
      <c r="C168" s="8">
        <f t="shared" si="20"/>
        <v>7.87401574803126E-3</v>
      </c>
      <c r="D168" s="8">
        <f t="shared" si="21"/>
        <v>9.9386503067484533E-2</v>
      </c>
      <c r="E168" s="86" t="str">
        <f>IFERROR(VLOOKUP(A168,SPY!$A$2:$E$379,5,FALSE),"")</f>
        <v/>
      </c>
      <c r="F168" s="8"/>
    </row>
    <row r="169" spans="1:6" x14ac:dyDescent="0.45">
      <c r="A169" s="9">
        <v>29526</v>
      </c>
      <c r="B169" s="90">
        <v>90.6</v>
      </c>
      <c r="C169" s="8">
        <f t="shared" si="20"/>
        <v>1.1160714285714191E-2</v>
      </c>
      <c r="D169" s="8">
        <f t="shared" si="21"/>
        <v>0.10353227771010953</v>
      </c>
      <c r="E169" s="86" t="str">
        <f>IFERROR(VLOOKUP(A169,SPY!$A$2:$E$379,5,FALSE),"")</f>
        <v/>
      </c>
      <c r="F169" s="8"/>
    </row>
    <row r="170" spans="1:6" x14ac:dyDescent="0.45">
      <c r="A170" s="9">
        <v>29556</v>
      </c>
      <c r="B170" s="90">
        <v>91.2</v>
      </c>
      <c r="C170" s="8">
        <f t="shared" si="20"/>
        <v>6.6225165562914245E-3</v>
      </c>
      <c r="D170" s="8">
        <f t="shared" si="21"/>
        <v>0.10144927536231885</v>
      </c>
      <c r="E170" s="86" t="str">
        <f>IFERROR(VLOOKUP(A170,SPY!$A$2:$E$379,5,FALSE),"")</f>
        <v/>
      </c>
      <c r="F170" s="8"/>
    </row>
    <row r="171" spans="1:6" x14ac:dyDescent="0.45">
      <c r="A171" s="9">
        <v>29587</v>
      </c>
      <c r="B171" s="90">
        <v>91.5</v>
      </c>
      <c r="C171" s="8">
        <f t="shared" si="20"/>
        <v>3.2894736842103978E-3</v>
      </c>
      <c r="D171" s="8">
        <f t="shared" si="21"/>
        <v>9.8439375750300151E-2</v>
      </c>
      <c r="E171" s="86" t="str">
        <f>IFERROR(VLOOKUP(A171,SPY!$A$2:$E$379,5,FALSE),"")</f>
        <v/>
      </c>
      <c r="F171" s="8"/>
    </row>
    <row r="172" spans="1:6" x14ac:dyDescent="0.45">
      <c r="A172" s="9">
        <v>29618</v>
      </c>
      <c r="B172" s="90">
        <v>92</v>
      </c>
      <c r="C172" s="8">
        <f t="shared" si="20"/>
        <v>5.464480874316946E-3</v>
      </c>
      <c r="D172" s="8">
        <f t="shared" si="21"/>
        <v>0.10311750599520386</v>
      </c>
      <c r="E172" s="86" t="str">
        <f>IFERROR(VLOOKUP(A172,SPY!$A$2:$E$379,5,FALSE),"")</f>
        <v/>
      </c>
      <c r="F172" s="8"/>
    </row>
    <row r="173" spans="1:6" x14ac:dyDescent="0.45">
      <c r="A173" s="9">
        <v>29646</v>
      </c>
      <c r="B173" s="90">
        <v>92.5</v>
      </c>
      <c r="C173" s="8">
        <f t="shared" si="20"/>
        <v>5.4347826086955653E-3</v>
      </c>
      <c r="D173" s="8">
        <f t="shared" si="21"/>
        <v>9.988109393579081E-2</v>
      </c>
      <c r="E173" s="86" t="str">
        <f>IFERROR(VLOOKUP(A173,SPY!$A$2:$E$379,5,FALSE),"")</f>
        <v/>
      </c>
      <c r="F173" s="8"/>
    </row>
    <row r="174" spans="1:6" x14ac:dyDescent="0.45">
      <c r="A174" s="9">
        <v>29677</v>
      </c>
      <c r="B174" s="90">
        <v>92.6</v>
      </c>
      <c r="C174" s="8">
        <f t="shared" si="20"/>
        <v>1.08108108108107E-3</v>
      </c>
      <c r="D174" s="8">
        <f t="shared" si="21"/>
        <v>9.456264775413703E-2</v>
      </c>
      <c r="E174" s="86" t="str">
        <f>IFERROR(VLOOKUP(A174,SPY!$A$2:$E$379,5,FALSE),"")</f>
        <v/>
      </c>
      <c r="F174" s="8"/>
    </row>
    <row r="175" spans="1:6" x14ac:dyDescent="0.45">
      <c r="A175" s="9">
        <v>29707</v>
      </c>
      <c r="B175" s="90">
        <v>92.7</v>
      </c>
      <c r="C175" s="8">
        <f t="shared" si="20"/>
        <v>1.0799136069115089E-3</v>
      </c>
      <c r="D175" s="8">
        <f t="shared" si="21"/>
        <v>8.8028169014084501E-2</v>
      </c>
      <c r="E175" s="86" t="str">
        <f>IFERROR(VLOOKUP(A175,SPY!$A$2:$E$379,5,FALSE),"")</f>
        <v/>
      </c>
      <c r="F175" s="8"/>
    </row>
    <row r="176" spans="1:6" x14ac:dyDescent="0.45">
      <c r="A176" s="9">
        <v>29738</v>
      </c>
      <c r="B176" s="90">
        <v>93.1</v>
      </c>
      <c r="C176" s="8">
        <f t="shared" si="20"/>
        <v>4.3149946062566169E-3</v>
      </c>
      <c r="D176" s="8">
        <f t="shared" si="21"/>
        <v>8.6347724620770006E-2</v>
      </c>
      <c r="E176" s="86" t="str">
        <f>IFERROR(VLOOKUP(A176,SPY!$A$2:$E$379,5,FALSE),"")</f>
        <v/>
      </c>
      <c r="F176" s="8"/>
    </row>
    <row r="177" spans="1:6" x14ac:dyDescent="0.45">
      <c r="A177" s="9">
        <v>29768</v>
      </c>
      <c r="B177" s="90">
        <v>93.8</v>
      </c>
      <c r="C177" s="8">
        <f t="shared" si="20"/>
        <v>7.5187969924812581E-3</v>
      </c>
      <c r="D177" s="8">
        <f t="shared" si="21"/>
        <v>8.4393063583815042E-2</v>
      </c>
      <c r="E177" s="86" t="str">
        <f>IFERROR(VLOOKUP(A177,SPY!$A$2:$E$379,5,FALSE),"")</f>
        <v/>
      </c>
      <c r="F177" s="8"/>
    </row>
    <row r="178" spans="1:6" x14ac:dyDescent="0.45">
      <c r="A178" s="9">
        <v>29799</v>
      </c>
      <c r="B178" s="90">
        <v>94.3</v>
      </c>
      <c r="C178" s="8">
        <f t="shared" si="20"/>
        <v>5.3304904051172386E-3</v>
      </c>
      <c r="D178" s="8">
        <f t="shared" si="21"/>
        <v>7.2810011376564177E-2</v>
      </c>
      <c r="E178" s="86" t="str">
        <f>IFERROR(VLOOKUP(A178,SPY!$A$2:$E$379,5,FALSE),"")</f>
        <v/>
      </c>
      <c r="F178" s="8"/>
    </row>
    <row r="179" spans="1:6" x14ac:dyDescent="0.45">
      <c r="A179" s="9">
        <v>29830</v>
      </c>
      <c r="B179" s="90">
        <v>94.7</v>
      </c>
      <c r="C179" s="8">
        <f t="shared" si="20"/>
        <v>4.2417815482502785E-3</v>
      </c>
      <c r="D179" s="8">
        <f t="shared" si="21"/>
        <v>6.5241844769403867E-2</v>
      </c>
      <c r="E179" s="86" t="str">
        <f>IFERROR(VLOOKUP(A179,SPY!$A$2:$E$379,5,FALSE),"")</f>
        <v/>
      </c>
      <c r="F179" s="8"/>
    </row>
    <row r="180" spans="1:6" x14ac:dyDescent="0.45">
      <c r="A180" s="9">
        <v>29860</v>
      </c>
      <c r="B180" s="90">
        <v>94.8</v>
      </c>
      <c r="C180" s="8">
        <f t="shared" si="20"/>
        <v>1.0559662090812161E-3</v>
      </c>
      <c r="D180" s="8">
        <f t="shared" si="21"/>
        <v>5.8035714285714413E-2</v>
      </c>
      <c r="E180" s="86" t="str">
        <f>IFERROR(VLOOKUP(A180,SPY!$A$2:$E$379,5,FALSE),"")</f>
        <v/>
      </c>
      <c r="F180" s="8"/>
    </row>
    <row r="181" spans="1:6" x14ac:dyDescent="0.45">
      <c r="A181" s="9">
        <v>29891</v>
      </c>
      <c r="B181" s="90">
        <v>95</v>
      </c>
      <c r="C181" s="8">
        <f t="shared" si="20"/>
        <v>2.1097046413502962E-3</v>
      </c>
      <c r="D181" s="8">
        <f t="shared" si="21"/>
        <v>4.8565121412803558E-2</v>
      </c>
      <c r="E181" s="86" t="str">
        <f>IFERROR(VLOOKUP(A181,SPY!$A$2:$E$379,5,FALSE),"")</f>
        <v/>
      </c>
      <c r="F181" s="8"/>
    </row>
    <row r="182" spans="1:6" x14ac:dyDescent="0.45">
      <c r="A182" s="9">
        <v>29921</v>
      </c>
      <c r="B182" s="90">
        <v>95.2</v>
      </c>
      <c r="C182" s="8">
        <f t="shared" si="20"/>
        <v>2.1052631578948322E-3</v>
      </c>
      <c r="D182" s="8">
        <f t="shared" si="21"/>
        <v>4.3859649122806932E-2</v>
      </c>
      <c r="E182" s="86" t="str">
        <f>IFERROR(VLOOKUP(A182,SPY!$A$2:$E$379,5,FALSE),"")</f>
        <v/>
      </c>
      <c r="F182" s="8"/>
    </row>
    <row r="183" spans="1:6" x14ac:dyDescent="0.45">
      <c r="A183" s="9">
        <v>29952</v>
      </c>
      <c r="B183" s="90">
        <v>95.5</v>
      </c>
      <c r="C183" s="8">
        <f t="shared" si="20"/>
        <v>3.1512605042016695E-3</v>
      </c>
      <c r="D183" s="8">
        <f t="shared" si="21"/>
        <v>4.3715846994535568E-2</v>
      </c>
      <c r="E183" s="86" t="str">
        <f>IFERROR(VLOOKUP(A183,SPY!$A$2:$E$379,5,FALSE),"")</f>
        <v/>
      </c>
      <c r="F183" s="8"/>
    </row>
    <row r="184" spans="1:6" x14ac:dyDescent="0.45">
      <c r="A184" s="9">
        <v>29983</v>
      </c>
      <c r="B184" s="90">
        <v>96.2</v>
      </c>
      <c r="C184" s="8">
        <f t="shared" si="20"/>
        <v>7.3298429319372804E-3</v>
      </c>
      <c r="D184" s="8">
        <f t="shared" si="21"/>
        <v>4.5652173913043548E-2</v>
      </c>
      <c r="E184" s="86" t="str">
        <f>IFERROR(VLOOKUP(A184,SPY!$A$2:$E$379,5,FALSE),"")</f>
        <v/>
      </c>
      <c r="F184" s="8"/>
    </row>
    <row r="185" spans="1:6" x14ac:dyDescent="0.45">
      <c r="A185" s="9">
        <v>30011</v>
      </c>
      <c r="B185" s="90">
        <v>96.1</v>
      </c>
      <c r="C185" s="8">
        <f t="shared" si="20"/>
        <v>-1.0395010395011228E-3</v>
      </c>
      <c r="D185" s="8">
        <f t="shared" si="21"/>
        <v>3.8918918918918965E-2</v>
      </c>
      <c r="E185" s="86" t="str">
        <f>IFERROR(VLOOKUP(A185,SPY!$A$2:$E$379,5,FALSE),"")</f>
        <v/>
      </c>
      <c r="F185" s="8"/>
    </row>
    <row r="186" spans="1:6" x14ac:dyDescent="0.45">
      <c r="A186" s="9">
        <v>30042</v>
      </c>
      <c r="B186" s="90">
        <v>96.3</v>
      </c>
      <c r="C186" s="8">
        <f t="shared" si="20"/>
        <v>2.0811654526535772E-3</v>
      </c>
      <c r="D186" s="8">
        <f t="shared" si="21"/>
        <v>3.9956803455723611E-2</v>
      </c>
      <c r="E186" s="86" t="str">
        <f>IFERROR(VLOOKUP(A186,SPY!$A$2:$E$379,5,FALSE),"")</f>
        <v/>
      </c>
      <c r="F186" s="8"/>
    </row>
    <row r="187" spans="1:6" x14ac:dyDescent="0.45">
      <c r="A187" s="9">
        <v>30072</v>
      </c>
      <c r="B187" s="90">
        <v>97.1</v>
      </c>
      <c r="C187" s="8">
        <f t="shared" si="20"/>
        <v>8.3073727933540287E-3</v>
      </c>
      <c r="D187" s="8">
        <f t="shared" si="21"/>
        <v>4.7464940668824118E-2</v>
      </c>
      <c r="E187" s="86" t="str">
        <f>IFERROR(VLOOKUP(A187,SPY!$A$2:$E$379,5,FALSE),"")</f>
        <v/>
      </c>
      <c r="F187" s="8"/>
    </row>
    <row r="188" spans="1:6" x14ac:dyDescent="0.45">
      <c r="A188" s="9">
        <v>30103</v>
      </c>
      <c r="B188" s="90">
        <v>98</v>
      </c>
      <c r="C188" s="8">
        <f t="shared" si="20"/>
        <v>9.2687950566427979E-3</v>
      </c>
      <c r="D188" s="8">
        <f t="shared" si="21"/>
        <v>5.2631578947368585E-2</v>
      </c>
      <c r="E188" s="86" t="str">
        <f>IFERROR(VLOOKUP(A188,SPY!$A$2:$E$379,5,FALSE),"")</f>
        <v/>
      </c>
      <c r="F188" s="8"/>
    </row>
    <row r="189" spans="1:6" x14ac:dyDescent="0.45">
      <c r="A189" s="9">
        <v>30133</v>
      </c>
      <c r="B189" s="90">
        <v>98.1</v>
      </c>
      <c r="C189" s="8">
        <f t="shared" si="20"/>
        <v>1.0204081632652073E-3</v>
      </c>
      <c r="D189" s="8">
        <f t="shared" si="21"/>
        <v>4.5842217484008518E-2</v>
      </c>
      <c r="E189" s="86" t="str">
        <f>IFERROR(VLOOKUP(A189,SPY!$A$2:$E$379,5,FALSE),"")</f>
        <v/>
      </c>
      <c r="F189" s="8"/>
    </row>
    <row r="190" spans="1:6" x14ac:dyDescent="0.45">
      <c r="A190" s="9">
        <v>30164</v>
      </c>
      <c r="B190" s="90">
        <v>97.9</v>
      </c>
      <c r="C190" s="8">
        <f t="shared" si="20"/>
        <v>-2.0387359836899765E-3</v>
      </c>
      <c r="D190" s="8">
        <f t="shared" si="21"/>
        <v>3.8176033934252507E-2</v>
      </c>
      <c r="E190" s="86" t="str">
        <f>IFERROR(VLOOKUP(A190,SPY!$A$2:$E$379,5,FALSE),"")</f>
        <v/>
      </c>
      <c r="F190" s="8"/>
    </row>
    <row r="191" spans="1:6" x14ac:dyDescent="0.45">
      <c r="A191" s="9">
        <v>30195</v>
      </c>
      <c r="B191" s="90">
        <v>98</v>
      </c>
      <c r="C191" s="8">
        <f t="shared" si="20"/>
        <v>1.0214504596526286E-3</v>
      </c>
      <c r="D191" s="8">
        <f t="shared" si="21"/>
        <v>3.4846884899683239E-2</v>
      </c>
      <c r="E191" s="86" t="str">
        <f>IFERROR(VLOOKUP(A191,SPY!$A$2:$E$379,5,FALSE),"")</f>
        <v/>
      </c>
      <c r="F191" s="8"/>
    </row>
    <row r="192" spans="1:6" x14ac:dyDescent="0.45">
      <c r="A192" s="9">
        <v>30225</v>
      </c>
      <c r="B192" s="90">
        <v>98.1</v>
      </c>
      <c r="C192" s="8">
        <f t="shared" si="20"/>
        <v>1.0204081632652073E-3</v>
      </c>
      <c r="D192" s="8">
        <f t="shared" si="21"/>
        <v>3.4810126582278444E-2</v>
      </c>
      <c r="E192" s="86" t="str">
        <f>IFERROR(VLOOKUP(A192,SPY!$A$2:$E$379,5,FALSE),"")</f>
        <v/>
      </c>
      <c r="F192" s="8"/>
    </row>
    <row r="193" spans="1:6" x14ac:dyDescent="0.45">
      <c r="A193" s="9">
        <v>30256</v>
      </c>
      <c r="B193" s="90">
        <v>98.2</v>
      </c>
      <c r="C193" s="8">
        <f t="shared" si="20"/>
        <v>1.0193679918450993E-3</v>
      </c>
      <c r="D193" s="8">
        <f t="shared" si="21"/>
        <v>3.3684210526315761E-2</v>
      </c>
      <c r="E193" s="86" t="str">
        <f>IFERROR(VLOOKUP(A193,SPY!$A$2:$E$379,5,FALSE),"")</f>
        <v/>
      </c>
      <c r="F193" s="8"/>
    </row>
    <row r="194" spans="1:6" x14ac:dyDescent="0.45">
      <c r="A194" s="9">
        <v>30286</v>
      </c>
      <c r="B194" s="90">
        <v>98.1</v>
      </c>
      <c r="C194" s="8">
        <f t="shared" si="20"/>
        <v>-1.0183299389002753E-3</v>
      </c>
      <c r="D194" s="8">
        <f t="shared" si="21"/>
        <v>3.0462184873949472E-2</v>
      </c>
      <c r="E194" s="86" t="str">
        <f>IFERROR(VLOOKUP(A194,SPY!$A$2:$E$379,5,FALSE),"")</f>
        <v/>
      </c>
      <c r="F194" s="8"/>
    </row>
    <row r="195" spans="1:6" x14ac:dyDescent="0.45">
      <c r="A195" s="9">
        <v>30317</v>
      </c>
      <c r="B195" s="90">
        <v>98</v>
      </c>
      <c r="C195" s="8">
        <f t="shared" si="20"/>
        <v>-1.0193679918449883E-3</v>
      </c>
      <c r="D195" s="8">
        <f t="shared" si="21"/>
        <v>2.6178010471204161E-2</v>
      </c>
      <c r="E195" s="86" t="str">
        <f>IFERROR(VLOOKUP(A195,SPY!$A$2:$E$379,5,FALSE),"")</f>
        <v/>
      </c>
      <c r="F195" s="8"/>
    </row>
    <row r="196" spans="1:6" x14ac:dyDescent="0.45">
      <c r="A196" s="9">
        <v>30348</v>
      </c>
      <c r="B196" s="90">
        <v>98.2</v>
      </c>
      <c r="C196" s="8">
        <f t="shared" si="20"/>
        <v>2.0408163265306367E-3</v>
      </c>
      <c r="D196" s="8">
        <f t="shared" si="21"/>
        <v>2.079002079002068E-2</v>
      </c>
      <c r="E196" s="86" t="str">
        <f>IFERROR(VLOOKUP(A196,SPY!$A$2:$E$379,5,FALSE),"")</f>
        <v/>
      </c>
      <c r="F196" s="8"/>
    </row>
    <row r="197" spans="1:6" x14ac:dyDescent="0.45">
      <c r="A197" s="9">
        <v>30376</v>
      </c>
      <c r="B197" s="90">
        <v>98.8</v>
      </c>
      <c r="C197" s="8">
        <f t="shared" ref="C197:C260" si="22">B197/B196-1</f>
        <v>6.109979633401208E-3</v>
      </c>
      <c r="D197" s="8">
        <f t="shared" si="21"/>
        <v>2.8095733610822071E-2</v>
      </c>
      <c r="E197" s="86" t="str">
        <f>IFERROR(VLOOKUP(A197,SPY!$A$2:$E$379,5,FALSE),"")</f>
        <v/>
      </c>
      <c r="F197" s="8"/>
    </row>
    <row r="198" spans="1:6" x14ac:dyDescent="0.45">
      <c r="A198" s="9">
        <v>30407</v>
      </c>
      <c r="B198" s="90">
        <v>99.2</v>
      </c>
      <c r="C198" s="8">
        <f t="shared" si="22"/>
        <v>4.0485829959515662E-3</v>
      </c>
      <c r="D198" s="8">
        <f t="shared" si="21"/>
        <v>3.0114226375908659E-2</v>
      </c>
      <c r="E198" s="86" t="str">
        <f>IFERROR(VLOOKUP(A198,SPY!$A$2:$E$379,5,FALSE),"")</f>
        <v/>
      </c>
      <c r="F198" s="8"/>
    </row>
    <row r="199" spans="1:6" x14ac:dyDescent="0.45">
      <c r="A199" s="9">
        <v>30437</v>
      </c>
      <c r="B199" s="90">
        <v>99.5</v>
      </c>
      <c r="C199" s="8">
        <f t="shared" si="22"/>
        <v>3.0241935483870108E-3</v>
      </c>
      <c r="D199" s="8">
        <f t="shared" si="21"/>
        <v>2.4716786817713832E-2</v>
      </c>
      <c r="E199" s="86" t="str">
        <f>IFERROR(VLOOKUP(A199,SPY!$A$2:$E$379,5,FALSE),"")</f>
        <v/>
      </c>
      <c r="F199" s="8"/>
    </row>
    <row r="200" spans="1:6" x14ac:dyDescent="0.45">
      <c r="A200" s="9">
        <v>30468</v>
      </c>
      <c r="B200" s="90">
        <v>99.6</v>
      </c>
      <c r="C200" s="8">
        <f t="shared" si="22"/>
        <v>1.0050251256281673E-3</v>
      </c>
      <c r="D200" s="8">
        <f t="shared" si="21"/>
        <v>1.6326530612244872E-2</v>
      </c>
      <c r="E200" s="86" t="str">
        <f>IFERROR(VLOOKUP(A200,SPY!$A$2:$E$379,5,FALSE),"")</f>
        <v/>
      </c>
      <c r="F200" s="8"/>
    </row>
    <row r="201" spans="1:6" x14ac:dyDescent="0.45">
      <c r="A201" s="9">
        <v>30498</v>
      </c>
      <c r="B201" s="90">
        <v>99.6</v>
      </c>
      <c r="C201" s="8">
        <f t="shared" si="22"/>
        <v>0</v>
      </c>
      <c r="D201" s="8">
        <f t="shared" si="21"/>
        <v>1.5290519877675823E-2</v>
      </c>
      <c r="E201" s="86" t="str">
        <f>IFERROR(VLOOKUP(A201,SPY!$A$2:$E$379,5,FALSE),"")</f>
        <v/>
      </c>
      <c r="F201" s="8"/>
    </row>
    <row r="202" spans="1:6" x14ac:dyDescent="0.45">
      <c r="A202" s="9">
        <v>30529</v>
      </c>
      <c r="B202" s="90">
        <v>99.6</v>
      </c>
      <c r="C202" s="8">
        <f t="shared" si="22"/>
        <v>0</v>
      </c>
      <c r="D202" s="8">
        <f t="shared" si="21"/>
        <v>1.7364657814095796E-2</v>
      </c>
      <c r="E202" s="86" t="str">
        <f>IFERROR(VLOOKUP(A202,SPY!$A$2:$E$379,5,FALSE),"")</f>
        <v/>
      </c>
      <c r="F202" s="8"/>
    </row>
    <row r="203" spans="1:6" x14ac:dyDescent="0.45">
      <c r="A203" s="9">
        <v>30560</v>
      </c>
      <c r="B203" s="90">
        <v>100</v>
      </c>
      <c r="C203" s="8">
        <f t="shared" si="22"/>
        <v>4.0160642570281624E-3</v>
      </c>
      <c r="D203" s="8">
        <f t="shared" si="21"/>
        <v>2.0408163265306145E-2</v>
      </c>
      <c r="E203" s="86" t="str">
        <f>IFERROR(VLOOKUP(A203,SPY!$A$2:$E$379,5,FALSE),"")</f>
        <v/>
      </c>
      <c r="F203" s="8"/>
    </row>
    <row r="204" spans="1:6" x14ac:dyDescent="0.45">
      <c r="A204" s="9">
        <v>30590</v>
      </c>
      <c r="B204" s="90">
        <v>100.3</v>
      </c>
      <c r="C204" s="8">
        <f t="shared" si="22"/>
        <v>2.9999999999998916E-3</v>
      </c>
      <c r="D204" s="8">
        <f t="shared" si="21"/>
        <v>2.2426095820591296E-2</v>
      </c>
      <c r="E204" s="86" t="str">
        <f>IFERROR(VLOOKUP(A204,SPY!$A$2:$E$379,5,FALSE),"")</f>
        <v/>
      </c>
      <c r="F204" s="8"/>
    </row>
    <row r="205" spans="1:6" x14ac:dyDescent="0.45">
      <c r="A205" s="9">
        <v>30621</v>
      </c>
      <c r="B205" s="90">
        <v>100.3</v>
      </c>
      <c r="C205" s="8">
        <f t="shared" si="22"/>
        <v>0</v>
      </c>
      <c r="D205" s="8">
        <f t="shared" si="21"/>
        <v>2.1384928716904117E-2</v>
      </c>
      <c r="E205" s="86" t="str">
        <f>IFERROR(VLOOKUP(A205,SPY!$A$2:$E$379,5,FALSE),"")</f>
        <v/>
      </c>
      <c r="F205" s="8"/>
    </row>
    <row r="206" spans="1:6" x14ac:dyDescent="0.45">
      <c r="A206" s="9">
        <v>30651</v>
      </c>
      <c r="B206" s="90">
        <v>100.6</v>
      </c>
      <c r="C206" s="8">
        <f t="shared" si="22"/>
        <v>2.9910269192421346E-3</v>
      </c>
      <c r="D206" s="8">
        <f t="shared" si="21"/>
        <v>2.5484199796126372E-2</v>
      </c>
      <c r="E206" s="86" t="str">
        <f>IFERROR(VLOOKUP(A206,SPY!$A$2:$E$379,5,FALSE),"")</f>
        <v/>
      </c>
      <c r="F206" s="8"/>
    </row>
    <row r="207" spans="1:6" x14ac:dyDescent="0.45">
      <c r="A207" s="9">
        <v>30682</v>
      </c>
      <c r="B207" s="90">
        <v>101.9</v>
      </c>
      <c r="C207" s="8">
        <f t="shared" si="22"/>
        <v>1.2922465208747624E-2</v>
      </c>
      <c r="D207" s="8">
        <f t="shared" si="21"/>
        <v>3.9795918367347083E-2</v>
      </c>
      <c r="E207" s="86" t="str">
        <f>IFERROR(VLOOKUP(A207,SPY!$A$2:$E$379,5,FALSE),"")</f>
        <v/>
      </c>
      <c r="F207" s="8"/>
    </row>
    <row r="208" spans="1:6" x14ac:dyDescent="0.45">
      <c r="A208" s="9">
        <v>30713</v>
      </c>
      <c r="B208" s="90">
        <v>102.5</v>
      </c>
      <c r="C208" s="8">
        <f t="shared" si="22"/>
        <v>5.8881256133462845E-3</v>
      </c>
      <c r="D208" s="8">
        <f t="shared" ref="D208:D271" si="23">B208/B196-1</f>
        <v>4.378818737270862E-2</v>
      </c>
      <c r="E208" s="86" t="str">
        <f>IFERROR(VLOOKUP(A208,SPY!$A$2:$E$379,5,FALSE),"")</f>
        <v/>
      </c>
      <c r="F208" s="8"/>
    </row>
    <row r="209" spans="1:6" x14ac:dyDescent="0.45">
      <c r="A209" s="9">
        <v>30742</v>
      </c>
      <c r="B209" s="90">
        <v>102.8</v>
      </c>
      <c r="C209" s="8">
        <f t="shared" si="22"/>
        <v>2.9268292682926855E-3</v>
      </c>
      <c r="D209" s="8">
        <f t="shared" si="23"/>
        <v>4.0485829959514108E-2</v>
      </c>
      <c r="E209" s="86" t="str">
        <f>IFERROR(VLOOKUP(A209,SPY!$A$2:$E$379,5,FALSE),"")</f>
        <v/>
      </c>
      <c r="F209" s="8"/>
    </row>
    <row r="210" spans="1:6" x14ac:dyDescent="0.45">
      <c r="A210" s="9">
        <v>30773</v>
      </c>
      <c r="B210" s="90">
        <v>102.8</v>
      </c>
      <c r="C210" s="8">
        <f t="shared" si="22"/>
        <v>0</v>
      </c>
      <c r="D210" s="8">
        <f t="shared" si="23"/>
        <v>3.6290322580645018E-2</v>
      </c>
      <c r="E210" s="86" t="str">
        <f>IFERROR(VLOOKUP(A210,SPY!$A$2:$E$379,5,FALSE),"")</f>
        <v/>
      </c>
      <c r="F210" s="8"/>
    </row>
    <row r="211" spans="1:6" x14ac:dyDescent="0.45">
      <c r="A211" s="9">
        <v>30803</v>
      </c>
      <c r="B211" s="90">
        <v>102.6</v>
      </c>
      <c r="C211" s="8">
        <f t="shared" si="22"/>
        <v>-1.9455252918287869E-3</v>
      </c>
      <c r="D211" s="8">
        <f t="shared" si="23"/>
        <v>3.1155778894472297E-2</v>
      </c>
      <c r="E211" s="86" t="str">
        <f>IFERROR(VLOOKUP(A211,SPY!$A$2:$E$379,5,FALSE),"")</f>
        <v/>
      </c>
      <c r="F211" s="8"/>
    </row>
    <row r="212" spans="1:6" x14ac:dyDescent="0.45">
      <c r="A212" s="9">
        <v>30834</v>
      </c>
      <c r="B212" s="90">
        <v>103</v>
      </c>
      <c r="C212" s="8">
        <f t="shared" si="22"/>
        <v>3.8986354775829568E-3</v>
      </c>
      <c r="D212" s="8">
        <f t="shared" si="23"/>
        <v>3.4136546184738936E-2</v>
      </c>
      <c r="E212" s="86" t="str">
        <f>IFERROR(VLOOKUP(A212,SPY!$A$2:$E$379,5,FALSE),"")</f>
        <v/>
      </c>
      <c r="F212" s="8"/>
    </row>
    <row r="213" spans="1:6" x14ac:dyDescent="0.45">
      <c r="A213" s="9">
        <v>30864</v>
      </c>
      <c r="B213" s="90">
        <v>103.2</v>
      </c>
      <c r="C213" s="8">
        <f t="shared" si="22"/>
        <v>1.9417475728156219E-3</v>
      </c>
      <c r="D213" s="8">
        <f t="shared" si="23"/>
        <v>3.6144578313253017E-2</v>
      </c>
      <c r="E213" s="86" t="str">
        <f>IFERROR(VLOOKUP(A213,SPY!$A$2:$E$379,5,FALSE),"")</f>
        <v/>
      </c>
      <c r="F213" s="8"/>
    </row>
    <row r="214" spans="1:6" x14ac:dyDescent="0.45">
      <c r="A214" s="9">
        <v>30895</v>
      </c>
      <c r="B214" s="90">
        <v>103.8</v>
      </c>
      <c r="C214" s="8">
        <f t="shared" si="22"/>
        <v>5.8139534883721034E-3</v>
      </c>
      <c r="D214" s="8">
        <f t="shared" si="23"/>
        <v>4.2168674698795261E-2</v>
      </c>
      <c r="E214" s="86" t="str">
        <f>IFERROR(VLOOKUP(A214,SPY!$A$2:$E$379,5,FALSE),"")</f>
        <v/>
      </c>
      <c r="F214" s="8"/>
    </row>
    <row r="215" spans="1:6" x14ac:dyDescent="0.45">
      <c r="A215" s="9">
        <v>30926</v>
      </c>
      <c r="B215" s="90">
        <v>103.7</v>
      </c>
      <c r="C215" s="8">
        <f t="shared" si="22"/>
        <v>-9.6339113680143917E-4</v>
      </c>
      <c r="D215" s="8">
        <f t="shared" si="23"/>
        <v>3.6999999999999922E-2</v>
      </c>
      <c r="E215" s="86" t="str">
        <f>IFERROR(VLOOKUP(A215,SPY!$A$2:$E$379,5,FALSE),"")</f>
        <v/>
      </c>
      <c r="F215" s="8"/>
    </row>
    <row r="216" spans="1:6" x14ac:dyDescent="0.45">
      <c r="A216" s="9">
        <v>30956</v>
      </c>
      <c r="B216" s="90">
        <v>103.9</v>
      </c>
      <c r="C216" s="8">
        <f t="shared" si="22"/>
        <v>1.9286403085825299E-3</v>
      </c>
      <c r="D216" s="8">
        <f t="shared" si="23"/>
        <v>3.5892323030907392E-2</v>
      </c>
      <c r="E216" s="86" t="str">
        <f>IFERROR(VLOOKUP(A216,SPY!$A$2:$E$379,5,FALSE),"")</f>
        <v/>
      </c>
      <c r="F216" s="8"/>
    </row>
    <row r="217" spans="1:6" x14ac:dyDescent="0.45">
      <c r="A217" s="9">
        <v>30987</v>
      </c>
      <c r="B217" s="90">
        <v>104</v>
      </c>
      <c r="C217" s="8">
        <f t="shared" si="22"/>
        <v>9.6246390760335032E-4</v>
      </c>
      <c r="D217" s="8">
        <f t="shared" si="23"/>
        <v>3.6889332003988029E-2</v>
      </c>
      <c r="E217" s="86" t="str">
        <f>IFERROR(VLOOKUP(A217,SPY!$A$2:$E$379,5,FALSE),"")</f>
        <v/>
      </c>
      <c r="F217" s="8"/>
    </row>
    <row r="218" spans="1:6" x14ac:dyDescent="0.45">
      <c r="A218" s="9">
        <v>31017</v>
      </c>
      <c r="B218" s="90">
        <v>104.4</v>
      </c>
      <c r="C218" s="8">
        <f t="shared" si="22"/>
        <v>3.8461538461538325E-3</v>
      </c>
      <c r="D218" s="8">
        <f t="shared" si="23"/>
        <v>3.7773359840954424E-2</v>
      </c>
      <c r="E218" s="86" t="str">
        <f>IFERROR(VLOOKUP(A218,SPY!$A$2:$E$379,5,FALSE),"")</f>
        <v/>
      </c>
      <c r="F218" s="8"/>
    </row>
    <row r="219" spans="1:6" x14ac:dyDescent="0.45">
      <c r="A219" s="9">
        <v>31048</v>
      </c>
      <c r="B219" s="90">
        <v>104.5</v>
      </c>
      <c r="C219" s="8">
        <f t="shared" si="22"/>
        <v>9.5785440613016526E-4</v>
      </c>
      <c r="D219" s="8">
        <f t="shared" si="23"/>
        <v>2.5515210991167825E-2</v>
      </c>
      <c r="E219" s="86" t="str">
        <f>IFERROR(VLOOKUP(A219,SPY!$A$2:$E$379,5,FALSE),"")</f>
        <v/>
      </c>
      <c r="F219" s="8"/>
    </row>
    <row r="220" spans="1:6" x14ac:dyDescent="0.45">
      <c r="A220" s="9">
        <v>31079</v>
      </c>
      <c r="B220" s="90">
        <v>105</v>
      </c>
      <c r="C220" s="8">
        <f t="shared" si="22"/>
        <v>4.7846889952152249E-3</v>
      </c>
      <c r="D220" s="8">
        <f t="shared" si="23"/>
        <v>2.4390243902439046E-2</v>
      </c>
      <c r="E220" s="86" t="str">
        <f>IFERROR(VLOOKUP(A220,SPY!$A$2:$E$379,5,FALSE),"")</f>
        <v/>
      </c>
      <c r="F220" s="8"/>
    </row>
    <row r="221" spans="1:6" x14ac:dyDescent="0.45">
      <c r="A221" s="9">
        <v>31107</v>
      </c>
      <c r="B221" s="90">
        <v>105.4</v>
      </c>
      <c r="C221" s="8">
        <f t="shared" si="22"/>
        <v>3.8095238095239292E-3</v>
      </c>
      <c r="D221" s="8">
        <f t="shared" si="23"/>
        <v>2.5291828793774451E-2</v>
      </c>
      <c r="E221" s="86" t="str">
        <f>IFERROR(VLOOKUP(A221,SPY!$A$2:$E$379,5,FALSE),"")</f>
        <v/>
      </c>
      <c r="F221" s="8"/>
    </row>
    <row r="222" spans="1:6" x14ac:dyDescent="0.45">
      <c r="A222" s="9">
        <v>31138</v>
      </c>
      <c r="B222" s="90">
        <v>105.3</v>
      </c>
      <c r="C222" s="8">
        <f t="shared" si="22"/>
        <v>-9.4876660341569607E-4</v>
      </c>
      <c r="D222" s="8">
        <f t="shared" si="23"/>
        <v>2.4319066147859836E-2</v>
      </c>
      <c r="E222" s="86" t="str">
        <f>IFERROR(VLOOKUP(A222,SPY!$A$2:$E$379,5,FALSE),"")</f>
        <v/>
      </c>
      <c r="F222" s="8"/>
    </row>
    <row r="223" spans="1:6" x14ac:dyDescent="0.45">
      <c r="A223" s="9">
        <v>31168</v>
      </c>
      <c r="B223" s="90">
        <v>105.1</v>
      </c>
      <c r="C223" s="8">
        <f t="shared" si="22"/>
        <v>-1.8993352326686086E-3</v>
      </c>
      <c r="D223" s="8">
        <f t="shared" si="23"/>
        <v>2.4366471734892814E-2</v>
      </c>
      <c r="E223" s="86" t="str">
        <f>IFERROR(VLOOKUP(A223,SPY!$A$2:$E$379,5,FALSE),"")</f>
        <v/>
      </c>
      <c r="F223" s="8"/>
    </row>
    <row r="224" spans="1:6" x14ac:dyDescent="0.45">
      <c r="A224" s="9">
        <v>31199</v>
      </c>
      <c r="B224" s="90">
        <v>105.4</v>
      </c>
      <c r="C224" s="8">
        <f t="shared" si="22"/>
        <v>2.8544243577546258E-3</v>
      </c>
      <c r="D224" s="8">
        <f t="shared" si="23"/>
        <v>2.3300970873786353E-2</v>
      </c>
      <c r="E224" s="86" t="str">
        <f>IFERROR(VLOOKUP(A224,SPY!$A$2:$E$379,5,FALSE),"")</f>
        <v/>
      </c>
      <c r="F224" s="8"/>
    </row>
    <row r="225" spans="1:6" x14ac:dyDescent="0.45">
      <c r="A225" s="9">
        <v>31229</v>
      </c>
      <c r="B225" s="90">
        <v>105.4</v>
      </c>
      <c r="C225" s="8">
        <f t="shared" si="22"/>
        <v>0</v>
      </c>
      <c r="D225" s="8">
        <f t="shared" si="23"/>
        <v>2.1317829457364379E-2</v>
      </c>
      <c r="E225" s="86" t="str">
        <f>IFERROR(VLOOKUP(A225,SPY!$A$2:$E$379,5,FALSE),"")</f>
        <v/>
      </c>
      <c r="F225" s="8"/>
    </row>
    <row r="226" spans="1:6" x14ac:dyDescent="0.45">
      <c r="A226" s="9">
        <v>31260</v>
      </c>
      <c r="B226" s="90">
        <v>105.5</v>
      </c>
      <c r="C226" s="8">
        <f t="shared" si="22"/>
        <v>9.4876660341558505E-4</v>
      </c>
      <c r="D226" s="8">
        <f t="shared" si="23"/>
        <v>1.6377649325626242E-2</v>
      </c>
      <c r="E226" s="86" t="str">
        <f>IFERROR(VLOOKUP(A226,SPY!$A$2:$E$379,5,FALSE),"")</f>
        <v/>
      </c>
      <c r="F226" s="8"/>
    </row>
    <row r="227" spans="1:6" x14ac:dyDescent="0.45">
      <c r="A227" s="9">
        <v>31291</v>
      </c>
      <c r="B227" s="90">
        <v>105.7</v>
      </c>
      <c r="C227" s="8">
        <f t="shared" si="22"/>
        <v>1.8957345971564177E-3</v>
      </c>
      <c r="D227" s="8">
        <f t="shared" si="23"/>
        <v>1.9286403085824411E-2</v>
      </c>
      <c r="E227" s="86" t="str">
        <f>IFERROR(VLOOKUP(A227,SPY!$A$2:$E$379,5,FALSE),"")</f>
        <v/>
      </c>
      <c r="F227" s="8"/>
    </row>
    <row r="228" spans="1:6" x14ac:dyDescent="0.45">
      <c r="A228" s="9">
        <v>31321</v>
      </c>
      <c r="B228" s="90">
        <v>105.9</v>
      </c>
      <c r="C228" s="8">
        <f t="shared" si="22"/>
        <v>1.8921475875117721E-3</v>
      </c>
      <c r="D228" s="8">
        <f t="shared" si="23"/>
        <v>1.9249278152069227E-2</v>
      </c>
      <c r="E228" s="86" t="str">
        <f>IFERROR(VLOOKUP(A228,SPY!$A$2:$E$379,5,FALSE),"")</f>
        <v/>
      </c>
      <c r="F228" s="8"/>
    </row>
    <row r="229" spans="1:6" x14ac:dyDescent="0.45">
      <c r="A229" s="9">
        <v>31352</v>
      </c>
      <c r="B229" s="90">
        <v>106.5</v>
      </c>
      <c r="C229" s="8">
        <f t="shared" si="22"/>
        <v>5.6657223796032774E-3</v>
      </c>
      <c r="D229" s="8">
        <f t="shared" si="23"/>
        <v>2.4038461538461453E-2</v>
      </c>
      <c r="E229" s="86" t="str">
        <f>IFERROR(VLOOKUP(A229,SPY!$A$2:$E$379,5,FALSE),"")</f>
        <v/>
      </c>
      <c r="F229" s="8"/>
    </row>
    <row r="230" spans="1:6" x14ac:dyDescent="0.45">
      <c r="A230" s="9">
        <v>31382</v>
      </c>
      <c r="B230" s="90">
        <v>107.3</v>
      </c>
      <c r="C230" s="8">
        <f t="shared" si="22"/>
        <v>7.5117370892019419E-3</v>
      </c>
      <c r="D230" s="8">
        <f t="shared" si="23"/>
        <v>2.7777777777777679E-2</v>
      </c>
      <c r="E230" s="86" t="str">
        <f>IFERROR(VLOOKUP(A230,SPY!$A$2:$E$379,5,FALSE),"")</f>
        <v/>
      </c>
      <c r="F230" s="8"/>
    </row>
    <row r="231" spans="1:6" x14ac:dyDescent="0.45">
      <c r="A231" s="9">
        <v>31413</v>
      </c>
      <c r="B231" s="90">
        <v>107.5</v>
      </c>
      <c r="C231" s="8">
        <f t="shared" si="22"/>
        <v>1.8639328984155767E-3</v>
      </c>
      <c r="D231" s="8">
        <f t="shared" si="23"/>
        <v>2.8708133971291794E-2</v>
      </c>
      <c r="E231" s="86" t="str">
        <f>IFERROR(VLOOKUP(A231,SPY!$A$2:$E$379,5,FALSE),"")</f>
        <v/>
      </c>
      <c r="F231" s="8"/>
    </row>
    <row r="232" spans="1:6" x14ac:dyDescent="0.45">
      <c r="A232" s="9">
        <v>31444</v>
      </c>
      <c r="B232" s="90">
        <v>107.4</v>
      </c>
      <c r="C232" s="8">
        <f t="shared" si="22"/>
        <v>-9.3023255813950989E-4</v>
      </c>
      <c r="D232" s="8">
        <f t="shared" si="23"/>
        <v>2.2857142857142909E-2</v>
      </c>
      <c r="E232" s="86" t="str">
        <f>IFERROR(VLOOKUP(A232,SPY!$A$2:$E$379,5,FALSE),"")</f>
        <v/>
      </c>
      <c r="F232" s="8"/>
    </row>
    <row r="233" spans="1:6" x14ac:dyDescent="0.45">
      <c r="A233" s="9">
        <v>31472</v>
      </c>
      <c r="B233" s="90">
        <v>107.6</v>
      </c>
      <c r="C233" s="8">
        <f t="shared" si="22"/>
        <v>1.8621973929235924E-3</v>
      </c>
      <c r="D233" s="8">
        <f t="shared" si="23"/>
        <v>2.0872865275142205E-2</v>
      </c>
      <c r="E233" s="86" t="str">
        <f>IFERROR(VLOOKUP(A233,SPY!$A$2:$E$379,5,FALSE),"")</f>
        <v/>
      </c>
      <c r="F233" s="8"/>
    </row>
    <row r="234" spans="1:6" x14ac:dyDescent="0.45">
      <c r="A234" s="9">
        <v>31503</v>
      </c>
      <c r="B234" s="90">
        <v>107.8</v>
      </c>
      <c r="C234" s="8">
        <f t="shared" si="22"/>
        <v>1.8587360594795044E-3</v>
      </c>
      <c r="D234" s="8">
        <f t="shared" si="23"/>
        <v>2.3741690408357163E-2</v>
      </c>
      <c r="E234" s="86" t="str">
        <f>IFERROR(VLOOKUP(A234,SPY!$A$2:$E$379,5,FALSE),"")</f>
        <v/>
      </c>
      <c r="F234" s="8"/>
    </row>
    <row r="235" spans="1:6" x14ac:dyDescent="0.45">
      <c r="A235" s="9">
        <v>31533</v>
      </c>
      <c r="B235" s="90">
        <v>108.2</v>
      </c>
      <c r="C235" s="8">
        <f t="shared" si="22"/>
        <v>3.7105751391466324E-3</v>
      </c>
      <c r="D235" s="8">
        <f t="shared" si="23"/>
        <v>2.949571836346343E-2</v>
      </c>
      <c r="E235" s="86" t="str">
        <f>IFERROR(VLOOKUP(A235,SPY!$A$2:$E$379,5,FALSE),"")</f>
        <v/>
      </c>
      <c r="F235" s="8"/>
    </row>
    <row r="236" spans="1:6" x14ac:dyDescent="0.45">
      <c r="A236" s="9">
        <v>31564</v>
      </c>
      <c r="B236" s="90">
        <v>108.3</v>
      </c>
      <c r="C236" s="8">
        <f t="shared" si="22"/>
        <v>9.242144177448175E-4</v>
      </c>
      <c r="D236" s="8">
        <f t="shared" si="23"/>
        <v>2.7514231499051078E-2</v>
      </c>
      <c r="E236" s="86" t="str">
        <f>IFERROR(VLOOKUP(A236,SPY!$A$2:$E$379,5,FALSE),"")</f>
        <v/>
      </c>
      <c r="F236" s="8"/>
    </row>
    <row r="237" spans="1:6" x14ac:dyDescent="0.45">
      <c r="A237" s="9">
        <v>31594</v>
      </c>
      <c r="B237" s="90">
        <v>109.1</v>
      </c>
      <c r="C237" s="8">
        <f t="shared" si="22"/>
        <v>7.3868882733147956E-3</v>
      </c>
      <c r="D237" s="8">
        <f t="shared" si="23"/>
        <v>3.5104364326375537E-2</v>
      </c>
      <c r="E237" s="86" t="str">
        <f>IFERROR(VLOOKUP(A237,SPY!$A$2:$E$379,5,FALSE),"")</f>
        <v/>
      </c>
      <c r="F237" s="8"/>
    </row>
    <row r="238" spans="1:6" x14ac:dyDescent="0.45">
      <c r="A238" s="9">
        <v>31625</v>
      </c>
      <c r="B238" s="90">
        <v>110</v>
      </c>
      <c r="C238" s="8">
        <f t="shared" si="22"/>
        <v>8.2493125572868919E-3</v>
      </c>
      <c r="D238" s="8">
        <f t="shared" si="23"/>
        <v>4.2654028436019065E-2</v>
      </c>
      <c r="E238" s="86" t="str">
        <f>IFERROR(VLOOKUP(A238,SPY!$A$2:$E$379,5,FALSE),"")</f>
        <v/>
      </c>
      <c r="F238" s="8"/>
    </row>
    <row r="239" spans="1:6" x14ac:dyDescent="0.45">
      <c r="A239" s="9">
        <v>31656</v>
      </c>
      <c r="B239" s="90">
        <v>110.1</v>
      </c>
      <c r="C239" s="8">
        <f t="shared" si="22"/>
        <v>9.0909090909074841E-4</v>
      </c>
      <c r="D239" s="8">
        <f t="shared" si="23"/>
        <v>4.1627246925260097E-2</v>
      </c>
      <c r="E239" s="86" t="str">
        <f>IFERROR(VLOOKUP(A239,SPY!$A$2:$E$379,5,FALSE),"")</f>
        <v/>
      </c>
      <c r="F239" s="8"/>
    </row>
    <row r="240" spans="1:6" x14ac:dyDescent="0.45">
      <c r="A240" s="9">
        <v>31686</v>
      </c>
      <c r="B240" s="90">
        <v>110.4</v>
      </c>
      <c r="C240" s="8">
        <f t="shared" si="22"/>
        <v>2.7247956403271267E-3</v>
      </c>
      <c r="D240" s="8">
        <f t="shared" si="23"/>
        <v>4.2492917847025469E-2</v>
      </c>
      <c r="E240" s="86" t="str">
        <f>IFERROR(VLOOKUP(A240,SPY!$A$2:$E$379,5,FALSE),"")</f>
        <v/>
      </c>
      <c r="F240" s="8"/>
    </row>
    <row r="241" spans="1:6" x14ac:dyDescent="0.45">
      <c r="A241" s="9">
        <v>31717</v>
      </c>
      <c r="B241" s="90">
        <v>111</v>
      </c>
      <c r="C241" s="8">
        <f t="shared" si="22"/>
        <v>5.4347826086955653E-3</v>
      </c>
      <c r="D241" s="8">
        <f t="shared" si="23"/>
        <v>4.2253521126760507E-2</v>
      </c>
      <c r="E241" s="86" t="str">
        <f>IFERROR(VLOOKUP(A241,SPY!$A$2:$E$379,5,FALSE),"")</f>
        <v/>
      </c>
      <c r="F241" s="8"/>
    </row>
    <row r="242" spans="1:6" x14ac:dyDescent="0.45">
      <c r="A242" s="9">
        <v>31747</v>
      </c>
      <c r="B242" s="90">
        <v>111.3</v>
      </c>
      <c r="C242" s="8">
        <f t="shared" si="22"/>
        <v>2.7027027027026751E-3</v>
      </c>
      <c r="D242" s="8">
        <f t="shared" si="23"/>
        <v>3.7278657968313089E-2</v>
      </c>
      <c r="E242" s="86" t="str">
        <f>IFERROR(VLOOKUP(A242,SPY!$A$2:$E$379,5,FALSE),"")</f>
        <v/>
      </c>
      <c r="F242" s="8"/>
    </row>
    <row r="243" spans="1:6" x14ac:dyDescent="0.45">
      <c r="A243" s="9">
        <v>31778</v>
      </c>
      <c r="B243" s="90">
        <v>111.9</v>
      </c>
      <c r="C243" s="8">
        <f t="shared" si="22"/>
        <v>5.3908355795149188E-3</v>
      </c>
      <c r="D243" s="8">
        <f t="shared" si="23"/>
        <v>4.0930232558139545E-2</v>
      </c>
      <c r="E243" s="86" t="str">
        <f>IFERROR(VLOOKUP(A243,SPY!$A$2:$E$379,5,FALSE),"")</f>
        <v/>
      </c>
      <c r="F243" s="8"/>
    </row>
    <row r="244" spans="1:6" x14ac:dyDescent="0.45">
      <c r="A244" s="9">
        <v>31809</v>
      </c>
      <c r="B244" s="90">
        <v>112.2</v>
      </c>
      <c r="C244" s="8">
        <f t="shared" si="22"/>
        <v>2.6809651474530849E-3</v>
      </c>
      <c r="D244" s="8">
        <f t="shared" si="23"/>
        <v>4.4692737430167551E-2</v>
      </c>
      <c r="E244" s="86" t="str">
        <f>IFERROR(VLOOKUP(A244,SPY!$A$2:$E$379,5,FALSE),"")</f>
        <v/>
      </c>
      <c r="F244" s="8"/>
    </row>
    <row r="245" spans="1:6" x14ac:dyDescent="0.45">
      <c r="A245" s="9">
        <v>31837</v>
      </c>
      <c r="B245" s="90">
        <v>112.4</v>
      </c>
      <c r="C245" s="8">
        <f t="shared" si="22"/>
        <v>1.7825311942958333E-3</v>
      </c>
      <c r="D245" s="8">
        <f t="shared" si="23"/>
        <v>4.4609665427509437E-2</v>
      </c>
      <c r="E245" s="86" t="str">
        <f>IFERROR(VLOOKUP(A245,SPY!$A$2:$E$379,5,FALSE),"")</f>
        <v/>
      </c>
      <c r="F245" s="8"/>
    </row>
    <row r="246" spans="1:6" x14ac:dyDescent="0.45">
      <c r="A246" s="9">
        <v>31868</v>
      </c>
      <c r="B246" s="90">
        <v>112.6</v>
      </c>
      <c r="C246" s="8">
        <f t="shared" si="22"/>
        <v>1.7793594306048099E-3</v>
      </c>
      <c r="D246" s="8">
        <f t="shared" si="23"/>
        <v>4.4526901669758701E-2</v>
      </c>
      <c r="E246" s="86" t="str">
        <f>IFERROR(VLOOKUP(A246,SPY!$A$2:$E$379,5,FALSE),"")</f>
        <v/>
      </c>
      <c r="F246" s="8"/>
    </row>
    <row r="247" spans="1:6" x14ac:dyDescent="0.45">
      <c r="A247" s="9">
        <v>31898</v>
      </c>
      <c r="B247" s="90">
        <v>113.2</v>
      </c>
      <c r="C247" s="8">
        <f t="shared" si="22"/>
        <v>5.3285968028420339E-3</v>
      </c>
      <c r="D247" s="8">
        <f t="shared" si="23"/>
        <v>4.621072088724576E-2</v>
      </c>
      <c r="E247" s="86" t="str">
        <f>IFERROR(VLOOKUP(A247,SPY!$A$2:$E$379,5,FALSE),"")</f>
        <v/>
      </c>
      <c r="F247" s="8"/>
    </row>
    <row r="248" spans="1:6" x14ac:dyDescent="0.45">
      <c r="A248" s="9">
        <v>31929</v>
      </c>
      <c r="B248" s="90">
        <v>113.8</v>
      </c>
      <c r="C248" s="8">
        <f t="shared" si="22"/>
        <v>5.300353356890497E-3</v>
      </c>
      <c r="D248" s="8">
        <f t="shared" si="23"/>
        <v>5.0784856879039664E-2</v>
      </c>
      <c r="E248" s="86" t="str">
        <f>IFERROR(VLOOKUP(A248,SPY!$A$2:$E$379,5,FALSE),"")</f>
        <v/>
      </c>
      <c r="F248" s="8"/>
    </row>
    <row r="249" spans="1:6" x14ac:dyDescent="0.45">
      <c r="A249" s="9">
        <v>31959</v>
      </c>
      <c r="B249" s="90">
        <v>113.7</v>
      </c>
      <c r="C249" s="8">
        <f t="shared" si="22"/>
        <v>-8.7873462214405063E-4</v>
      </c>
      <c r="D249" s="8">
        <f t="shared" si="23"/>
        <v>4.2163153070577497E-2</v>
      </c>
      <c r="E249" s="86" t="str">
        <f>IFERROR(VLOOKUP(A249,SPY!$A$2:$E$379,5,FALSE),"")</f>
        <v/>
      </c>
      <c r="F249" s="8"/>
    </row>
    <row r="250" spans="1:6" x14ac:dyDescent="0.45">
      <c r="A250" s="9">
        <v>31990</v>
      </c>
      <c r="B250" s="90">
        <v>113.9</v>
      </c>
      <c r="C250" s="8">
        <f t="shared" si="22"/>
        <v>1.7590149516271136E-3</v>
      </c>
      <c r="D250" s="8">
        <f t="shared" si="23"/>
        <v>3.5454545454545405E-2</v>
      </c>
      <c r="E250" s="86" t="str">
        <f>IFERROR(VLOOKUP(A250,SPY!$A$2:$E$379,5,FALSE),"")</f>
        <v/>
      </c>
      <c r="F250" s="8"/>
    </row>
    <row r="251" spans="1:6" x14ac:dyDescent="0.45">
      <c r="A251" s="9">
        <v>32021</v>
      </c>
      <c r="B251" s="90">
        <v>114.4</v>
      </c>
      <c r="C251" s="8">
        <f t="shared" si="22"/>
        <v>4.3898156277435429E-3</v>
      </c>
      <c r="D251" s="8">
        <f t="shared" si="23"/>
        <v>3.9055404178020003E-2</v>
      </c>
      <c r="E251" s="86" t="str">
        <f>IFERROR(VLOOKUP(A251,SPY!$A$2:$E$379,5,FALSE),"")</f>
        <v/>
      </c>
      <c r="F251" s="8"/>
    </row>
    <row r="252" spans="1:6" x14ac:dyDescent="0.45">
      <c r="A252" s="9">
        <v>32051</v>
      </c>
      <c r="B252" s="90">
        <v>114.6</v>
      </c>
      <c r="C252" s="8">
        <f t="shared" si="22"/>
        <v>1.7482517482516613E-3</v>
      </c>
      <c r="D252" s="8">
        <f t="shared" si="23"/>
        <v>3.8043478260869401E-2</v>
      </c>
      <c r="E252" s="86" t="str">
        <f>IFERROR(VLOOKUP(A252,SPY!$A$2:$E$379,5,FALSE),"")</f>
        <v/>
      </c>
      <c r="F252" s="8"/>
    </row>
    <row r="253" spans="1:6" x14ac:dyDescent="0.45">
      <c r="A253" s="9">
        <v>32082</v>
      </c>
      <c r="B253" s="90">
        <v>114.7</v>
      </c>
      <c r="C253" s="8">
        <f t="shared" si="22"/>
        <v>8.7260034904024231E-4</v>
      </c>
      <c r="D253" s="8">
        <f t="shared" si="23"/>
        <v>3.3333333333333437E-2</v>
      </c>
      <c r="E253" s="86" t="str">
        <f>IFERROR(VLOOKUP(A253,SPY!$A$2:$E$379,5,FALSE),"")</f>
        <v/>
      </c>
      <c r="F253" s="8"/>
    </row>
    <row r="254" spans="1:6" x14ac:dyDescent="0.45">
      <c r="A254" s="9">
        <v>32112</v>
      </c>
      <c r="B254" s="90">
        <v>115.2</v>
      </c>
      <c r="C254" s="8">
        <f t="shared" si="22"/>
        <v>4.3591979075849885E-3</v>
      </c>
      <c r="D254" s="8">
        <f t="shared" si="23"/>
        <v>3.5040431266846417E-2</v>
      </c>
      <c r="E254" s="86" t="str">
        <f>IFERROR(VLOOKUP(A254,SPY!$A$2:$E$379,5,FALSE),"")</f>
        <v/>
      </c>
      <c r="F254" s="8"/>
    </row>
    <row r="255" spans="1:6" x14ac:dyDescent="0.45">
      <c r="A255" s="9">
        <v>32143</v>
      </c>
      <c r="B255" s="90">
        <v>115.6</v>
      </c>
      <c r="C255" s="8">
        <f t="shared" si="22"/>
        <v>3.4722222222220989E-3</v>
      </c>
      <c r="D255" s="8">
        <f t="shared" si="23"/>
        <v>3.3065236818587973E-2</v>
      </c>
      <c r="E255" s="86" t="str">
        <f>IFERROR(VLOOKUP(A255,SPY!$A$2:$E$379,5,FALSE),"")</f>
        <v/>
      </c>
      <c r="F255" s="8"/>
    </row>
    <row r="256" spans="1:6" x14ac:dyDescent="0.45">
      <c r="A256" s="9">
        <v>32174</v>
      </c>
      <c r="B256" s="90">
        <v>115.7</v>
      </c>
      <c r="C256" s="8">
        <f t="shared" si="22"/>
        <v>8.6505190311436664E-4</v>
      </c>
      <c r="D256" s="8">
        <f t="shared" si="23"/>
        <v>3.1194295900178304E-2</v>
      </c>
      <c r="E256" s="86" t="str">
        <f>IFERROR(VLOOKUP(A256,SPY!$A$2:$E$379,5,FALSE),"")</f>
        <v/>
      </c>
      <c r="F256" s="8"/>
    </row>
    <row r="257" spans="1:6" x14ac:dyDescent="0.45">
      <c r="A257" s="9">
        <v>32203</v>
      </c>
      <c r="B257" s="90">
        <v>115.9</v>
      </c>
      <c r="C257" s="8">
        <f t="shared" si="22"/>
        <v>1.7286084701815252E-3</v>
      </c>
      <c r="D257" s="8">
        <f t="shared" si="23"/>
        <v>3.1138790035587283E-2</v>
      </c>
      <c r="E257" s="86" t="str">
        <f>IFERROR(VLOOKUP(A257,SPY!$A$2:$E$379,5,FALSE),"")</f>
        <v/>
      </c>
      <c r="F257" s="8"/>
    </row>
    <row r="258" spans="1:6" x14ac:dyDescent="0.45">
      <c r="A258" s="9">
        <v>32234</v>
      </c>
      <c r="B258" s="90">
        <v>116.5</v>
      </c>
      <c r="C258" s="8">
        <f t="shared" si="22"/>
        <v>5.1768766177739955E-3</v>
      </c>
      <c r="D258" s="8">
        <f t="shared" si="23"/>
        <v>3.4635879218472443E-2</v>
      </c>
      <c r="E258" s="86" t="str">
        <f>IFERROR(VLOOKUP(A258,SPY!$A$2:$E$379,5,FALSE),"")</f>
        <v/>
      </c>
      <c r="F258" s="8"/>
    </row>
    <row r="259" spans="1:6" x14ac:dyDescent="0.45">
      <c r="A259" s="9">
        <v>32264</v>
      </c>
      <c r="B259" s="90">
        <v>116.9</v>
      </c>
      <c r="C259" s="8">
        <f t="shared" si="22"/>
        <v>3.4334763948498104E-3</v>
      </c>
      <c r="D259" s="8">
        <f t="shared" si="23"/>
        <v>3.2685512367491176E-2</v>
      </c>
      <c r="E259" s="86" t="str">
        <f>IFERROR(VLOOKUP(A259,SPY!$A$2:$E$379,5,FALSE),"")</f>
        <v/>
      </c>
      <c r="F259" s="8"/>
    </row>
    <row r="260" spans="1:6" x14ac:dyDescent="0.45">
      <c r="A260" s="9">
        <v>32295</v>
      </c>
      <c r="B260" s="90">
        <v>117.6</v>
      </c>
      <c r="C260" s="8">
        <f t="shared" si="22"/>
        <v>5.9880239520957446E-3</v>
      </c>
      <c r="D260" s="8">
        <f t="shared" si="23"/>
        <v>3.3391915641476144E-2</v>
      </c>
      <c r="E260" s="86" t="str">
        <f>IFERROR(VLOOKUP(A260,SPY!$A$2:$E$379,5,FALSE),"")</f>
        <v/>
      </c>
      <c r="F260" s="8"/>
    </row>
    <row r="261" spans="1:6" x14ac:dyDescent="0.45">
      <c r="A261" s="9">
        <v>32325</v>
      </c>
      <c r="B261" s="90">
        <v>118.8</v>
      </c>
      <c r="C261" s="8">
        <f t="shared" ref="C261:C324" si="24">B261/B260-1</f>
        <v>1.0204081632653184E-2</v>
      </c>
      <c r="D261" s="8">
        <f t="shared" si="23"/>
        <v>4.485488126649062E-2</v>
      </c>
      <c r="E261" s="86" t="str">
        <f>IFERROR(VLOOKUP(A261,SPY!$A$2:$E$379,5,FALSE),"")</f>
        <v/>
      </c>
      <c r="F261" s="8"/>
    </row>
    <row r="262" spans="1:6" x14ac:dyDescent="0.45">
      <c r="A262" s="9">
        <v>32356</v>
      </c>
      <c r="B262" s="90">
        <v>119.4</v>
      </c>
      <c r="C262" s="8">
        <f t="shared" si="24"/>
        <v>5.050505050505194E-3</v>
      </c>
      <c r="D262" s="8">
        <f t="shared" si="23"/>
        <v>4.8287971905180083E-2</v>
      </c>
      <c r="E262" s="86" t="str">
        <f>IFERROR(VLOOKUP(A262,SPY!$A$2:$E$379,5,FALSE),"")</f>
        <v/>
      </c>
      <c r="F262" s="8"/>
    </row>
    <row r="263" spans="1:6" x14ac:dyDescent="0.45">
      <c r="A263" s="9">
        <v>32387</v>
      </c>
      <c r="B263" s="90">
        <v>120</v>
      </c>
      <c r="C263" s="8">
        <f t="shared" si="24"/>
        <v>5.0251256281406143E-3</v>
      </c>
      <c r="D263" s="8">
        <f t="shared" si="23"/>
        <v>4.8951048951048959E-2</v>
      </c>
      <c r="E263" s="86" t="str">
        <f>IFERROR(VLOOKUP(A263,SPY!$A$2:$E$379,5,FALSE),"")</f>
        <v/>
      </c>
      <c r="F263" s="8"/>
    </row>
    <row r="264" spans="1:6" x14ac:dyDescent="0.45">
      <c r="A264" s="9">
        <v>32417</v>
      </c>
      <c r="B264" s="90">
        <v>120.3</v>
      </c>
      <c r="C264" s="8">
        <f t="shared" si="24"/>
        <v>2.4999999999999467E-3</v>
      </c>
      <c r="D264" s="8">
        <f t="shared" si="23"/>
        <v>4.9738219895288038E-2</v>
      </c>
      <c r="E264" s="86" t="str">
        <f>IFERROR(VLOOKUP(A264,SPY!$A$2:$E$379,5,FALSE),"")</f>
        <v/>
      </c>
      <c r="F264" s="8"/>
    </row>
    <row r="265" spans="1:6" x14ac:dyDescent="0.45">
      <c r="A265" s="9">
        <v>32448</v>
      </c>
      <c r="B265" s="90">
        <v>120.5</v>
      </c>
      <c r="C265" s="8">
        <f t="shared" si="24"/>
        <v>1.6625103906899863E-3</v>
      </c>
      <c r="D265" s="8">
        <f t="shared" si="23"/>
        <v>5.0566695727986E-2</v>
      </c>
      <c r="E265" s="86" t="str">
        <f>IFERROR(VLOOKUP(A265,SPY!$A$2:$E$379,5,FALSE),"")</f>
        <v/>
      </c>
      <c r="F265" s="8"/>
    </row>
    <row r="266" spans="1:6" x14ac:dyDescent="0.45">
      <c r="A266" s="9">
        <v>32478</v>
      </c>
      <c r="B266" s="90">
        <v>121</v>
      </c>
      <c r="C266" s="8">
        <f t="shared" si="24"/>
        <v>4.1493775933609811E-3</v>
      </c>
      <c r="D266" s="8">
        <f t="shared" si="23"/>
        <v>5.0347222222222099E-2</v>
      </c>
      <c r="E266" s="86" t="str">
        <f>IFERROR(VLOOKUP(A266,SPY!$A$2:$E$379,5,FALSE),"")</f>
        <v/>
      </c>
      <c r="F266" s="8"/>
    </row>
    <row r="267" spans="1:6" x14ac:dyDescent="0.45">
      <c r="A267" s="9">
        <v>32509</v>
      </c>
      <c r="B267" s="90">
        <v>121.5</v>
      </c>
      <c r="C267" s="8">
        <f t="shared" si="24"/>
        <v>4.1322314049587749E-3</v>
      </c>
      <c r="D267" s="8">
        <f t="shared" si="23"/>
        <v>5.1038062283736974E-2</v>
      </c>
      <c r="E267" s="86" t="str">
        <f>IFERROR(VLOOKUP(A267,SPY!$A$2:$E$379,5,FALSE),"")</f>
        <v/>
      </c>
      <c r="F267" s="8"/>
    </row>
    <row r="268" spans="1:6" x14ac:dyDescent="0.45">
      <c r="A268" s="9">
        <v>32540</v>
      </c>
      <c r="B268" s="90">
        <v>122.3</v>
      </c>
      <c r="C268" s="8">
        <f t="shared" si="24"/>
        <v>6.5843621399177543E-3</v>
      </c>
      <c r="D268" s="8">
        <f t="shared" si="23"/>
        <v>5.7044079515989665E-2</v>
      </c>
      <c r="E268" s="86" t="str">
        <f>IFERROR(VLOOKUP(A268,SPY!$A$2:$E$379,5,FALSE),"")</f>
        <v/>
      </c>
      <c r="F268" s="8"/>
    </row>
    <row r="269" spans="1:6" x14ac:dyDescent="0.45">
      <c r="A269" s="9">
        <v>32568</v>
      </c>
      <c r="B269" s="90">
        <v>123.1</v>
      </c>
      <c r="C269" s="8">
        <f t="shared" si="24"/>
        <v>6.5412919051512919E-3</v>
      </c>
      <c r="D269" s="8">
        <f t="shared" si="23"/>
        <v>6.212251941328728E-2</v>
      </c>
      <c r="E269" s="86" t="str">
        <f>IFERROR(VLOOKUP(A269,SPY!$A$2:$E$379,5,FALSE),"")</f>
        <v/>
      </c>
      <c r="F269" s="8"/>
    </row>
    <row r="270" spans="1:6" x14ac:dyDescent="0.45">
      <c r="A270" s="9">
        <v>32599</v>
      </c>
      <c r="B270" s="90">
        <v>123.7</v>
      </c>
      <c r="C270" s="8">
        <f t="shared" si="24"/>
        <v>4.8740861088547582E-3</v>
      </c>
      <c r="D270" s="8">
        <f t="shared" si="23"/>
        <v>6.1802575107296143E-2</v>
      </c>
      <c r="E270" s="86" t="str">
        <f>IFERROR(VLOOKUP(A270,SPY!$A$2:$E$379,5,FALSE),"")</f>
        <v/>
      </c>
      <c r="F270" s="8"/>
    </row>
    <row r="271" spans="1:6" x14ac:dyDescent="0.45">
      <c r="A271" s="9">
        <v>32629</v>
      </c>
      <c r="B271" s="90">
        <v>124.6</v>
      </c>
      <c r="C271" s="8">
        <f t="shared" si="24"/>
        <v>7.275666936135794E-3</v>
      </c>
      <c r="D271" s="8">
        <f t="shared" si="23"/>
        <v>6.5868263473053856E-2</v>
      </c>
      <c r="E271" s="86" t="str">
        <f>IFERROR(VLOOKUP(A271,SPY!$A$2:$E$379,5,FALSE),"")</f>
        <v/>
      </c>
      <c r="F271" s="8"/>
    </row>
    <row r="272" spans="1:6" x14ac:dyDescent="0.45">
      <c r="A272" s="9">
        <v>32660</v>
      </c>
      <c r="B272" s="90">
        <v>124.9</v>
      </c>
      <c r="C272" s="8">
        <f t="shared" si="24"/>
        <v>2.4077046548958148E-3</v>
      </c>
      <c r="D272" s="8">
        <f t="shared" ref="D272:D335" si="25">B272/B260-1</f>
        <v>6.2074829931972886E-2</v>
      </c>
      <c r="E272" s="86" t="str">
        <f>IFERROR(VLOOKUP(A272,SPY!$A$2:$E$379,5,FALSE),"")</f>
        <v/>
      </c>
      <c r="F272" s="8"/>
    </row>
    <row r="273" spans="1:6" x14ac:dyDescent="0.45">
      <c r="A273" s="9">
        <v>32690</v>
      </c>
      <c r="B273" s="90">
        <v>125.4</v>
      </c>
      <c r="C273" s="8">
        <f t="shared" si="24"/>
        <v>4.003202562049557E-3</v>
      </c>
      <c r="D273" s="8">
        <f t="shared" si="25"/>
        <v>5.555555555555558E-2</v>
      </c>
      <c r="E273" s="86" t="str">
        <f>IFERROR(VLOOKUP(A273,SPY!$A$2:$E$379,5,FALSE),"")</f>
        <v/>
      </c>
      <c r="F273" s="8"/>
    </row>
    <row r="274" spans="1:6" x14ac:dyDescent="0.45">
      <c r="A274" s="9">
        <v>32721</v>
      </c>
      <c r="B274" s="90">
        <v>125.7</v>
      </c>
      <c r="C274" s="8">
        <f t="shared" si="24"/>
        <v>2.3923444976077235E-3</v>
      </c>
      <c r="D274" s="8">
        <f t="shared" si="25"/>
        <v>5.2763819095477338E-2</v>
      </c>
      <c r="E274" s="86" t="str">
        <f>IFERROR(VLOOKUP(A274,SPY!$A$2:$E$379,5,FALSE),"")</f>
        <v/>
      </c>
      <c r="F274" s="8"/>
    </row>
    <row r="275" spans="1:6" x14ac:dyDescent="0.45">
      <c r="A275" s="9">
        <v>32752</v>
      </c>
      <c r="B275" s="90">
        <v>126.1</v>
      </c>
      <c r="C275" s="8">
        <f t="shared" si="24"/>
        <v>3.1821797931581575E-3</v>
      </c>
      <c r="D275" s="8">
        <f t="shared" si="25"/>
        <v>5.0833333333333286E-2</v>
      </c>
      <c r="E275" s="86" t="str">
        <f>IFERROR(VLOOKUP(A275,SPY!$A$2:$E$379,5,FALSE),"")</f>
        <v/>
      </c>
      <c r="F275" s="8"/>
    </row>
    <row r="276" spans="1:6" x14ac:dyDescent="0.45">
      <c r="A276" s="9">
        <v>32782</v>
      </c>
      <c r="B276" s="90">
        <v>126.7</v>
      </c>
      <c r="C276" s="8">
        <f t="shared" si="24"/>
        <v>4.7581284694686587E-3</v>
      </c>
      <c r="D276" s="8">
        <f t="shared" si="25"/>
        <v>5.3200332502078229E-2</v>
      </c>
      <c r="E276" s="86" t="str">
        <f>IFERROR(VLOOKUP(A276,SPY!$A$2:$E$379,5,FALSE),"")</f>
        <v/>
      </c>
      <c r="F276" s="8"/>
    </row>
    <row r="277" spans="1:6" x14ac:dyDescent="0.45">
      <c r="A277" s="9">
        <v>32813</v>
      </c>
      <c r="B277" s="90">
        <v>127.2</v>
      </c>
      <c r="C277" s="8">
        <f t="shared" si="24"/>
        <v>3.9463299131807794E-3</v>
      </c>
      <c r="D277" s="8">
        <f t="shared" si="25"/>
        <v>5.5601659751037369E-2</v>
      </c>
      <c r="E277" s="86" t="str">
        <f>IFERROR(VLOOKUP(A277,SPY!$A$2:$E$379,5,FALSE),"")</f>
        <v/>
      </c>
      <c r="F277" s="8"/>
    </row>
    <row r="278" spans="1:6" x14ac:dyDescent="0.45">
      <c r="A278" s="9">
        <v>32843</v>
      </c>
      <c r="B278" s="90">
        <v>127.7</v>
      </c>
      <c r="C278" s="8">
        <f t="shared" si="24"/>
        <v>3.9308176100629755E-3</v>
      </c>
      <c r="D278" s="8">
        <f t="shared" si="25"/>
        <v>5.5371900826446385E-2</v>
      </c>
      <c r="E278" s="86" t="str">
        <f>IFERROR(VLOOKUP(A278,SPY!$A$2:$E$379,5,FALSE),"")</f>
        <v/>
      </c>
      <c r="F278" s="8"/>
    </row>
    <row r="279" spans="1:6" x14ac:dyDescent="0.45">
      <c r="A279" s="9">
        <v>32874</v>
      </c>
      <c r="B279" s="90">
        <v>129.4</v>
      </c>
      <c r="C279" s="8">
        <f t="shared" si="24"/>
        <v>1.3312451057165164E-2</v>
      </c>
      <c r="D279" s="8">
        <f t="shared" si="25"/>
        <v>6.5020576131687324E-2</v>
      </c>
      <c r="E279" s="86" t="str">
        <f>IFERROR(VLOOKUP(A279,SPY!$A$2:$E$379,5,FALSE),"")</f>
        <v/>
      </c>
      <c r="F279" s="8"/>
    </row>
    <row r="280" spans="1:6" x14ac:dyDescent="0.45">
      <c r="A280" s="9">
        <v>32905</v>
      </c>
      <c r="B280" s="90">
        <v>130.5</v>
      </c>
      <c r="C280" s="8">
        <f t="shared" si="24"/>
        <v>8.5007727975270342E-3</v>
      </c>
      <c r="D280" s="8">
        <f t="shared" si="25"/>
        <v>6.7048242027800464E-2</v>
      </c>
      <c r="E280" s="86" t="str">
        <f>IFERROR(VLOOKUP(A280,SPY!$A$2:$E$379,5,FALSE),"")</f>
        <v/>
      </c>
      <c r="F280" s="8"/>
    </row>
    <row r="281" spans="1:6" x14ac:dyDescent="0.45">
      <c r="A281" s="9">
        <v>32933</v>
      </c>
      <c r="B281" s="90">
        <v>130.69999999999999</v>
      </c>
      <c r="C281" s="8">
        <f t="shared" si="24"/>
        <v>1.5325670498083088E-3</v>
      </c>
      <c r="D281" s="8">
        <f t="shared" si="25"/>
        <v>6.1738424045491458E-2</v>
      </c>
      <c r="E281" s="86" t="str">
        <f>IFERROR(VLOOKUP(A281,SPY!$A$2:$E$379,5,FALSE),"")</f>
        <v/>
      </c>
      <c r="F281" s="8"/>
    </row>
    <row r="282" spans="1:6" x14ac:dyDescent="0.45">
      <c r="A282" s="9">
        <v>32964</v>
      </c>
      <c r="B282" s="90">
        <v>130.6</v>
      </c>
      <c r="C282" s="8">
        <f t="shared" si="24"/>
        <v>-7.6511094108644429E-4</v>
      </c>
      <c r="D282" s="8">
        <f t="shared" si="25"/>
        <v>5.5780113177041235E-2</v>
      </c>
      <c r="E282" s="86" t="str">
        <f>IFERROR(VLOOKUP(A282,SPY!$A$2:$E$379,5,FALSE),"")</f>
        <v/>
      </c>
      <c r="F282" s="8"/>
    </row>
    <row r="283" spans="1:6" x14ac:dyDescent="0.45">
      <c r="A283" s="9">
        <v>32994</v>
      </c>
      <c r="B283" s="90">
        <v>130.9</v>
      </c>
      <c r="C283" s="8">
        <f t="shared" si="24"/>
        <v>2.2970903522205877E-3</v>
      </c>
      <c r="D283" s="8">
        <f t="shared" si="25"/>
        <v>5.0561797752809001E-2</v>
      </c>
      <c r="E283" s="86" t="str">
        <f>IFERROR(VLOOKUP(A283,SPY!$A$2:$E$379,5,FALSE),"")</f>
        <v/>
      </c>
      <c r="F283" s="8"/>
    </row>
    <row r="284" spans="1:6" x14ac:dyDescent="0.45">
      <c r="A284" s="9">
        <v>33025</v>
      </c>
      <c r="B284" s="90">
        <v>131.80000000000001</v>
      </c>
      <c r="C284" s="8">
        <f t="shared" si="24"/>
        <v>6.8754774637127536E-3</v>
      </c>
      <c r="D284" s="8">
        <f t="shared" si="25"/>
        <v>5.5244195356284997E-2</v>
      </c>
      <c r="E284" s="86" t="str">
        <f>IFERROR(VLOOKUP(A284,SPY!$A$2:$E$379,5,FALSE),"")</f>
        <v/>
      </c>
      <c r="F284" s="8"/>
    </row>
    <row r="285" spans="1:6" x14ac:dyDescent="0.45">
      <c r="A285" s="9">
        <v>33055</v>
      </c>
      <c r="B285" s="90">
        <v>132.5</v>
      </c>
      <c r="C285" s="8">
        <f t="shared" si="24"/>
        <v>5.3110773899847086E-3</v>
      </c>
      <c r="D285" s="8">
        <f t="shared" si="25"/>
        <v>5.6618819776714568E-2</v>
      </c>
      <c r="E285" s="86" t="str">
        <f>IFERROR(VLOOKUP(A285,SPY!$A$2:$E$379,5,FALSE),"")</f>
        <v/>
      </c>
      <c r="F285" s="8"/>
    </row>
    <row r="286" spans="1:6" x14ac:dyDescent="0.45">
      <c r="A286" s="9">
        <v>33086</v>
      </c>
      <c r="B286" s="90">
        <v>132.9</v>
      </c>
      <c r="C286" s="8">
        <f t="shared" si="24"/>
        <v>3.0188679245284344E-3</v>
      </c>
      <c r="D286" s="8">
        <f t="shared" si="25"/>
        <v>5.7279236276849721E-2</v>
      </c>
      <c r="E286" s="86" t="str">
        <f>IFERROR(VLOOKUP(A286,SPY!$A$2:$E$379,5,FALSE),"")</f>
        <v/>
      </c>
      <c r="F286" s="8"/>
    </row>
    <row r="287" spans="1:6" x14ac:dyDescent="0.45">
      <c r="A287" s="9">
        <v>33117</v>
      </c>
      <c r="B287" s="90">
        <v>133.30000000000001</v>
      </c>
      <c r="C287" s="8">
        <f t="shared" si="24"/>
        <v>3.0097817908201208E-3</v>
      </c>
      <c r="D287" s="8">
        <f t="shared" si="25"/>
        <v>5.7097541633624349E-2</v>
      </c>
      <c r="E287" s="86" t="str">
        <f>IFERROR(VLOOKUP(A287,SPY!$A$2:$E$379,5,FALSE),"")</f>
        <v/>
      </c>
      <c r="F287" s="8"/>
    </row>
    <row r="288" spans="1:6" x14ac:dyDescent="0.45">
      <c r="A288" s="9">
        <v>33147</v>
      </c>
      <c r="B288" s="90">
        <v>133.80000000000001</v>
      </c>
      <c r="C288" s="8">
        <f t="shared" si="24"/>
        <v>3.7509377344335793E-3</v>
      </c>
      <c r="D288" s="8">
        <f t="shared" si="25"/>
        <v>5.6037884767166535E-2</v>
      </c>
      <c r="E288" s="86" t="str">
        <f>IFERROR(VLOOKUP(A288,SPY!$A$2:$E$379,5,FALSE),"")</f>
        <v/>
      </c>
      <c r="F288" s="8"/>
    </row>
    <row r="289" spans="1:6" x14ac:dyDescent="0.45">
      <c r="A289" s="9">
        <v>33178</v>
      </c>
      <c r="B289" s="90">
        <v>134.19999999999999</v>
      </c>
      <c r="C289" s="8">
        <f t="shared" si="24"/>
        <v>2.989536621823552E-3</v>
      </c>
      <c r="D289" s="8">
        <f t="shared" si="25"/>
        <v>5.5031446540880324E-2</v>
      </c>
      <c r="E289" s="86" t="str">
        <f>IFERROR(VLOOKUP(A289,SPY!$A$2:$E$379,5,FALSE),"")</f>
        <v/>
      </c>
      <c r="F289" s="8"/>
    </row>
    <row r="290" spans="1:6" x14ac:dyDescent="0.45">
      <c r="A290" s="9">
        <v>33208</v>
      </c>
      <c r="B290" s="90">
        <v>134.30000000000001</v>
      </c>
      <c r="C290" s="8">
        <f t="shared" si="24"/>
        <v>7.4515648286155312E-4</v>
      </c>
      <c r="D290" s="8">
        <f t="shared" si="25"/>
        <v>5.1683633516053318E-2</v>
      </c>
      <c r="E290" s="86" t="str">
        <f>IFERROR(VLOOKUP(A290,SPY!$A$2:$E$379,5,FALSE),"")</f>
        <v/>
      </c>
      <c r="F290" s="8"/>
    </row>
    <row r="291" spans="1:6" x14ac:dyDescent="0.45">
      <c r="A291" s="9">
        <v>33239</v>
      </c>
      <c r="B291" s="90">
        <v>135.19999999999999</v>
      </c>
      <c r="C291" s="8">
        <f t="shared" si="24"/>
        <v>6.7014147431123661E-3</v>
      </c>
      <c r="D291" s="8">
        <f t="shared" si="25"/>
        <v>4.4822256568778807E-2</v>
      </c>
      <c r="E291" s="86" t="str">
        <f>IFERROR(VLOOKUP(A291,SPY!$A$2:$E$379,5,FALSE),"")</f>
        <v/>
      </c>
      <c r="F291" s="8"/>
    </row>
    <row r="292" spans="1:6" x14ac:dyDescent="0.45">
      <c r="A292" s="9">
        <v>33270</v>
      </c>
      <c r="B292" s="90">
        <v>135.69999999999999</v>
      </c>
      <c r="C292" s="8">
        <f t="shared" si="24"/>
        <v>3.6982248520709415E-3</v>
      </c>
      <c r="D292" s="8">
        <f t="shared" si="25"/>
        <v>3.9846743295019138E-2</v>
      </c>
      <c r="E292" s="86" t="str">
        <f>IFERROR(VLOOKUP(A292,SPY!$A$2:$E$379,5,FALSE),"")</f>
        <v/>
      </c>
      <c r="F292" s="8"/>
    </row>
    <row r="293" spans="1:6" x14ac:dyDescent="0.45">
      <c r="A293" s="9">
        <v>33298</v>
      </c>
      <c r="B293" s="90">
        <v>135.9</v>
      </c>
      <c r="C293" s="8">
        <f t="shared" si="24"/>
        <v>1.4738393515107973E-3</v>
      </c>
      <c r="D293" s="8">
        <f t="shared" si="25"/>
        <v>3.9785768936495991E-2</v>
      </c>
      <c r="E293" s="86" t="str">
        <f>IFERROR(VLOOKUP(A293,SPY!$A$2:$E$379,5,FALSE),"")</f>
        <v/>
      </c>
      <c r="F293" s="8"/>
    </row>
    <row r="294" spans="1:6" x14ac:dyDescent="0.45">
      <c r="A294" s="9">
        <v>33329</v>
      </c>
      <c r="B294" s="90">
        <v>136.6</v>
      </c>
      <c r="C294" s="8">
        <f t="shared" si="24"/>
        <v>5.1508462104488117E-3</v>
      </c>
      <c r="D294" s="8">
        <f t="shared" si="25"/>
        <v>4.5941807044410421E-2</v>
      </c>
      <c r="E294" s="86" t="str">
        <f>IFERROR(VLOOKUP(A294,SPY!$A$2:$E$379,5,FALSE),"")</f>
        <v/>
      </c>
      <c r="F294" s="8"/>
    </row>
    <row r="295" spans="1:6" x14ac:dyDescent="0.45">
      <c r="A295" s="9">
        <v>33359</v>
      </c>
      <c r="B295" s="90">
        <v>137.1</v>
      </c>
      <c r="C295" s="8">
        <f t="shared" si="24"/>
        <v>3.6603221083455484E-3</v>
      </c>
      <c r="D295" s="8">
        <f t="shared" si="25"/>
        <v>4.7364400305576648E-2</v>
      </c>
      <c r="E295" s="86" t="str">
        <f>IFERROR(VLOOKUP(A295,SPY!$A$2:$E$379,5,FALSE),"")</f>
        <v/>
      </c>
      <c r="F295" s="8"/>
    </row>
    <row r="296" spans="1:6" x14ac:dyDescent="0.45">
      <c r="A296" s="9">
        <v>33390</v>
      </c>
      <c r="B296" s="90">
        <v>137.80000000000001</v>
      </c>
      <c r="C296" s="8">
        <f t="shared" si="24"/>
        <v>5.1057622173598105E-3</v>
      </c>
      <c r="D296" s="8">
        <f t="shared" si="25"/>
        <v>4.5523520485584168E-2</v>
      </c>
      <c r="E296" s="86" t="str">
        <f>IFERROR(VLOOKUP(A296,SPY!$A$2:$E$379,5,FALSE),"")</f>
        <v/>
      </c>
      <c r="F296" s="8"/>
    </row>
    <row r="297" spans="1:6" x14ac:dyDescent="0.45">
      <c r="A297" s="9">
        <v>33420</v>
      </c>
      <c r="B297" s="90">
        <v>137.19999999999999</v>
      </c>
      <c r="C297" s="8">
        <f t="shared" si="24"/>
        <v>-4.3541364296082463E-3</v>
      </c>
      <c r="D297" s="8">
        <f t="shared" si="25"/>
        <v>3.5471698113207495E-2</v>
      </c>
      <c r="E297" s="86" t="str">
        <f>IFERROR(VLOOKUP(A297,SPY!$A$2:$E$379,5,FALSE),"")</f>
        <v/>
      </c>
      <c r="F297" s="8"/>
    </row>
    <row r="298" spans="1:6" x14ac:dyDescent="0.45">
      <c r="A298" s="9">
        <v>33451</v>
      </c>
      <c r="B298" s="90">
        <v>136.80000000000001</v>
      </c>
      <c r="C298" s="8">
        <f t="shared" si="24"/>
        <v>-2.9154518950436081E-3</v>
      </c>
      <c r="D298" s="8">
        <f t="shared" si="25"/>
        <v>2.9345372460496622E-2</v>
      </c>
      <c r="E298" s="86" t="str">
        <f>IFERROR(VLOOKUP(A298,SPY!$A$2:$E$379,5,FALSE),"")</f>
        <v/>
      </c>
      <c r="F298" s="8"/>
    </row>
    <row r="299" spans="1:6" x14ac:dyDescent="0.45">
      <c r="A299" s="9">
        <v>33482</v>
      </c>
      <c r="B299" s="90">
        <v>137</v>
      </c>
      <c r="C299" s="8">
        <f t="shared" si="24"/>
        <v>1.4619883040933868E-3</v>
      </c>
      <c r="D299" s="8">
        <f t="shared" si="25"/>
        <v>2.7756939234808709E-2</v>
      </c>
      <c r="E299" s="86" t="str">
        <f>IFERROR(VLOOKUP(A299,SPY!$A$2:$E$379,5,FALSE),"")</f>
        <v/>
      </c>
      <c r="F299" s="8"/>
    </row>
    <row r="300" spans="1:6" x14ac:dyDescent="0.45">
      <c r="A300" s="9">
        <v>33512</v>
      </c>
      <c r="B300" s="90">
        <v>136.9</v>
      </c>
      <c r="C300" s="8">
        <f t="shared" si="24"/>
        <v>-7.2992700729923587E-4</v>
      </c>
      <c r="D300" s="8">
        <f t="shared" si="25"/>
        <v>2.3168908819132916E-2</v>
      </c>
      <c r="E300" s="86" t="str">
        <f>IFERROR(VLOOKUP(A300,SPY!$A$2:$E$379,5,FALSE),"")</f>
        <v/>
      </c>
      <c r="F300" s="8"/>
    </row>
    <row r="301" spans="1:6" x14ac:dyDescent="0.45">
      <c r="A301" s="9">
        <v>33543</v>
      </c>
      <c r="B301" s="90">
        <v>137.4</v>
      </c>
      <c r="C301" s="8">
        <f t="shared" si="24"/>
        <v>3.6523009495983416E-3</v>
      </c>
      <c r="D301" s="8">
        <f t="shared" si="25"/>
        <v>2.3845007451565037E-2</v>
      </c>
      <c r="E301" s="86" t="str">
        <f>IFERROR(VLOOKUP(A301,SPY!$A$2:$E$379,5,FALSE),"")</f>
        <v/>
      </c>
      <c r="F301" s="8"/>
    </row>
    <row r="302" spans="1:6" x14ac:dyDescent="0.45">
      <c r="A302" s="9">
        <v>33573</v>
      </c>
      <c r="B302" s="90">
        <v>137.6</v>
      </c>
      <c r="C302" s="8">
        <f t="shared" si="24"/>
        <v>1.4556040756912303E-3</v>
      </c>
      <c r="D302" s="8">
        <f t="shared" si="25"/>
        <v>2.4571854058078824E-2</v>
      </c>
      <c r="E302" s="86" t="str">
        <f>IFERROR(VLOOKUP(A302,SPY!$A$2:$E$379,5,FALSE),"")</f>
        <v/>
      </c>
      <c r="F302" s="8"/>
    </row>
    <row r="303" spans="1:6" x14ac:dyDescent="0.45">
      <c r="A303" s="9">
        <v>33604</v>
      </c>
      <c r="B303" s="90">
        <v>137.30000000000001</v>
      </c>
      <c r="C303" s="8">
        <f t="shared" si="24"/>
        <v>-2.1802325581393722E-3</v>
      </c>
      <c r="D303" s="8">
        <f t="shared" si="25"/>
        <v>1.5532544378698443E-2</v>
      </c>
      <c r="E303" s="86" t="str">
        <f>IFERROR(VLOOKUP(A303,SPY!$A$2:$E$379,5,FALSE),"")</f>
        <v/>
      </c>
      <c r="F303" s="8"/>
    </row>
    <row r="304" spans="1:6" x14ac:dyDescent="0.45">
      <c r="A304" s="9">
        <v>33635</v>
      </c>
      <c r="B304" s="90">
        <v>137.80000000000001</v>
      </c>
      <c r="C304" s="8">
        <f t="shared" si="24"/>
        <v>3.6416605972322547E-3</v>
      </c>
      <c r="D304" s="8">
        <f t="shared" si="25"/>
        <v>1.5475313190862261E-2</v>
      </c>
      <c r="E304" s="86" t="str">
        <f>IFERROR(VLOOKUP(A304,SPY!$A$2:$E$379,5,FALSE),"")</f>
        <v/>
      </c>
      <c r="F304" s="8"/>
    </row>
    <row r="305" spans="1:6" x14ac:dyDescent="0.45">
      <c r="A305" s="9">
        <v>33664</v>
      </c>
      <c r="B305" s="90">
        <v>138.30000000000001</v>
      </c>
      <c r="C305" s="8">
        <f t="shared" si="24"/>
        <v>3.6284470246734646E-3</v>
      </c>
      <c r="D305" s="8">
        <f t="shared" si="25"/>
        <v>1.7660044150110465E-2</v>
      </c>
      <c r="E305" s="86" t="str">
        <f>IFERROR(VLOOKUP(A305,SPY!$A$2:$E$379,5,FALSE),"")</f>
        <v/>
      </c>
      <c r="F305" s="8"/>
    </row>
    <row r="306" spans="1:6" x14ac:dyDescent="0.45">
      <c r="A306" s="9">
        <v>33695</v>
      </c>
      <c r="B306" s="90">
        <v>138.19999999999999</v>
      </c>
      <c r="C306" s="8">
        <f t="shared" si="24"/>
        <v>-7.2306579898784307E-4</v>
      </c>
      <c r="D306" s="8">
        <f t="shared" si="25"/>
        <v>1.171303074670571E-2</v>
      </c>
      <c r="E306" s="86" t="str">
        <f>IFERROR(VLOOKUP(A306,SPY!$A$2:$E$379,5,FALSE),"")</f>
        <v/>
      </c>
      <c r="F306" s="8"/>
    </row>
    <row r="307" spans="1:6" x14ac:dyDescent="0.45">
      <c r="A307" s="9">
        <v>33725</v>
      </c>
      <c r="B307" s="90">
        <v>138.1</v>
      </c>
      <c r="C307" s="8">
        <f t="shared" si="24"/>
        <v>-7.2358900144708915E-4</v>
      </c>
      <c r="D307" s="8">
        <f t="shared" si="25"/>
        <v>7.2939460247993804E-3</v>
      </c>
      <c r="E307" s="86" t="str">
        <f>IFERROR(VLOOKUP(A307,SPY!$A$2:$E$379,5,FALSE),"")</f>
        <v/>
      </c>
      <c r="F307" s="8"/>
    </row>
    <row r="308" spans="1:6" x14ac:dyDescent="0.45">
      <c r="A308" s="9">
        <v>33756</v>
      </c>
      <c r="B308" s="90">
        <v>138.4</v>
      </c>
      <c r="C308" s="8">
        <f t="shared" si="24"/>
        <v>2.1723388848662317E-3</v>
      </c>
      <c r="D308" s="8">
        <f t="shared" si="25"/>
        <v>4.3541364296080243E-3</v>
      </c>
      <c r="E308" s="86" t="str">
        <f>IFERROR(VLOOKUP(A308,SPY!$A$2:$E$379,5,FALSE),"")</f>
        <v/>
      </c>
      <c r="F308" s="8"/>
    </row>
    <row r="309" spans="1:6" x14ac:dyDescent="0.45">
      <c r="A309" s="9">
        <v>33786</v>
      </c>
      <c r="B309" s="90">
        <v>138.30000000000001</v>
      </c>
      <c r="C309" s="8">
        <f t="shared" si="24"/>
        <v>-7.2254335260113489E-4</v>
      </c>
      <c r="D309" s="8">
        <f t="shared" si="25"/>
        <v>8.017492711370533E-3</v>
      </c>
      <c r="E309" s="86" t="str">
        <f>IFERROR(VLOOKUP(A309,SPY!$A$2:$E$379,5,FALSE),"")</f>
        <v/>
      </c>
      <c r="F309" s="8"/>
    </row>
    <row r="310" spans="1:6" x14ac:dyDescent="0.45">
      <c r="A310" s="9">
        <v>33817</v>
      </c>
      <c r="B310" s="90">
        <v>139.1</v>
      </c>
      <c r="C310" s="8">
        <f t="shared" si="24"/>
        <v>5.7845263919016343E-3</v>
      </c>
      <c r="D310" s="8">
        <f t="shared" si="25"/>
        <v>1.6812865497075835E-2</v>
      </c>
      <c r="E310" s="86" t="str">
        <f>IFERROR(VLOOKUP(A310,SPY!$A$2:$E$379,5,FALSE),"")</f>
        <v/>
      </c>
      <c r="F310" s="8"/>
    </row>
    <row r="311" spans="1:6" x14ac:dyDescent="0.45">
      <c r="A311" s="9">
        <v>33848</v>
      </c>
      <c r="B311" s="90">
        <v>139.69999999999999</v>
      </c>
      <c r="C311" s="8">
        <f t="shared" si="24"/>
        <v>4.3134435657798953E-3</v>
      </c>
      <c r="D311" s="8">
        <f t="shared" si="25"/>
        <v>1.9708029197080146E-2</v>
      </c>
      <c r="E311" s="86" t="str">
        <f>IFERROR(VLOOKUP(A311,SPY!$A$2:$E$379,5,FALSE),"")</f>
        <v/>
      </c>
      <c r="F311" s="8"/>
    </row>
    <row r="312" spans="1:6" x14ac:dyDescent="0.45">
      <c r="A312" s="9">
        <v>33878</v>
      </c>
      <c r="B312" s="90">
        <v>139.69999999999999</v>
      </c>
      <c r="C312" s="8">
        <f t="shared" si="24"/>
        <v>0</v>
      </c>
      <c r="D312" s="8">
        <f t="shared" si="25"/>
        <v>2.0452885317750136E-2</v>
      </c>
      <c r="E312" s="86" t="str">
        <f>IFERROR(VLOOKUP(A312,SPY!$A$2:$E$379,5,FALSE),"")</f>
        <v/>
      </c>
      <c r="F312" s="8"/>
    </row>
    <row r="313" spans="1:6" x14ac:dyDescent="0.45">
      <c r="A313" s="9">
        <v>33909</v>
      </c>
      <c r="B313" s="90">
        <v>139.6</v>
      </c>
      <c r="C313" s="8">
        <f t="shared" si="24"/>
        <v>-7.158196134573469E-4</v>
      </c>
      <c r="D313" s="8">
        <f t="shared" si="25"/>
        <v>1.6011644832605532E-2</v>
      </c>
      <c r="E313" s="86" t="str">
        <f>IFERROR(VLOOKUP(A313,SPY!$A$2:$E$379,5,FALSE),"")</f>
        <v/>
      </c>
      <c r="F313" s="8"/>
    </row>
    <row r="314" spans="1:6" x14ac:dyDescent="0.45">
      <c r="A314" s="9">
        <v>33939</v>
      </c>
      <c r="B314" s="90">
        <v>139.6</v>
      </c>
      <c r="C314" s="8">
        <f t="shared" si="24"/>
        <v>0</v>
      </c>
      <c r="D314" s="8">
        <f t="shared" si="25"/>
        <v>1.4534883720930258E-2</v>
      </c>
      <c r="E314" s="86" t="str">
        <f>IFERROR(VLOOKUP(A314,SPY!$A$2:$E$379,5,FALSE),"")</f>
        <v/>
      </c>
      <c r="F314" s="8"/>
    </row>
    <row r="315" spans="1:6" x14ac:dyDescent="0.45">
      <c r="A315" s="9">
        <v>33970</v>
      </c>
      <c r="B315" s="90">
        <v>140</v>
      </c>
      <c r="C315" s="8">
        <f t="shared" si="24"/>
        <v>2.8653295128939771E-3</v>
      </c>
      <c r="D315" s="8">
        <f t="shared" si="25"/>
        <v>1.9664967225054619E-2</v>
      </c>
      <c r="E315" s="86" t="str">
        <f>IFERROR(VLOOKUP(A315,SPY!$A$2:$E$379,5,FALSE),"")</f>
        <v/>
      </c>
      <c r="F315" s="8"/>
    </row>
    <row r="316" spans="1:6" x14ac:dyDescent="0.45">
      <c r="A316" s="9">
        <v>34001</v>
      </c>
      <c r="B316" s="90">
        <v>140.4</v>
      </c>
      <c r="C316" s="8">
        <f t="shared" si="24"/>
        <v>2.8571428571428914E-3</v>
      </c>
      <c r="D316" s="8">
        <f t="shared" si="25"/>
        <v>1.8867924528301883E-2</v>
      </c>
      <c r="E316" s="86">
        <f>IFERROR(VLOOKUP(A316,SPY!$A$2:$E$379,5,FALSE),"")</f>
        <v>44.40625</v>
      </c>
      <c r="F316" s="8"/>
    </row>
    <row r="317" spans="1:6" x14ac:dyDescent="0.45">
      <c r="A317" s="9">
        <v>34029</v>
      </c>
      <c r="B317" s="90">
        <v>140.4</v>
      </c>
      <c r="C317" s="8">
        <f t="shared" si="24"/>
        <v>0</v>
      </c>
      <c r="D317" s="8">
        <f t="shared" si="25"/>
        <v>1.5184381778741818E-2</v>
      </c>
      <c r="E317" s="86">
        <f>IFERROR(VLOOKUP(A317,SPY!$A$2:$E$379,5,FALSE),"")</f>
        <v>45.1875</v>
      </c>
      <c r="F317" s="8"/>
    </row>
    <row r="318" spans="1:6" x14ac:dyDescent="0.45">
      <c r="A318" s="9">
        <v>34060</v>
      </c>
      <c r="B318" s="90">
        <v>140.80000000000001</v>
      </c>
      <c r="C318" s="8">
        <f t="shared" si="24"/>
        <v>2.8490028490029129E-3</v>
      </c>
      <c r="D318" s="8">
        <f t="shared" si="25"/>
        <v>1.881331403762676E-2</v>
      </c>
      <c r="E318" s="86">
        <f>IFERROR(VLOOKUP(A318,SPY!$A$2:$E$379,5,FALSE),"")</f>
        <v>44.03125</v>
      </c>
      <c r="F318" s="8"/>
    </row>
    <row r="319" spans="1:6" x14ac:dyDescent="0.45">
      <c r="A319" s="9">
        <v>34090</v>
      </c>
      <c r="B319" s="90">
        <v>141.69999999999999</v>
      </c>
      <c r="C319" s="8">
        <f t="shared" si="24"/>
        <v>6.3920454545451921E-3</v>
      </c>
      <c r="D319" s="8">
        <f t="shared" si="25"/>
        <v>2.6068066618392338E-2</v>
      </c>
      <c r="E319" s="86">
        <f>IFERROR(VLOOKUP(A319,SPY!$A$2:$E$379,5,FALSE),"")</f>
        <v>45.21875</v>
      </c>
      <c r="F319" s="8"/>
    </row>
    <row r="320" spans="1:6" x14ac:dyDescent="0.45">
      <c r="A320" s="9">
        <v>34121</v>
      </c>
      <c r="B320" s="90">
        <v>141.4</v>
      </c>
      <c r="C320" s="8">
        <f t="shared" si="24"/>
        <v>-2.1171489061395654E-3</v>
      </c>
      <c r="D320" s="8">
        <f t="shared" si="25"/>
        <v>2.1676300578034713E-2</v>
      </c>
      <c r="E320" s="86">
        <f>IFERROR(VLOOKUP(A320,SPY!$A$2:$E$379,5,FALSE),"")</f>
        <v>45.0625</v>
      </c>
      <c r="F320" s="8"/>
    </row>
    <row r="321" spans="1:6" x14ac:dyDescent="0.45">
      <c r="A321" s="9">
        <v>34151</v>
      </c>
      <c r="B321" s="90">
        <v>141.4</v>
      </c>
      <c r="C321" s="8">
        <f t="shared" si="24"/>
        <v>0</v>
      </c>
      <c r="D321" s="8">
        <f t="shared" si="25"/>
        <v>2.2415039768618916E-2</v>
      </c>
      <c r="E321" s="86">
        <f>IFERROR(VLOOKUP(A321,SPY!$A$2:$E$379,5,FALSE),"")</f>
        <v>44.84375</v>
      </c>
      <c r="F321" s="8"/>
    </row>
    <row r="322" spans="1:6" x14ac:dyDescent="0.45">
      <c r="A322" s="9">
        <v>34182</v>
      </c>
      <c r="B322" s="90">
        <v>141.9</v>
      </c>
      <c r="C322" s="8">
        <f t="shared" si="24"/>
        <v>3.5360678925036026E-3</v>
      </c>
      <c r="D322" s="8">
        <f t="shared" si="25"/>
        <v>2.0129403306973437E-2</v>
      </c>
      <c r="E322" s="86">
        <f>IFERROR(VLOOKUP(A322,SPY!$A$2:$E$379,5,FALSE),"")</f>
        <v>46.5625</v>
      </c>
      <c r="F322" s="8"/>
    </row>
    <row r="323" spans="1:6" x14ac:dyDescent="0.45">
      <c r="A323" s="9">
        <v>34213</v>
      </c>
      <c r="B323" s="90">
        <v>142.1</v>
      </c>
      <c r="C323" s="8">
        <f t="shared" si="24"/>
        <v>1.4094432699083281E-3</v>
      </c>
      <c r="D323" s="8">
        <f t="shared" si="25"/>
        <v>1.717967072297788E-2</v>
      </c>
      <c r="E323" s="86">
        <f>IFERROR(VLOOKUP(A323,SPY!$A$2:$E$379,5,FALSE),"")</f>
        <v>45.9375</v>
      </c>
      <c r="F323" s="8"/>
    </row>
    <row r="324" spans="1:6" x14ac:dyDescent="0.45">
      <c r="A324" s="9">
        <v>34243</v>
      </c>
      <c r="B324" s="90">
        <v>142.69999999999999</v>
      </c>
      <c r="C324" s="8">
        <f t="shared" si="24"/>
        <v>4.2223786066151181E-3</v>
      </c>
      <c r="D324" s="8">
        <f t="shared" si="25"/>
        <v>2.1474588403722183E-2</v>
      </c>
      <c r="E324" s="86">
        <f>IFERROR(VLOOKUP(A324,SPY!$A$2:$E$379,5,FALSE),"")</f>
        <v>46.84375</v>
      </c>
      <c r="F324" s="8"/>
    </row>
    <row r="325" spans="1:6" x14ac:dyDescent="0.45">
      <c r="A325" s="9">
        <v>34274</v>
      </c>
      <c r="B325" s="90">
        <v>143</v>
      </c>
      <c r="C325" s="8">
        <f t="shared" ref="C325:C388" si="26">B325/B324-1</f>
        <v>2.1023125437982237E-3</v>
      </c>
      <c r="D325" s="8">
        <f t="shared" si="25"/>
        <v>2.4355300859598916E-2</v>
      </c>
      <c r="E325" s="86">
        <f>IFERROR(VLOOKUP(A325,SPY!$A$2:$E$379,5,FALSE),"")</f>
        <v>46.34375</v>
      </c>
      <c r="F325" s="8"/>
    </row>
    <row r="326" spans="1:6" x14ac:dyDescent="0.45">
      <c r="A326" s="9">
        <v>34304</v>
      </c>
      <c r="B326" s="90">
        <v>143.5</v>
      </c>
      <c r="C326" s="8">
        <f t="shared" si="26"/>
        <v>3.4965034965035446E-3</v>
      </c>
      <c r="D326" s="8">
        <f t="shared" si="25"/>
        <v>2.7936962750716443E-2</v>
      </c>
      <c r="E326" s="86">
        <f>IFERROR(VLOOKUP(A326,SPY!$A$2:$E$379,5,FALSE),"")</f>
        <v>46.59375</v>
      </c>
      <c r="F326" s="8"/>
    </row>
    <row r="327" spans="1:6" x14ac:dyDescent="0.45">
      <c r="A327" s="9">
        <v>34335</v>
      </c>
      <c r="B327" s="90">
        <v>143.6</v>
      </c>
      <c r="C327" s="8">
        <f t="shared" si="26"/>
        <v>6.968641114981633E-4</v>
      </c>
      <c r="D327" s="8">
        <f t="shared" si="25"/>
        <v>2.5714285714285579E-2</v>
      </c>
      <c r="E327" s="86">
        <f>IFERROR(VLOOKUP(A327,SPY!$A$2:$E$379,5,FALSE),"")</f>
        <v>48.21875</v>
      </c>
      <c r="F327" s="8"/>
    </row>
    <row r="328" spans="1:6" x14ac:dyDescent="0.45">
      <c r="A328" s="9">
        <v>34366</v>
      </c>
      <c r="B328" s="90">
        <v>143.4</v>
      </c>
      <c r="C328" s="8">
        <f t="shared" si="26"/>
        <v>-1.3927576601669989E-3</v>
      </c>
      <c r="D328" s="8">
        <f t="shared" si="25"/>
        <v>2.1367521367521292E-2</v>
      </c>
      <c r="E328" s="86">
        <f>IFERROR(VLOOKUP(A328,SPY!$A$2:$E$379,5,FALSE),"")</f>
        <v>46.8125</v>
      </c>
      <c r="F328" s="8"/>
    </row>
    <row r="329" spans="1:6" x14ac:dyDescent="0.45">
      <c r="A329" s="9">
        <v>34394</v>
      </c>
      <c r="B329" s="90">
        <v>143.4</v>
      </c>
      <c r="C329" s="8">
        <f t="shared" si="26"/>
        <v>0</v>
      </c>
      <c r="D329" s="8">
        <f t="shared" si="25"/>
        <v>2.1367521367521292E-2</v>
      </c>
      <c r="E329" s="86">
        <f>IFERROR(VLOOKUP(A329,SPY!$A$2:$E$379,5,FALSE),"")</f>
        <v>44.59375</v>
      </c>
      <c r="F329" s="8"/>
    </row>
    <row r="330" spans="1:6" x14ac:dyDescent="0.45">
      <c r="A330" s="9">
        <v>34425</v>
      </c>
      <c r="B330" s="90">
        <v>143.69999999999999</v>
      </c>
      <c r="C330" s="8">
        <f t="shared" si="26"/>
        <v>2.0920502092049986E-3</v>
      </c>
      <c r="D330" s="8">
        <f t="shared" si="25"/>
        <v>2.0596590909090828E-2</v>
      </c>
      <c r="E330" s="86">
        <f>IFERROR(VLOOKUP(A330,SPY!$A$2:$E$379,5,FALSE),"")</f>
        <v>45.09375</v>
      </c>
      <c r="F330" s="8"/>
    </row>
    <row r="331" spans="1:6" x14ac:dyDescent="0.45">
      <c r="A331" s="9">
        <v>34455</v>
      </c>
      <c r="B331" s="90">
        <v>144</v>
      </c>
      <c r="C331" s="8">
        <f t="shared" si="26"/>
        <v>2.0876826722338038E-3</v>
      </c>
      <c r="D331" s="8">
        <f t="shared" si="25"/>
        <v>1.6231474947071334E-2</v>
      </c>
      <c r="E331" s="86">
        <f>IFERROR(VLOOKUP(A331,SPY!$A$2:$E$379,5,FALSE),"")</f>
        <v>45.8125</v>
      </c>
      <c r="F331" s="8"/>
    </row>
    <row r="332" spans="1:6" x14ac:dyDescent="0.45">
      <c r="A332" s="9">
        <v>34486</v>
      </c>
      <c r="B332" s="90">
        <v>144.4</v>
      </c>
      <c r="C332" s="8">
        <f t="shared" si="26"/>
        <v>2.7777777777777679E-3</v>
      </c>
      <c r="D332" s="8">
        <f t="shared" si="25"/>
        <v>2.1216407355021172E-2</v>
      </c>
      <c r="E332" s="86">
        <f>IFERROR(VLOOKUP(A332,SPY!$A$2:$E$379,5,FALSE),"")</f>
        <v>44.46875</v>
      </c>
      <c r="F332" s="8"/>
    </row>
    <row r="333" spans="1:6" x14ac:dyDescent="0.45">
      <c r="A333" s="9">
        <v>34516</v>
      </c>
      <c r="B333" s="90">
        <v>145.19999999999999</v>
      </c>
      <c r="C333" s="8">
        <f t="shared" si="26"/>
        <v>5.5401662049860967E-3</v>
      </c>
      <c r="D333" s="8">
        <f t="shared" si="25"/>
        <v>2.6874115983026803E-2</v>
      </c>
      <c r="E333" s="86">
        <f>IFERROR(VLOOKUP(A333,SPY!$A$2:$E$379,5,FALSE),"")</f>
        <v>45.90625</v>
      </c>
      <c r="F333" s="8"/>
    </row>
    <row r="334" spans="1:6" x14ac:dyDescent="0.45">
      <c r="A334" s="9">
        <v>34547</v>
      </c>
      <c r="B334" s="90">
        <v>145.6</v>
      </c>
      <c r="C334" s="8">
        <f t="shared" si="26"/>
        <v>2.7548209366392573E-3</v>
      </c>
      <c r="D334" s="8">
        <f t="shared" si="25"/>
        <v>2.607470049330507E-2</v>
      </c>
      <c r="E334" s="86">
        <f>IFERROR(VLOOKUP(A334,SPY!$A$2:$E$379,5,FALSE),"")</f>
        <v>47.65625</v>
      </c>
      <c r="F334" s="8"/>
    </row>
    <row r="335" spans="1:6" x14ac:dyDescent="0.45">
      <c r="A335" s="9">
        <v>34578</v>
      </c>
      <c r="B335" s="90">
        <v>145.80000000000001</v>
      </c>
      <c r="C335" s="8">
        <f t="shared" si="26"/>
        <v>1.3736263736265908E-3</v>
      </c>
      <c r="D335" s="8">
        <f t="shared" si="25"/>
        <v>2.603800140745971E-2</v>
      </c>
      <c r="E335" s="86">
        <f>IFERROR(VLOOKUP(A335,SPY!$A$2:$E$379,5,FALSE),"")</f>
        <v>46.171875</v>
      </c>
      <c r="F335" s="8"/>
    </row>
    <row r="336" spans="1:6" x14ac:dyDescent="0.45">
      <c r="A336" s="9">
        <v>34608</v>
      </c>
      <c r="B336" s="90">
        <v>145.80000000000001</v>
      </c>
      <c r="C336" s="8">
        <f t="shared" si="26"/>
        <v>0</v>
      </c>
      <c r="D336" s="8">
        <f t="shared" ref="D336:D399" si="27">B336/B324-1</f>
        <v>2.1723896285914757E-2</v>
      </c>
      <c r="E336" s="86">
        <f>IFERROR(VLOOKUP(A336,SPY!$A$2:$E$379,5,FALSE),"")</f>
        <v>47.484375</v>
      </c>
      <c r="F336" s="8"/>
    </row>
    <row r="337" spans="1:6" x14ac:dyDescent="0.45">
      <c r="A337" s="9">
        <v>34639</v>
      </c>
      <c r="B337" s="90">
        <v>146.19999999999999</v>
      </c>
      <c r="C337" s="8">
        <f t="shared" si="26"/>
        <v>2.7434842249656199E-3</v>
      </c>
      <c r="D337" s="8">
        <f t="shared" si="27"/>
        <v>2.2377622377622197E-2</v>
      </c>
      <c r="E337" s="86">
        <f>IFERROR(VLOOKUP(A337,SPY!$A$2:$E$379,5,FALSE),"")</f>
        <v>45.59375</v>
      </c>
      <c r="F337" s="8"/>
    </row>
    <row r="338" spans="1:6" x14ac:dyDescent="0.45">
      <c r="A338" s="9">
        <v>34669</v>
      </c>
      <c r="B338" s="90">
        <v>147.19999999999999</v>
      </c>
      <c r="C338" s="8">
        <f t="shared" si="26"/>
        <v>6.8399452804377425E-3</v>
      </c>
      <c r="D338" s="8">
        <f t="shared" si="27"/>
        <v>2.5783972125435373E-2</v>
      </c>
      <c r="E338" s="86">
        <f>IFERROR(VLOOKUP(A338,SPY!$A$2:$E$379,5,FALSE),"")</f>
        <v>45.5625</v>
      </c>
      <c r="F338" s="8"/>
    </row>
    <row r="339" spans="1:6" x14ac:dyDescent="0.45">
      <c r="A339" s="9">
        <v>34700</v>
      </c>
      <c r="B339" s="90">
        <v>147.19999999999999</v>
      </c>
      <c r="C339" s="8">
        <f t="shared" si="26"/>
        <v>0</v>
      </c>
      <c r="D339" s="8">
        <f t="shared" si="27"/>
        <v>2.5069637883008422E-2</v>
      </c>
      <c r="E339" s="86">
        <f>IFERROR(VLOOKUP(A339,SPY!$A$2:$E$379,5,FALSE),"")</f>
        <v>47.09375</v>
      </c>
      <c r="F339" s="8"/>
    </row>
    <row r="340" spans="1:6" x14ac:dyDescent="0.45">
      <c r="A340" s="9">
        <v>34731</v>
      </c>
      <c r="B340" s="90">
        <v>147.69999999999999</v>
      </c>
      <c r="C340" s="8">
        <f t="shared" si="26"/>
        <v>3.3967391304348116E-3</v>
      </c>
      <c r="D340" s="8">
        <f t="shared" si="27"/>
        <v>2.9986052998605128E-2</v>
      </c>
      <c r="E340" s="86">
        <f>IFERROR(VLOOKUP(A340,SPY!$A$2:$E$379,5,FALSE),"")</f>
        <v>49.015625</v>
      </c>
      <c r="F340" s="8"/>
    </row>
    <row r="341" spans="1:6" x14ac:dyDescent="0.45">
      <c r="A341" s="9">
        <v>34759</v>
      </c>
      <c r="B341" s="90">
        <v>147.5</v>
      </c>
      <c r="C341" s="8">
        <f t="shared" si="26"/>
        <v>-1.3540961408259333E-3</v>
      </c>
      <c r="D341" s="8">
        <f t="shared" si="27"/>
        <v>2.8591352859135277E-2</v>
      </c>
      <c r="E341" s="86">
        <f>IFERROR(VLOOKUP(A341,SPY!$A$2:$E$379,5,FALSE),"")</f>
        <v>50.109375</v>
      </c>
      <c r="F341" s="8"/>
    </row>
    <row r="342" spans="1:6" x14ac:dyDescent="0.45">
      <c r="A342" s="9">
        <v>34790</v>
      </c>
      <c r="B342" s="90">
        <v>148.5</v>
      </c>
      <c r="C342" s="8">
        <f t="shared" si="26"/>
        <v>6.7796610169490457E-3</v>
      </c>
      <c r="D342" s="8">
        <f t="shared" si="27"/>
        <v>3.3402922755741304E-2</v>
      </c>
      <c r="E342" s="86">
        <f>IFERROR(VLOOKUP(A342,SPY!$A$2:$E$379,5,FALSE),"")</f>
        <v>51.59375</v>
      </c>
      <c r="F342" s="8"/>
    </row>
    <row r="343" spans="1:6" x14ac:dyDescent="0.45">
      <c r="A343" s="9">
        <v>34820</v>
      </c>
      <c r="B343" s="90">
        <v>148.69999999999999</v>
      </c>
      <c r="C343" s="8">
        <f t="shared" si="26"/>
        <v>1.3468013468012074E-3</v>
      </c>
      <c r="D343" s="8">
        <f t="shared" si="27"/>
        <v>3.2638888888888884E-2</v>
      </c>
      <c r="E343" s="86">
        <f>IFERROR(VLOOKUP(A343,SPY!$A$2:$E$379,5,FALSE),"")</f>
        <v>53.640625</v>
      </c>
      <c r="F343" s="8"/>
    </row>
    <row r="344" spans="1:6" x14ac:dyDescent="0.45">
      <c r="A344" s="9">
        <v>34851</v>
      </c>
      <c r="B344" s="90">
        <v>148.80000000000001</v>
      </c>
      <c r="C344" s="8">
        <f t="shared" si="26"/>
        <v>6.7249495628796119E-4</v>
      </c>
      <c r="D344" s="8">
        <f t="shared" si="27"/>
        <v>3.0470914127423754E-2</v>
      </c>
      <c r="E344" s="86">
        <f>IFERROR(VLOOKUP(A344,SPY!$A$2:$E$379,5,FALSE),"")</f>
        <v>54.40625</v>
      </c>
      <c r="F344" s="8"/>
    </row>
    <row r="345" spans="1:6" x14ac:dyDescent="0.45">
      <c r="A345" s="9">
        <v>34881</v>
      </c>
      <c r="B345" s="90">
        <v>149</v>
      </c>
      <c r="C345" s="8">
        <f t="shared" si="26"/>
        <v>1.3440860215052641E-3</v>
      </c>
      <c r="D345" s="8">
        <f t="shared" si="27"/>
        <v>2.6170798898071723E-2</v>
      </c>
      <c r="E345" s="86">
        <f>IFERROR(VLOOKUP(A345,SPY!$A$2:$E$379,5,FALSE),"")</f>
        <v>56.15625</v>
      </c>
      <c r="F345" s="8"/>
    </row>
    <row r="346" spans="1:6" x14ac:dyDescent="0.45">
      <c r="A346" s="9">
        <v>34912</v>
      </c>
      <c r="B346" s="90">
        <v>149.1</v>
      </c>
      <c r="C346" s="8">
        <f t="shared" si="26"/>
        <v>6.7114093959719234E-4</v>
      </c>
      <c r="D346" s="8">
        <f t="shared" si="27"/>
        <v>2.4038461538461453E-2</v>
      </c>
      <c r="E346" s="86">
        <f>IFERROR(VLOOKUP(A346,SPY!$A$2:$E$379,5,FALSE),"")</f>
        <v>56.40625</v>
      </c>
      <c r="F346" s="8"/>
    </row>
    <row r="347" spans="1:6" x14ac:dyDescent="0.45">
      <c r="A347" s="9">
        <v>34943</v>
      </c>
      <c r="B347" s="90">
        <v>149.6</v>
      </c>
      <c r="C347" s="8">
        <f t="shared" si="26"/>
        <v>3.3534540576793948E-3</v>
      </c>
      <c r="D347" s="8">
        <f t="shared" si="27"/>
        <v>2.6063100137174056E-2</v>
      </c>
      <c r="E347" s="86">
        <f>IFERROR(VLOOKUP(A347,SPY!$A$2:$E$379,5,FALSE),"")</f>
        <v>58.484375</v>
      </c>
      <c r="F347" s="8"/>
    </row>
    <row r="348" spans="1:6" x14ac:dyDescent="0.45">
      <c r="A348" s="9">
        <v>34973</v>
      </c>
      <c r="B348" s="90">
        <v>150</v>
      </c>
      <c r="C348" s="8">
        <f t="shared" si="26"/>
        <v>2.673796791443861E-3</v>
      </c>
      <c r="D348" s="8">
        <f t="shared" si="27"/>
        <v>2.8806584362139898E-2</v>
      </c>
      <c r="E348" s="86">
        <f>IFERROR(VLOOKUP(A348,SPY!$A$2:$E$379,5,FALSE),"")</f>
        <v>58.3125</v>
      </c>
      <c r="F348" s="8"/>
    </row>
    <row r="349" spans="1:6" x14ac:dyDescent="0.45">
      <c r="A349" s="9">
        <v>35004</v>
      </c>
      <c r="B349" s="90">
        <v>150</v>
      </c>
      <c r="C349" s="8">
        <f t="shared" si="26"/>
        <v>0</v>
      </c>
      <c r="D349" s="8">
        <f t="shared" si="27"/>
        <v>2.5991792065663599E-2</v>
      </c>
      <c r="E349" s="86">
        <f>IFERROR(VLOOKUP(A349,SPY!$A$2:$E$379,5,FALSE),"")</f>
        <v>60.90625</v>
      </c>
      <c r="F349" s="8"/>
    </row>
    <row r="350" spans="1:6" x14ac:dyDescent="0.45">
      <c r="A350" s="9">
        <v>35034</v>
      </c>
      <c r="B350" s="90">
        <v>150.30000000000001</v>
      </c>
      <c r="C350" s="8">
        <f t="shared" si="26"/>
        <v>2.0000000000000018E-3</v>
      </c>
      <c r="D350" s="8">
        <f t="shared" si="27"/>
        <v>2.1059782608695787E-2</v>
      </c>
      <c r="E350" s="86">
        <f>IFERROR(VLOOKUP(A350,SPY!$A$2:$E$379,5,FALSE),"")</f>
        <v>61.484375</v>
      </c>
      <c r="F350" s="8"/>
    </row>
    <row r="351" spans="1:6" x14ac:dyDescent="0.45">
      <c r="A351" s="9">
        <v>35065</v>
      </c>
      <c r="B351" s="90">
        <v>150.80000000000001</v>
      </c>
      <c r="C351" s="8">
        <f t="shared" si="26"/>
        <v>3.3266799733866481E-3</v>
      </c>
      <c r="D351" s="8">
        <f t="shared" si="27"/>
        <v>2.4456521739130599E-2</v>
      </c>
      <c r="E351" s="86">
        <f>IFERROR(VLOOKUP(A351,SPY!$A$2:$E$379,5,FALSE),"")</f>
        <v>63.671875</v>
      </c>
      <c r="F351" s="8"/>
    </row>
    <row r="352" spans="1:6" x14ac:dyDescent="0.45">
      <c r="A352" s="9">
        <v>35096</v>
      </c>
      <c r="B352" s="90">
        <v>151.19999999999999</v>
      </c>
      <c r="C352" s="8">
        <f t="shared" si="26"/>
        <v>2.6525198938991412E-3</v>
      </c>
      <c r="D352" s="8">
        <f t="shared" si="27"/>
        <v>2.3696682464454888E-2</v>
      </c>
      <c r="E352" s="86">
        <f>IFERROR(VLOOKUP(A352,SPY!$A$2:$E$379,5,FALSE),"")</f>
        <v>63.875</v>
      </c>
      <c r="F352" s="8"/>
    </row>
    <row r="353" spans="1:6" x14ac:dyDescent="0.45">
      <c r="A353" s="9">
        <v>35125</v>
      </c>
      <c r="B353" s="90">
        <v>151.9</v>
      </c>
      <c r="C353" s="8">
        <f t="shared" si="26"/>
        <v>4.6296296296297612E-3</v>
      </c>
      <c r="D353" s="8">
        <f t="shared" si="27"/>
        <v>2.9830508474576245E-2</v>
      </c>
      <c r="E353" s="86">
        <f>IFERROR(VLOOKUP(A353,SPY!$A$2:$E$379,5,FALSE),"")</f>
        <v>64.6875</v>
      </c>
      <c r="F353" s="8"/>
    </row>
    <row r="354" spans="1:6" x14ac:dyDescent="0.45">
      <c r="A354" s="9">
        <v>35156</v>
      </c>
      <c r="B354" s="90">
        <v>152.5</v>
      </c>
      <c r="C354" s="8">
        <f t="shared" si="26"/>
        <v>3.9499670836076195E-3</v>
      </c>
      <c r="D354" s="8">
        <f t="shared" si="27"/>
        <v>2.6936026936027035E-2</v>
      </c>
      <c r="E354" s="86">
        <f>IFERROR(VLOOKUP(A354,SPY!$A$2:$E$379,5,FALSE),"")</f>
        <v>65.390625</v>
      </c>
      <c r="F354" s="8"/>
    </row>
    <row r="355" spans="1:6" x14ac:dyDescent="0.45">
      <c r="A355" s="9">
        <v>35186</v>
      </c>
      <c r="B355" s="90">
        <v>152.4</v>
      </c>
      <c r="C355" s="8">
        <f t="shared" si="26"/>
        <v>-6.5573770491800243E-4</v>
      </c>
      <c r="D355" s="8">
        <f t="shared" si="27"/>
        <v>2.4882313382649679E-2</v>
      </c>
      <c r="E355" s="86">
        <f>IFERROR(VLOOKUP(A355,SPY!$A$2:$E$379,5,FALSE),"")</f>
        <v>66.875</v>
      </c>
      <c r="F355" s="8"/>
    </row>
    <row r="356" spans="1:6" x14ac:dyDescent="0.45">
      <c r="A356" s="9">
        <v>35217</v>
      </c>
      <c r="B356" s="90">
        <v>153.30000000000001</v>
      </c>
      <c r="C356" s="8">
        <f t="shared" si="26"/>
        <v>5.9055118110236116E-3</v>
      </c>
      <c r="D356" s="8">
        <f t="shared" si="27"/>
        <v>3.0241935483870996E-2</v>
      </c>
      <c r="E356" s="86">
        <f>IFERROR(VLOOKUP(A356,SPY!$A$2:$E$379,5,FALSE),"")</f>
        <v>67.109375</v>
      </c>
      <c r="F356" s="8"/>
    </row>
    <row r="357" spans="1:6" x14ac:dyDescent="0.45">
      <c r="A357" s="9">
        <v>35247</v>
      </c>
      <c r="B357" s="90">
        <v>153.80000000000001</v>
      </c>
      <c r="C357" s="8">
        <f t="shared" si="26"/>
        <v>3.2615786040444128E-3</v>
      </c>
      <c r="D357" s="8">
        <f t="shared" si="27"/>
        <v>3.2214765100671228E-2</v>
      </c>
      <c r="E357" s="86">
        <f>IFERROR(VLOOKUP(A357,SPY!$A$2:$E$379,5,FALSE),"")</f>
        <v>64.09375</v>
      </c>
      <c r="F357" s="8"/>
    </row>
    <row r="358" spans="1:6" x14ac:dyDescent="0.45">
      <c r="A358" s="9">
        <v>35278</v>
      </c>
      <c r="B358" s="90">
        <v>154.30000000000001</v>
      </c>
      <c r="C358" s="8">
        <f t="shared" si="26"/>
        <v>3.2509752925877766E-3</v>
      </c>
      <c r="D358" s="8">
        <f t="shared" si="27"/>
        <v>3.4875922199866016E-2</v>
      </c>
      <c r="E358" s="86">
        <f>IFERROR(VLOOKUP(A358,SPY!$A$2:$E$379,5,FALSE),"")</f>
        <v>65.328125</v>
      </c>
      <c r="F358" s="8"/>
    </row>
    <row r="359" spans="1:6" x14ac:dyDescent="0.45">
      <c r="A359" s="9">
        <v>35309</v>
      </c>
      <c r="B359" s="90">
        <v>155</v>
      </c>
      <c r="C359" s="8">
        <f t="shared" si="26"/>
        <v>4.5366169799092582E-3</v>
      </c>
      <c r="D359" s="8">
        <f t="shared" si="27"/>
        <v>3.6096256684492012E-2</v>
      </c>
      <c r="E359" s="86">
        <f>IFERROR(VLOOKUP(A359,SPY!$A$2:$E$379,5,FALSE),"")</f>
        <v>68.625</v>
      </c>
      <c r="F359" s="8"/>
    </row>
    <row r="360" spans="1:6" x14ac:dyDescent="0.45">
      <c r="A360" s="9">
        <v>35339</v>
      </c>
      <c r="B360" s="90">
        <v>155.9</v>
      </c>
      <c r="C360" s="8">
        <f t="shared" si="26"/>
        <v>5.8064516129032739E-3</v>
      </c>
      <c r="D360" s="8">
        <f t="shared" si="27"/>
        <v>3.9333333333333442E-2</v>
      </c>
      <c r="E360" s="86">
        <f>IFERROR(VLOOKUP(A360,SPY!$A$2:$E$379,5,FALSE),"")</f>
        <v>70.84375</v>
      </c>
      <c r="F360" s="8"/>
    </row>
    <row r="361" spans="1:6" x14ac:dyDescent="0.45">
      <c r="A361" s="9">
        <v>35370</v>
      </c>
      <c r="B361" s="90">
        <v>156.4</v>
      </c>
      <c r="C361" s="8">
        <f t="shared" si="26"/>
        <v>3.207184092366866E-3</v>
      </c>
      <c r="D361" s="8">
        <f t="shared" si="27"/>
        <v>4.2666666666666631E-2</v>
      </c>
      <c r="E361" s="86">
        <f>IFERROR(VLOOKUP(A361,SPY!$A$2:$E$379,5,FALSE),"")</f>
        <v>76.015625</v>
      </c>
      <c r="F361" s="8"/>
    </row>
    <row r="362" spans="1:6" x14ac:dyDescent="0.45">
      <c r="A362" s="9">
        <v>35400</v>
      </c>
      <c r="B362" s="90">
        <v>156.6</v>
      </c>
      <c r="C362" s="8">
        <f t="shared" si="26"/>
        <v>1.2787723785165905E-3</v>
      </c>
      <c r="D362" s="8">
        <f t="shared" si="27"/>
        <v>4.1916167664670434E-2</v>
      </c>
      <c r="E362" s="86">
        <f>IFERROR(VLOOKUP(A362,SPY!$A$2:$E$379,5,FALSE),"")</f>
        <v>73.84375</v>
      </c>
      <c r="F362" s="8"/>
    </row>
    <row r="363" spans="1:6" x14ac:dyDescent="0.45">
      <c r="A363" s="9">
        <v>35431</v>
      </c>
      <c r="B363" s="90">
        <v>156.30000000000001</v>
      </c>
      <c r="C363" s="8">
        <f t="shared" si="26"/>
        <v>-1.9157088122604415E-3</v>
      </c>
      <c r="D363" s="8">
        <f t="shared" si="27"/>
        <v>3.6472148541114136E-2</v>
      </c>
      <c r="E363" s="86">
        <f>IFERROR(VLOOKUP(A363,SPY!$A$2:$E$379,5,FALSE),"")</f>
        <v>78.40625</v>
      </c>
      <c r="F363" s="8"/>
    </row>
    <row r="364" spans="1:6" x14ac:dyDescent="0.45">
      <c r="A364" s="9">
        <v>35462</v>
      </c>
      <c r="B364" s="90">
        <v>156.9</v>
      </c>
      <c r="C364" s="8">
        <f t="shared" si="26"/>
        <v>3.8387715930900956E-3</v>
      </c>
      <c r="D364" s="8">
        <f t="shared" si="27"/>
        <v>3.7698412698412787E-2</v>
      </c>
      <c r="E364" s="86">
        <f>IFERROR(VLOOKUP(A364,SPY!$A$2:$E$379,5,FALSE),"")</f>
        <v>79.15625</v>
      </c>
      <c r="F364" s="8"/>
    </row>
    <row r="365" spans="1:6" x14ac:dyDescent="0.45">
      <c r="A365" s="9">
        <v>35490</v>
      </c>
      <c r="B365" s="90">
        <v>157</v>
      </c>
      <c r="C365" s="8">
        <f t="shared" si="26"/>
        <v>6.3734862970044048E-4</v>
      </c>
      <c r="D365" s="8">
        <f t="shared" si="27"/>
        <v>3.3574720210664877E-2</v>
      </c>
      <c r="E365" s="86">
        <f>IFERROR(VLOOKUP(A365,SPY!$A$2:$E$379,5,FALSE),"")</f>
        <v>75.375</v>
      </c>
      <c r="F365" s="8"/>
    </row>
    <row r="366" spans="1:6" x14ac:dyDescent="0.45">
      <c r="A366" s="9">
        <v>35521</v>
      </c>
      <c r="B366" s="90">
        <v>157</v>
      </c>
      <c r="C366" s="8">
        <f t="shared" si="26"/>
        <v>0</v>
      </c>
      <c r="D366" s="8">
        <f t="shared" si="27"/>
        <v>2.9508196721311553E-2</v>
      </c>
      <c r="E366" s="86">
        <f>IFERROR(VLOOKUP(A366,SPY!$A$2:$E$379,5,FALSE),"")</f>
        <v>80.09375</v>
      </c>
      <c r="F366" s="8"/>
    </row>
    <row r="367" spans="1:6" x14ac:dyDescent="0.45">
      <c r="A367" s="9">
        <v>35551</v>
      </c>
      <c r="B367" s="90">
        <v>157.1</v>
      </c>
      <c r="C367" s="8">
        <f t="shared" si="26"/>
        <v>6.3694267515912451E-4</v>
      </c>
      <c r="D367" s="8">
        <f t="shared" si="27"/>
        <v>3.0839895013123231E-2</v>
      </c>
      <c r="E367" s="86">
        <f>IFERROR(VLOOKUP(A367,SPY!$A$2:$E$379,5,FALSE),"")</f>
        <v>85.15625</v>
      </c>
      <c r="F367" s="8"/>
    </row>
    <row r="368" spans="1:6" x14ac:dyDescent="0.45">
      <c r="A368" s="9">
        <v>35582</v>
      </c>
      <c r="B368" s="90">
        <v>157.4</v>
      </c>
      <c r="C368" s="8">
        <f t="shared" si="26"/>
        <v>1.9096117122852085E-3</v>
      </c>
      <c r="D368" s="8">
        <f t="shared" si="27"/>
        <v>2.6744944553163785E-2</v>
      </c>
      <c r="E368" s="86">
        <f>IFERROR(VLOOKUP(A368,SPY!$A$2:$E$379,5,FALSE),"")</f>
        <v>88.3125</v>
      </c>
      <c r="F368" s="8"/>
    </row>
    <row r="369" spans="1:6" x14ac:dyDescent="0.45">
      <c r="A369" s="9">
        <v>35612</v>
      </c>
      <c r="B369" s="90">
        <v>157.69999999999999</v>
      </c>
      <c r="C369" s="8">
        <f t="shared" si="26"/>
        <v>1.9059720457432761E-3</v>
      </c>
      <c r="D369" s="8">
        <f t="shared" si="27"/>
        <v>2.5357607282184613E-2</v>
      </c>
      <c r="E369" s="86">
        <f>IFERROR(VLOOKUP(A369,SPY!$A$2:$E$379,5,FALSE),"")</f>
        <v>95.3125</v>
      </c>
      <c r="F369" s="8"/>
    </row>
    <row r="370" spans="1:6" x14ac:dyDescent="0.45">
      <c r="A370" s="9">
        <v>35643</v>
      </c>
      <c r="B370" s="90">
        <v>158.19999999999999</v>
      </c>
      <c r="C370" s="8">
        <f t="shared" si="26"/>
        <v>3.1705770450221049E-3</v>
      </c>
      <c r="D370" s="8">
        <f t="shared" si="27"/>
        <v>2.5275437459494343E-2</v>
      </c>
      <c r="E370" s="86">
        <f>IFERROR(VLOOKUP(A370,SPY!$A$2:$E$379,5,FALSE),"")</f>
        <v>90.375</v>
      </c>
      <c r="F370" s="8"/>
    </row>
    <row r="371" spans="1:6" x14ac:dyDescent="0.45">
      <c r="A371" s="9">
        <v>35674</v>
      </c>
      <c r="B371" s="90">
        <v>158.4</v>
      </c>
      <c r="C371" s="8">
        <f t="shared" si="26"/>
        <v>1.2642225031607168E-3</v>
      </c>
      <c r="D371" s="8">
        <f t="shared" si="27"/>
        <v>2.1935483870967776E-2</v>
      </c>
      <c r="E371" s="86">
        <f>IFERROR(VLOOKUP(A371,SPY!$A$2:$E$379,5,FALSE),"")</f>
        <v>94.375</v>
      </c>
      <c r="F371" s="8"/>
    </row>
    <row r="372" spans="1:6" x14ac:dyDescent="0.45">
      <c r="A372" s="9">
        <v>35704</v>
      </c>
      <c r="B372" s="90">
        <v>158.69999999999999</v>
      </c>
      <c r="C372" s="8">
        <f t="shared" si="26"/>
        <v>1.8939393939392257E-3</v>
      </c>
      <c r="D372" s="8">
        <f t="shared" si="27"/>
        <v>1.7960230917254627E-2</v>
      </c>
      <c r="E372" s="86">
        <f>IFERROR(VLOOKUP(A372,SPY!$A$2:$E$379,5,FALSE),"")</f>
        <v>92.0625</v>
      </c>
      <c r="F372" s="8"/>
    </row>
    <row r="373" spans="1:6" x14ac:dyDescent="0.45">
      <c r="A373" s="9">
        <v>35735</v>
      </c>
      <c r="B373" s="90">
        <v>159</v>
      </c>
      <c r="C373" s="8">
        <f t="shared" si="26"/>
        <v>1.890359168241984E-3</v>
      </c>
      <c r="D373" s="8">
        <f t="shared" si="27"/>
        <v>1.6624040920716121E-2</v>
      </c>
      <c r="E373" s="86">
        <f>IFERROR(VLOOKUP(A373,SPY!$A$2:$E$379,5,FALSE),"")</f>
        <v>95.625</v>
      </c>
      <c r="F373" s="8"/>
    </row>
    <row r="374" spans="1:6" x14ac:dyDescent="0.45">
      <c r="A374" s="9">
        <v>35765</v>
      </c>
      <c r="B374" s="90">
        <v>159.19999999999999</v>
      </c>
      <c r="C374" s="8">
        <f t="shared" si="26"/>
        <v>1.2578616352201255E-3</v>
      </c>
      <c r="D374" s="8">
        <f t="shared" si="27"/>
        <v>1.6602809706258048E-2</v>
      </c>
      <c r="E374" s="86">
        <f>IFERROR(VLOOKUP(A374,SPY!$A$2:$E$379,5,FALSE),"")</f>
        <v>97.0625</v>
      </c>
      <c r="F374" s="8"/>
    </row>
    <row r="375" spans="1:6" x14ac:dyDescent="0.45">
      <c r="A375" s="9">
        <v>35796</v>
      </c>
      <c r="B375" s="90">
        <v>159.9</v>
      </c>
      <c r="C375" s="8">
        <f t="shared" si="26"/>
        <v>4.3969849246232595E-3</v>
      </c>
      <c r="D375" s="8">
        <f t="shared" si="27"/>
        <v>2.303262955854124E-2</v>
      </c>
      <c r="E375" s="86">
        <f>IFERROR(VLOOKUP(A375,SPY!$A$2:$E$379,5,FALSE),"")</f>
        <v>98.3125</v>
      </c>
      <c r="F375" s="8"/>
    </row>
    <row r="376" spans="1:6" x14ac:dyDescent="0.45">
      <c r="A376" s="9">
        <v>35827</v>
      </c>
      <c r="B376" s="90">
        <v>159.9</v>
      </c>
      <c r="C376" s="8">
        <f t="shared" si="26"/>
        <v>0</v>
      </c>
      <c r="D376" s="8">
        <f t="shared" si="27"/>
        <v>1.9120458891013437E-2</v>
      </c>
      <c r="E376" s="86">
        <f>IFERROR(VLOOKUP(A376,SPY!$A$2:$E$379,5,FALSE),"")</f>
        <v>105.125</v>
      </c>
      <c r="F376" s="8"/>
    </row>
    <row r="377" spans="1:6" x14ac:dyDescent="0.45">
      <c r="A377" s="9">
        <v>35855</v>
      </c>
      <c r="B377" s="90">
        <v>160.1</v>
      </c>
      <c r="C377" s="8">
        <f t="shared" si="26"/>
        <v>1.2507817385865039E-3</v>
      </c>
      <c r="D377" s="8">
        <f t="shared" si="27"/>
        <v>1.974522292993619E-2</v>
      </c>
      <c r="E377" s="86">
        <f>IFERROR(VLOOKUP(A377,SPY!$A$2:$E$379,5,FALSE),"")</f>
        <v>109.9375</v>
      </c>
      <c r="F377" s="8"/>
    </row>
    <row r="378" spans="1:6" x14ac:dyDescent="0.45">
      <c r="A378" s="9">
        <v>35886</v>
      </c>
      <c r="B378" s="90">
        <v>160.19999999999999</v>
      </c>
      <c r="C378" s="8">
        <f t="shared" si="26"/>
        <v>6.2460961898813672E-4</v>
      </c>
      <c r="D378" s="8">
        <f t="shared" si="27"/>
        <v>2.0382165605095537E-2</v>
      </c>
      <c r="E378" s="86">
        <f>IFERROR(VLOOKUP(A378,SPY!$A$2:$E$379,5,FALSE),"")</f>
        <v>111.34375</v>
      </c>
      <c r="F378" s="8"/>
    </row>
    <row r="379" spans="1:6" x14ac:dyDescent="0.45">
      <c r="A379" s="9">
        <v>35916</v>
      </c>
      <c r="B379" s="90">
        <v>160.69999999999999</v>
      </c>
      <c r="C379" s="8">
        <f t="shared" si="26"/>
        <v>3.1210986267165008E-3</v>
      </c>
      <c r="D379" s="8">
        <f t="shared" si="27"/>
        <v>2.2915340547422058E-2</v>
      </c>
      <c r="E379" s="86">
        <f>IFERROR(VLOOKUP(A379,SPY!$A$2:$E$379,5,FALSE),"")</f>
        <v>109.03125</v>
      </c>
      <c r="F379" s="8"/>
    </row>
    <row r="380" spans="1:6" x14ac:dyDescent="0.45">
      <c r="A380" s="9">
        <v>35947</v>
      </c>
      <c r="B380" s="90">
        <v>160.6</v>
      </c>
      <c r="C380" s="8">
        <f t="shared" si="26"/>
        <v>-6.2227753578092404E-4</v>
      </c>
      <c r="D380" s="8">
        <f t="shared" si="27"/>
        <v>2.0330368487928796E-2</v>
      </c>
      <c r="E380" s="86">
        <f>IFERROR(VLOOKUP(A380,SPY!$A$2:$E$379,5,FALSE),"")</f>
        <v>113.3125</v>
      </c>
      <c r="F380" s="8"/>
    </row>
    <row r="381" spans="1:6" x14ac:dyDescent="0.45">
      <c r="A381" s="9">
        <v>35977</v>
      </c>
      <c r="B381" s="90">
        <v>161</v>
      </c>
      <c r="C381" s="8">
        <f t="shared" si="26"/>
        <v>2.4906600249066102E-3</v>
      </c>
      <c r="D381" s="8">
        <f t="shared" si="27"/>
        <v>2.0925808497146647E-2</v>
      </c>
      <c r="E381" s="86">
        <f>IFERROR(VLOOKUP(A381,SPY!$A$2:$E$379,5,FALSE),"")</f>
        <v>111.78125</v>
      </c>
      <c r="F381" s="8"/>
    </row>
    <row r="382" spans="1:6" x14ac:dyDescent="0.45">
      <c r="A382" s="9">
        <v>36008</v>
      </c>
      <c r="B382" s="90">
        <v>161.4</v>
      </c>
      <c r="C382" s="8">
        <f t="shared" si="26"/>
        <v>2.4844720496894901E-3</v>
      </c>
      <c r="D382" s="8">
        <f t="shared" si="27"/>
        <v>2.0227560050569027E-2</v>
      </c>
      <c r="E382" s="86">
        <f>IFERROR(VLOOKUP(A382,SPY!$A$2:$E$379,5,FALSE),"")</f>
        <v>96</v>
      </c>
      <c r="F382" s="8"/>
    </row>
    <row r="383" spans="1:6" x14ac:dyDescent="0.45">
      <c r="A383" s="9">
        <v>36039</v>
      </c>
      <c r="B383" s="90">
        <v>161.5</v>
      </c>
      <c r="C383" s="8">
        <f t="shared" si="26"/>
        <v>6.1957868649309411E-4</v>
      </c>
      <c r="D383" s="8">
        <f t="shared" si="27"/>
        <v>1.9570707070706961E-2</v>
      </c>
      <c r="E383" s="86">
        <f>IFERROR(VLOOKUP(A383,SPY!$A$2:$E$379,5,FALSE),"")</f>
        <v>101.75</v>
      </c>
      <c r="F383" s="8"/>
    </row>
    <row r="384" spans="1:6" x14ac:dyDescent="0.45">
      <c r="A384" s="9">
        <v>36069</v>
      </c>
      <c r="B384" s="90">
        <v>162.4</v>
      </c>
      <c r="C384" s="8">
        <f t="shared" si="26"/>
        <v>5.5727554179567651E-3</v>
      </c>
      <c r="D384" s="8">
        <f t="shared" si="27"/>
        <v>2.3314429741650988E-2</v>
      </c>
      <c r="E384" s="86">
        <f>IFERROR(VLOOKUP(A384,SPY!$A$2:$E$379,5,FALSE),"")</f>
        <v>110</v>
      </c>
      <c r="F384" s="8"/>
    </row>
    <row r="385" spans="1:6" x14ac:dyDescent="0.45">
      <c r="A385" s="9">
        <v>36100</v>
      </c>
      <c r="B385" s="90">
        <v>162.69999999999999</v>
      </c>
      <c r="C385" s="8">
        <f t="shared" si="26"/>
        <v>1.847290640393906E-3</v>
      </c>
      <c r="D385" s="8">
        <f t="shared" si="27"/>
        <v>2.3270440251572211E-2</v>
      </c>
      <c r="E385" s="86">
        <f>IFERROR(VLOOKUP(A385,SPY!$A$2:$E$379,5,FALSE),"")</f>
        <v>116.125</v>
      </c>
      <c r="F385" s="8"/>
    </row>
    <row r="386" spans="1:6" x14ac:dyDescent="0.45">
      <c r="A386" s="9">
        <v>36130</v>
      </c>
      <c r="B386" s="90">
        <v>162.80000000000001</v>
      </c>
      <c r="C386" s="8">
        <f t="shared" si="26"/>
        <v>6.1462814996948723E-4</v>
      </c>
      <c r="D386" s="8">
        <f t="shared" si="27"/>
        <v>2.2613065326633208E-2</v>
      </c>
      <c r="E386" s="86">
        <f>IFERROR(VLOOKUP(A386,SPY!$A$2:$E$379,5,FALSE),"")</f>
        <v>123.3125</v>
      </c>
      <c r="F386" s="8"/>
    </row>
    <row r="387" spans="1:6" x14ac:dyDescent="0.45">
      <c r="A387" s="9">
        <v>36161</v>
      </c>
      <c r="B387" s="90">
        <v>163.4</v>
      </c>
      <c r="C387" s="8">
        <f t="shared" si="26"/>
        <v>3.6855036855036882E-3</v>
      </c>
      <c r="D387" s="8">
        <f t="shared" si="27"/>
        <v>2.1888680425265816E-2</v>
      </c>
      <c r="E387" s="86">
        <f>IFERROR(VLOOKUP(A387,SPY!$A$2:$E$379,5,FALSE),"")</f>
        <v>127.65625</v>
      </c>
      <c r="F387" s="8"/>
    </row>
    <row r="388" spans="1:6" x14ac:dyDescent="0.45">
      <c r="A388" s="9">
        <v>36192</v>
      </c>
      <c r="B388" s="90">
        <v>163.80000000000001</v>
      </c>
      <c r="C388" s="8">
        <f t="shared" si="26"/>
        <v>2.447980416156792E-3</v>
      </c>
      <c r="D388" s="8">
        <f t="shared" si="27"/>
        <v>2.4390243902439046E-2</v>
      </c>
      <c r="E388" s="86">
        <f>IFERROR(VLOOKUP(A388,SPY!$A$2:$E$379,5,FALSE),"")</f>
        <v>123.5625</v>
      </c>
      <c r="F388" s="8"/>
    </row>
    <row r="389" spans="1:6" x14ac:dyDescent="0.45">
      <c r="A389" s="9">
        <v>36220</v>
      </c>
      <c r="B389" s="90">
        <v>163.69999999999999</v>
      </c>
      <c r="C389" s="8">
        <f t="shared" ref="C389:C452" si="28">B389/B388-1</f>
        <v>-6.1050061050071935E-4</v>
      </c>
      <c r="D389" s="8">
        <f t="shared" si="27"/>
        <v>2.24859462835727E-2</v>
      </c>
      <c r="E389" s="86">
        <f>IFERROR(VLOOKUP(A389,SPY!$A$2:$E$379,5,FALSE),"")</f>
        <v>128.375</v>
      </c>
      <c r="F389" s="8"/>
    </row>
    <row r="390" spans="1:6" x14ac:dyDescent="0.45">
      <c r="A390" s="9">
        <v>36251</v>
      </c>
      <c r="B390" s="90">
        <v>163.9</v>
      </c>
      <c r="C390" s="8">
        <f t="shared" si="28"/>
        <v>1.2217470983506562E-3</v>
      </c>
      <c r="D390" s="8">
        <f t="shared" si="27"/>
        <v>2.3096129837703039E-2</v>
      </c>
      <c r="E390" s="86">
        <f>IFERROR(VLOOKUP(A390,SPY!$A$2:$E$379,5,FALSE),"")</f>
        <v>133.25</v>
      </c>
      <c r="F390" s="8"/>
    </row>
    <row r="391" spans="1:6" x14ac:dyDescent="0.45">
      <c r="A391" s="9">
        <v>36281</v>
      </c>
      <c r="B391" s="90">
        <v>164.2</v>
      </c>
      <c r="C391" s="8">
        <f t="shared" si="28"/>
        <v>1.8303843807199183E-3</v>
      </c>
      <c r="D391" s="8">
        <f t="shared" si="27"/>
        <v>2.1779713752333452E-2</v>
      </c>
      <c r="E391" s="86">
        <f>IFERROR(VLOOKUP(A391,SPY!$A$2:$E$379,5,FALSE),"")</f>
        <v>130.203125</v>
      </c>
      <c r="F391" s="8"/>
    </row>
    <row r="392" spans="1:6" x14ac:dyDescent="0.45">
      <c r="A392" s="9">
        <v>36312</v>
      </c>
      <c r="B392" s="90">
        <v>164.1</v>
      </c>
      <c r="C392" s="8">
        <f t="shared" si="28"/>
        <v>-6.0901339829477763E-4</v>
      </c>
      <c r="D392" s="8">
        <f t="shared" si="27"/>
        <v>2.1793275217932839E-2</v>
      </c>
      <c r="E392" s="86">
        <f>IFERROR(VLOOKUP(A392,SPY!$A$2:$E$379,5,FALSE),"")</f>
        <v>137</v>
      </c>
      <c r="F392" s="8"/>
    </row>
    <row r="393" spans="1:6" x14ac:dyDescent="0.45">
      <c r="A393" s="9">
        <v>36342</v>
      </c>
      <c r="B393" s="90">
        <v>164.4</v>
      </c>
      <c r="C393" s="8">
        <f t="shared" si="28"/>
        <v>1.8281535648996261E-3</v>
      </c>
      <c r="D393" s="8">
        <f t="shared" si="27"/>
        <v>2.1118012422360222E-2</v>
      </c>
      <c r="E393" s="86">
        <f>IFERROR(VLOOKUP(A393,SPY!$A$2:$E$379,5,FALSE),"")</f>
        <v>132.75</v>
      </c>
      <c r="F393" s="8"/>
    </row>
    <row r="394" spans="1:6" x14ac:dyDescent="0.45">
      <c r="A394" s="9">
        <v>36373</v>
      </c>
      <c r="B394" s="90">
        <v>164.7</v>
      </c>
      <c r="C394" s="8">
        <f t="shared" si="28"/>
        <v>1.8248175182480342E-3</v>
      </c>
      <c r="D394" s="8">
        <f t="shared" si="27"/>
        <v>2.0446096654274992E-2</v>
      </c>
      <c r="E394" s="86">
        <f>IFERROR(VLOOKUP(A394,SPY!$A$2:$E$379,5,FALSE),"")</f>
        <v>132.0625</v>
      </c>
      <c r="F394" s="8"/>
    </row>
    <row r="395" spans="1:6" x14ac:dyDescent="0.45">
      <c r="A395" s="9">
        <v>36404</v>
      </c>
      <c r="B395" s="90">
        <v>165.1</v>
      </c>
      <c r="C395" s="8">
        <f t="shared" si="28"/>
        <v>2.4286581663630624E-3</v>
      </c>
      <c r="D395" s="8">
        <f t="shared" si="27"/>
        <v>2.2291021671826616E-2</v>
      </c>
      <c r="E395" s="86">
        <f>IFERROR(VLOOKUP(A395,SPY!$A$2:$E$379,5,FALSE),"")</f>
        <v>128.75</v>
      </c>
      <c r="F395" s="8"/>
    </row>
    <row r="396" spans="1:6" x14ac:dyDescent="0.45">
      <c r="A396" s="9">
        <v>36434</v>
      </c>
      <c r="B396" s="90">
        <v>165.5</v>
      </c>
      <c r="C396" s="8">
        <f t="shared" si="28"/>
        <v>2.4227740763174133E-3</v>
      </c>
      <c r="D396" s="8">
        <f t="shared" si="27"/>
        <v>1.9088669950738879E-2</v>
      </c>
      <c r="E396" s="86">
        <f>IFERROR(VLOOKUP(A396,SPY!$A$2:$E$379,5,FALSE),"")</f>
        <v>137</v>
      </c>
      <c r="F396" s="8"/>
    </row>
    <row r="397" spans="1:6" x14ac:dyDescent="0.45">
      <c r="A397" s="9">
        <v>36465</v>
      </c>
      <c r="B397" s="90">
        <v>165.8</v>
      </c>
      <c r="C397" s="8">
        <f t="shared" si="28"/>
        <v>1.8126888217522286E-3</v>
      </c>
      <c r="D397" s="8">
        <f t="shared" si="27"/>
        <v>1.9053472649047443E-2</v>
      </c>
      <c r="E397" s="86">
        <f>IFERROR(VLOOKUP(A397,SPY!$A$2:$E$379,5,FALSE),"")</f>
        <v>139.28125</v>
      </c>
      <c r="F397" s="8"/>
    </row>
    <row r="398" spans="1:6" x14ac:dyDescent="0.45">
      <c r="A398" s="9">
        <v>36495</v>
      </c>
      <c r="B398" s="90">
        <v>166</v>
      </c>
      <c r="C398" s="8">
        <f t="shared" si="28"/>
        <v>1.2062726176114147E-3</v>
      </c>
      <c r="D398" s="8">
        <f t="shared" si="27"/>
        <v>1.9656019656019597E-2</v>
      </c>
      <c r="E398" s="86">
        <f>IFERROR(VLOOKUP(A398,SPY!$A$2:$E$379,5,FALSE),"")</f>
        <v>146.875</v>
      </c>
      <c r="F398" s="8"/>
    </row>
    <row r="399" spans="1:6" x14ac:dyDescent="0.45">
      <c r="A399" s="9">
        <v>36526</v>
      </c>
      <c r="B399" s="90">
        <v>166.1</v>
      </c>
      <c r="C399" s="8">
        <f t="shared" si="28"/>
        <v>6.0240963855417995E-4</v>
      </c>
      <c r="D399" s="8">
        <f t="shared" si="27"/>
        <v>1.6523867809057347E-2</v>
      </c>
      <c r="E399" s="86">
        <f>IFERROR(VLOOKUP(A399,SPY!$A$2:$E$379,5,FALSE),"")</f>
        <v>139.5625</v>
      </c>
      <c r="F399" s="8"/>
    </row>
    <row r="400" spans="1:6" x14ac:dyDescent="0.45">
      <c r="A400" s="9">
        <v>36557</v>
      </c>
      <c r="B400" s="90">
        <v>166.7</v>
      </c>
      <c r="C400" s="8">
        <f t="shared" si="28"/>
        <v>3.6122817579771205E-3</v>
      </c>
      <c r="D400" s="8">
        <f t="shared" ref="D400:D463" si="29">B400/B388-1</f>
        <v>1.7704517704517642E-2</v>
      </c>
      <c r="E400" s="86">
        <f>IFERROR(VLOOKUP(A400,SPY!$A$2:$E$379,5,FALSE),"")</f>
        <v>137.4375</v>
      </c>
      <c r="F400" s="8"/>
    </row>
    <row r="401" spans="1:6" x14ac:dyDescent="0.45">
      <c r="A401" s="9">
        <v>36586</v>
      </c>
      <c r="B401" s="90">
        <v>167.1</v>
      </c>
      <c r="C401" s="8">
        <f t="shared" si="28"/>
        <v>2.3995200959807672E-3</v>
      </c>
      <c r="D401" s="8">
        <f t="shared" si="29"/>
        <v>2.0769700671960933E-2</v>
      </c>
      <c r="E401" s="86">
        <f>IFERROR(VLOOKUP(A401,SPY!$A$2:$E$379,5,FALSE),"")</f>
        <v>150.375</v>
      </c>
      <c r="F401" s="8"/>
    </row>
    <row r="402" spans="1:6" x14ac:dyDescent="0.45">
      <c r="A402" s="9">
        <v>36617</v>
      </c>
      <c r="B402" s="90">
        <v>167.2</v>
      </c>
      <c r="C402" s="8">
        <f t="shared" si="28"/>
        <v>5.9844404548181629E-4</v>
      </c>
      <c r="D402" s="8">
        <f t="shared" si="29"/>
        <v>2.0134228187919323E-2</v>
      </c>
      <c r="E402" s="86">
        <f>IFERROR(VLOOKUP(A402,SPY!$A$2:$E$379,5,FALSE),"")</f>
        <v>145.09375</v>
      </c>
      <c r="F402" s="8"/>
    </row>
    <row r="403" spans="1:6" x14ac:dyDescent="0.45">
      <c r="A403" s="9">
        <v>36647</v>
      </c>
      <c r="B403" s="90">
        <v>167.8</v>
      </c>
      <c r="C403" s="8">
        <f t="shared" si="28"/>
        <v>3.5885167464115852E-3</v>
      </c>
      <c r="D403" s="8">
        <f t="shared" si="29"/>
        <v>2.1924482338611551E-2</v>
      </c>
      <c r="E403" s="86">
        <f>IFERROR(VLOOKUP(A403,SPY!$A$2:$E$379,5,FALSE),"")</f>
        <v>142.8125</v>
      </c>
      <c r="F403" s="8"/>
    </row>
    <row r="404" spans="1:6" x14ac:dyDescent="0.45">
      <c r="A404" s="9">
        <v>36678</v>
      </c>
      <c r="B404" s="90">
        <v>168</v>
      </c>
      <c r="C404" s="8">
        <f t="shared" si="28"/>
        <v>1.1918951132299238E-3</v>
      </c>
      <c r="D404" s="8">
        <f t="shared" si="29"/>
        <v>2.3765996343692919E-2</v>
      </c>
      <c r="E404" s="86">
        <f>IFERROR(VLOOKUP(A404,SPY!$A$2:$E$379,5,FALSE),"")</f>
        <v>145.28125</v>
      </c>
      <c r="F404" s="8"/>
    </row>
    <row r="405" spans="1:6" x14ac:dyDescent="0.45">
      <c r="A405" s="9">
        <v>36708</v>
      </c>
      <c r="B405" s="90">
        <v>168.8</v>
      </c>
      <c r="C405" s="8">
        <f t="shared" si="28"/>
        <v>4.761904761904745E-3</v>
      </c>
      <c r="D405" s="8">
        <f t="shared" si="29"/>
        <v>2.6763990267639981E-2</v>
      </c>
      <c r="E405" s="86">
        <f>IFERROR(VLOOKUP(A405,SPY!$A$2:$E$379,5,FALSE),"")</f>
        <v>143</v>
      </c>
      <c r="F405" s="8"/>
    </row>
    <row r="406" spans="1:6" x14ac:dyDescent="0.45">
      <c r="A406" s="9">
        <v>36739</v>
      </c>
      <c r="B406" s="90">
        <v>169.3</v>
      </c>
      <c r="C406" s="8">
        <f t="shared" si="28"/>
        <v>2.962085308056972E-3</v>
      </c>
      <c r="D406" s="8">
        <f t="shared" si="29"/>
        <v>2.7929568913175551E-2</v>
      </c>
      <c r="E406" s="86">
        <f>IFERROR(VLOOKUP(A406,SPY!$A$2:$E$379,5,FALSE),"")</f>
        <v>152.34375</v>
      </c>
      <c r="F406" s="8"/>
    </row>
    <row r="407" spans="1:6" x14ac:dyDescent="0.45">
      <c r="A407" s="9">
        <v>36770</v>
      </c>
      <c r="B407" s="90">
        <v>169.4</v>
      </c>
      <c r="C407" s="8">
        <f t="shared" si="28"/>
        <v>5.9066745422331479E-4</v>
      </c>
      <c r="D407" s="8">
        <f t="shared" si="29"/>
        <v>2.6044821320411859E-2</v>
      </c>
      <c r="E407" s="86">
        <f>IFERROR(VLOOKUP(A407,SPY!$A$2:$E$379,5,FALSE),"")</f>
        <v>143.625</v>
      </c>
      <c r="F407" s="8"/>
    </row>
    <row r="408" spans="1:6" x14ac:dyDescent="0.45">
      <c r="A408" s="9">
        <v>36800</v>
      </c>
      <c r="B408" s="90">
        <v>169.6</v>
      </c>
      <c r="C408" s="8">
        <f t="shared" si="28"/>
        <v>1.1806375442737771E-3</v>
      </c>
      <c r="D408" s="8">
        <f t="shared" si="29"/>
        <v>2.4773413897280827E-2</v>
      </c>
      <c r="E408" s="86">
        <f>IFERROR(VLOOKUP(A408,SPY!$A$2:$E$379,5,FALSE),"")</f>
        <v>142.953125</v>
      </c>
      <c r="F408" s="8"/>
    </row>
    <row r="409" spans="1:6" x14ac:dyDescent="0.45">
      <c r="A409" s="9">
        <v>36831</v>
      </c>
      <c r="B409" s="90">
        <v>169.7</v>
      </c>
      <c r="C409" s="8">
        <f t="shared" si="28"/>
        <v>5.8962264150941301E-4</v>
      </c>
      <c r="D409" s="8">
        <f t="shared" si="29"/>
        <v>2.3522316043425695E-2</v>
      </c>
      <c r="E409" s="86">
        <f>IFERROR(VLOOKUP(A409,SPY!$A$2:$E$379,5,FALSE),"")</f>
        <v>132.28125</v>
      </c>
      <c r="F409" s="8"/>
    </row>
    <row r="410" spans="1:6" x14ac:dyDescent="0.45">
      <c r="A410" s="9">
        <v>36861</v>
      </c>
      <c r="B410" s="90">
        <v>170.5</v>
      </c>
      <c r="C410" s="8">
        <f t="shared" si="28"/>
        <v>4.7142015321155473E-3</v>
      </c>
      <c r="D410" s="8">
        <f t="shared" si="29"/>
        <v>2.7108433734939652E-2</v>
      </c>
      <c r="E410" s="86">
        <f>IFERROR(VLOOKUP(A410,SPY!$A$2:$E$379,5,FALSE),"")</f>
        <v>131.1875</v>
      </c>
      <c r="F410" s="8"/>
    </row>
    <row r="411" spans="1:6" x14ac:dyDescent="0.45">
      <c r="A411" s="9">
        <v>36892</v>
      </c>
      <c r="B411" s="90">
        <v>170.9</v>
      </c>
      <c r="C411" s="8">
        <f t="shared" si="28"/>
        <v>2.3460410557185618E-3</v>
      </c>
      <c r="D411" s="8">
        <f t="shared" si="29"/>
        <v>2.8898254063816964E-2</v>
      </c>
      <c r="E411" s="86">
        <f>IFERROR(VLOOKUP(A411,SPY!$A$2:$E$379,5,FALSE),"")</f>
        <v>137.020004</v>
      </c>
      <c r="F411" s="8"/>
    </row>
    <row r="412" spans="1:6" x14ac:dyDescent="0.45">
      <c r="A412" s="9">
        <v>36923</v>
      </c>
      <c r="B412" s="90">
        <v>171.7</v>
      </c>
      <c r="C412" s="8">
        <f t="shared" si="28"/>
        <v>4.681100058513632E-3</v>
      </c>
      <c r="D412" s="8">
        <f t="shared" si="29"/>
        <v>2.9994001199760145E-2</v>
      </c>
      <c r="E412" s="86">
        <f>IFERROR(VLOOKUP(A412,SPY!$A$2:$E$379,5,FALSE),"")</f>
        <v>123.949997</v>
      </c>
      <c r="F412" s="8"/>
    </row>
    <row r="413" spans="1:6" x14ac:dyDescent="0.45">
      <c r="A413" s="9">
        <v>36951</v>
      </c>
      <c r="B413" s="90">
        <v>172.2</v>
      </c>
      <c r="C413" s="8">
        <f t="shared" si="28"/>
        <v>2.9120559114734768E-3</v>
      </c>
      <c r="D413" s="8">
        <f t="shared" si="29"/>
        <v>3.0520646319569078E-2</v>
      </c>
      <c r="E413" s="86">
        <f>IFERROR(VLOOKUP(A413,SPY!$A$2:$E$379,5,FALSE),"")</f>
        <v>116.69000200000001</v>
      </c>
      <c r="F413" s="8"/>
    </row>
    <row r="414" spans="1:6" x14ac:dyDescent="0.45">
      <c r="A414" s="9">
        <v>36982</v>
      </c>
      <c r="B414" s="90">
        <v>172.6</v>
      </c>
      <c r="C414" s="8">
        <f t="shared" si="28"/>
        <v>2.3228803716608404E-3</v>
      </c>
      <c r="D414" s="8">
        <f t="shared" si="29"/>
        <v>3.2296650717703379E-2</v>
      </c>
      <c r="E414" s="86">
        <f>IFERROR(VLOOKUP(A414,SPY!$A$2:$E$379,5,FALSE),"")</f>
        <v>126.660004</v>
      </c>
      <c r="F414" s="8"/>
    </row>
    <row r="415" spans="1:6" x14ac:dyDescent="0.45">
      <c r="A415" s="9">
        <v>37012</v>
      </c>
      <c r="B415" s="90">
        <v>172.9</v>
      </c>
      <c r="C415" s="8">
        <f t="shared" si="28"/>
        <v>1.7381228273465332E-3</v>
      </c>
      <c r="D415" s="8">
        <f t="shared" si="29"/>
        <v>3.0393325387365833E-2</v>
      </c>
      <c r="E415" s="86">
        <f>IFERROR(VLOOKUP(A415,SPY!$A$2:$E$379,5,FALSE),"")</f>
        <v>125.949997</v>
      </c>
      <c r="F415" s="8"/>
    </row>
    <row r="416" spans="1:6" x14ac:dyDescent="0.45">
      <c r="A416" s="9">
        <v>37043</v>
      </c>
      <c r="B416" s="90">
        <v>173.5</v>
      </c>
      <c r="C416" s="8">
        <f t="shared" si="28"/>
        <v>3.4702139965296919E-3</v>
      </c>
      <c r="D416" s="8">
        <f t="shared" si="29"/>
        <v>3.2738095238095344E-2</v>
      </c>
      <c r="E416" s="86">
        <f>IFERROR(VLOOKUP(A416,SPY!$A$2:$E$379,5,FALSE),"")</f>
        <v>122.599998</v>
      </c>
      <c r="F416" s="8"/>
    </row>
    <row r="417" spans="1:6" x14ac:dyDescent="0.45">
      <c r="A417" s="9">
        <v>37073</v>
      </c>
      <c r="B417" s="90">
        <v>174.1</v>
      </c>
      <c r="C417" s="8">
        <f t="shared" si="28"/>
        <v>3.4582132564842105E-3</v>
      </c>
      <c r="D417" s="8">
        <f t="shared" si="29"/>
        <v>3.1398104265402793E-2</v>
      </c>
      <c r="E417" s="86">
        <f>IFERROR(VLOOKUP(A417,SPY!$A$2:$E$379,5,FALSE),"")</f>
        <v>121.349998</v>
      </c>
      <c r="F417" s="8"/>
    </row>
    <row r="418" spans="1:6" x14ac:dyDescent="0.45">
      <c r="A418" s="9">
        <v>37104</v>
      </c>
      <c r="B418" s="90">
        <v>174.5</v>
      </c>
      <c r="C418" s="8">
        <f t="shared" si="28"/>
        <v>2.2975301550833827E-3</v>
      </c>
      <c r="D418" s="8">
        <f t="shared" si="29"/>
        <v>3.0714707619610149E-2</v>
      </c>
      <c r="E418" s="86">
        <f>IFERROR(VLOOKUP(A418,SPY!$A$2:$E$379,5,FALSE),"")</f>
        <v>114.150002</v>
      </c>
      <c r="F418" s="8"/>
    </row>
    <row r="419" spans="1:6" x14ac:dyDescent="0.45">
      <c r="A419" s="9">
        <v>37135</v>
      </c>
      <c r="B419" s="90">
        <v>174.7</v>
      </c>
      <c r="C419" s="8">
        <f t="shared" si="28"/>
        <v>1.1461318051575464E-3</v>
      </c>
      <c r="D419" s="8">
        <f t="shared" si="29"/>
        <v>3.1286894923258535E-2</v>
      </c>
      <c r="E419" s="86">
        <f>IFERROR(VLOOKUP(A419,SPY!$A$2:$E$379,5,FALSE),"")</f>
        <v>104.44000200000001</v>
      </c>
      <c r="F419" s="8"/>
    </row>
    <row r="420" spans="1:6" x14ac:dyDescent="0.45">
      <c r="A420" s="9">
        <v>37165</v>
      </c>
      <c r="B420" s="90">
        <v>175.3</v>
      </c>
      <c r="C420" s="8">
        <f t="shared" si="28"/>
        <v>3.4344590726962387E-3</v>
      </c>
      <c r="D420" s="8">
        <f t="shared" si="29"/>
        <v>3.3608490566037874E-2</v>
      </c>
      <c r="E420" s="86">
        <f>IFERROR(VLOOKUP(A420,SPY!$A$2:$E$379,5,FALSE),"")</f>
        <v>105.800003</v>
      </c>
      <c r="F420" s="8"/>
    </row>
    <row r="421" spans="1:6" x14ac:dyDescent="0.45">
      <c r="A421" s="9">
        <v>37196</v>
      </c>
      <c r="B421" s="90">
        <v>175.4</v>
      </c>
      <c r="C421" s="8">
        <f t="shared" si="28"/>
        <v>5.7045065601823985E-4</v>
      </c>
      <c r="D421" s="8">
        <f t="shared" si="29"/>
        <v>3.3588685916323024E-2</v>
      </c>
      <c r="E421" s="86">
        <f>IFERROR(VLOOKUP(A421,SPY!$A$2:$E$379,5,FALSE),"")</f>
        <v>114.050003</v>
      </c>
      <c r="F421" s="8"/>
    </row>
    <row r="422" spans="1:6" x14ac:dyDescent="0.45">
      <c r="A422" s="9">
        <v>37226</v>
      </c>
      <c r="B422" s="90">
        <v>175.2</v>
      </c>
      <c r="C422" s="8">
        <f t="shared" si="28"/>
        <v>-1.1402508551882073E-3</v>
      </c>
      <c r="D422" s="8">
        <f t="shared" si="29"/>
        <v>2.7565982404692102E-2</v>
      </c>
      <c r="E422" s="86">
        <f>IFERROR(VLOOKUP(A422,SPY!$A$2:$E$379,5,FALSE),"")</f>
        <v>114.300003</v>
      </c>
      <c r="F422" s="8"/>
    </row>
    <row r="423" spans="1:6" x14ac:dyDescent="0.45">
      <c r="A423" s="9">
        <v>37257</v>
      </c>
      <c r="B423" s="90">
        <v>175.8</v>
      </c>
      <c r="C423" s="8">
        <f t="shared" si="28"/>
        <v>3.4246575342467001E-3</v>
      </c>
      <c r="D423" s="8">
        <f t="shared" si="29"/>
        <v>2.8671737858396718E-2</v>
      </c>
      <c r="E423" s="86">
        <f>IFERROR(VLOOKUP(A423,SPY!$A$2:$E$379,5,FALSE),"")</f>
        <v>113.18</v>
      </c>
      <c r="F423" s="8"/>
    </row>
    <row r="424" spans="1:6" x14ac:dyDescent="0.45">
      <c r="A424" s="9">
        <v>37288</v>
      </c>
      <c r="B424" s="90">
        <v>176.2</v>
      </c>
      <c r="C424" s="8">
        <f t="shared" si="28"/>
        <v>2.2753128555175195E-3</v>
      </c>
      <c r="D424" s="8">
        <f t="shared" si="29"/>
        <v>2.6208503203261513E-2</v>
      </c>
      <c r="E424" s="86">
        <f>IFERROR(VLOOKUP(A424,SPY!$A$2:$E$379,5,FALSE),"")</f>
        <v>111.150002</v>
      </c>
      <c r="F424" s="8">
        <f>IFERROR(E424/E412-1,"")</f>
        <v>-0.10326740871159512</v>
      </c>
    </row>
    <row r="425" spans="1:6" x14ac:dyDescent="0.45">
      <c r="A425" s="9">
        <v>37316</v>
      </c>
      <c r="B425" s="90">
        <v>176.6</v>
      </c>
      <c r="C425" s="8">
        <f t="shared" si="28"/>
        <v>2.2701475595914289E-3</v>
      </c>
      <c r="D425" s="8">
        <f t="shared" si="29"/>
        <v>2.5551684088269466E-2</v>
      </c>
      <c r="E425" s="86">
        <f>IFERROR(VLOOKUP(A425,SPY!$A$2:$E$379,5,FALSE),"")</f>
        <v>114.519997</v>
      </c>
      <c r="F425" s="8">
        <f t="shared" ref="F425:F488" si="30">IFERROR(E425/E413-1,"")</f>
        <v>-1.8596323273693982E-2</v>
      </c>
    </row>
    <row r="426" spans="1:6" x14ac:dyDescent="0.45">
      <c r="A426" s="9">
        <v>37347</v>
      </c>
      <c r="B426" s="90">
        <v>176.9</v>
      </c>
      <c r="C426" s="8">
        <f t="shared" si="28"/>
        <v>1.6987542468855921E-3</v>
      </c>
      <c r="D426" s="8">
        <f t="shared" si="29"/>
        <v>2.4913093858632829E-2</v>
      </c>
      <c r="E426" s="86">
        <f>IFERROR(VLOOKUP(A426,SPY!$A$2:$E$379,5,FALSE),"")</f>
        <v>107.860001</v>
      </c>
      <c r="F426" s="8">
        <f t="shared" si="30"/>
        <v>-0.14842888367507079</v>
      </c>
    </row>
    <row r="427" spans="1:6" x14ac:dyDescent="0.45">
      <c r="A427" s="9">
        <v>37377</v>
      </c>
      <c r="B427" s="90">
        <v>176.4</v>
      </c>
      <c r="C427" s="8">
        <f t="shared" si="28"/>
        <v>-2.8264556246466732E-3</v>
      </c>
      <c r="D427" s="8">
        <f t="shared" si="29"/>
        <v>2.0242914979757165E-2</v>
      </c>
      <c r="E427" s="86">
        <f>IFERROR(VLOOKUP(A427,SPY!$A$2:$E$379,5,FALSE),"")</f>
        <v>107.220001</v>
      </c>
      <c r="F427" s="8">
        <f t="shared" si="30"/>
        <v>-0.14870977726184464</v>
      </c>
    </row>
    <row r="428" spans="1:6" x14ac:dyDescent="0.45">
      <c r="A428" s="9">
        <v>37408</v>
      </c>
      <c r="B428" s="90">
        <v>176.5</v>
      </c>
      <c r="C428" s="8">
        <f t="shared" si="28"/>
        <v>5.6689342403615228E-4</v>
      </c>
      <c r="D428" s="8">
        <f t="shared" si="29"/>
        <v>1.7291066282420831E-2</v>
      </c>
      <c r="E428" s="86">
        <f>IFERROR(VLOOKUP(A428,SPY!$A$2:$E$379,5,FALSE),"")</f>
        <v>98.959998999999996</v>
      </c>
      <c r="F428" s="8">
        <f t="shared" si="30"/>
        <v>-0.19282218095957881</v>
      </c>
    </row>
    <row r="429" spans="1:6" x14ac:dyDescent="0.45">
      <c r="A429" s="9">
        <v>37438</v>
      </c>
      <c r="B429" s="90">
        <v>176.7</v>
      </c>
      <c r="C429" s="8">
        <f t="shared" si="28"/>
        <v>1.1331444759206111E-3</v>
      </c>
      <c r="D429" s="8">
        <f t="shared" si="29"/>
        <v>1.4933946008041321E-2</v>
      </c>
      <c r="E429" s="86">
        <f>IFERROR(VLOOKUP(A429,SPY!$A$2:$E$379,5,FALSE),"")</f>
        <v>91.160004000000001</v>
      </c>
      <c r="F429" s="8">
        <f t="shared" si="30"/>
        <v>-0.24878446227910112</v>
      </c>
    </row>
    <row r="430" spans="1:6" x14ac:dyDescent="0.45">
      <c r="A430" s="9">
        <v>37469</v>
      </c>
      <c r="B430" s="90">
        <v>176.7</v>
      </c>
      <c r="C430" s="8">
        <f t="shared" si="28"/>
        <v>0</v>
      </c>
      <c r="D430" s="8">
        <f t="shared" si="29"/>
        <v>1.2607449856733455E-2</v>
      </c>
      <c r="E430" s="86">
        <f>IFERROR(VLOOKUP(A430,SPY!$A$2:$E$379,5,FALSE),"")</f>
        <v>91.779999000000004</v>
      </c>
      <c r="F430" s="8">
        <f t="shared" si="30"/>
        <v>-0.1959702374775254</v>
      </c>
    </row>
    <row r="431" spans="1:6" x14ac:dyDescent="0.45">
      <c r="A431" s="9">
        <v>37500</v>
      </c>
      <c r="B431" s="90">
        <v>177</v>
      </c>
      <c r="C431" s="8">
        <f t="shared" si="28"/>
        <v>1.6977928692700761E-3</v>
      </c>
      <c r="D431" s="8">
        <f t="shared" si="29"/>
        <v>1.3165426445334916E-2</v>
      </c>
      <c r="E431" s="86">
        <f>IFERROR(VLOOKUP(A431,SPY!$A$2:$E$379,5,FALSE),"")</f>
        <v>81.790001000000004</v>
      </c>
      <c r="F431" s="8">
        <f t="shared" si="30"/>
        <v>-0.21687093609975228</v>
      </c>
    </row>
    <row r="432" spans="1:6" x14ac:dyDescent="0.45">
      <c r="A432" s="9">
        <v>37530</v>
      </c>
      <c r="B432" s="90">
        <v>177</v>
      </c>
      <c r="C432" s="8">
        <f t="shared" si="28"/>
        <v>0</v>
      </c>
      <c r="D432" s="8">
        <f t="shared" si="29"/>
        <v>9.6976611523102996E-3</v>
      </c>
      <c r="E432" s="86">
        <f>IFERROR(VLOOKUP(A432,SPY!$A$2:$E$379,5,FALSE),"")</f>
        <v>88.519997000000004</v>
      </c>
      <c r="F432" s="8">
        <f t="shared" si="30"/>
        <v>-0.1633270842156781</v>
      </c>
    </row>
    <row r="433" spans="1:6" x14ac:dyDescent="0.45">
      <c r="A433" s="9">
        <v>37561</v>
      </c>
      <c r="B433" s="90">
        <v>177.5</v>
      </c>
      <c r="C433" s="8">
        <f t="shared" si="28"/>
        <v>2.8248587570620654E-3</v>
      </c>
      <c r="D433" s="8">
        <f t="shared" si="29"/>
        <v>1.1972633979475455E-2</v>
      </c>
      <c r="E433" s="86">
        <f>IFERROR(VLOOKUP(A433,SPY!$A$2:$E$379,5,FALSE),"")</f>
        <v>93.980002999999996</v>
      </c>
      <c r="F433" s="8">
        <f t="shared" si="30"/>
        <v>-0.17597544473541138</v>
      </c>
    </row>
    <row r="434" spans="1:6" x14ac:dyDescent="0.45">
      <c r="A434" s="9">
        <v>37591</v>
      </c>
      <c r="B434" s="90">
        <v>177.7</v>
      </c>
      <c r="C434" s="8">
        <f t="shared" si="28"/>
        <v>1.1267605633802358E-3</v>
      </c>
      <c r="D434" s="8">
        <f t="shared" si="29"/>
        <v>1.4269406392694028E-2</v>
      </c>
      <c r="E434" s="86">
        <f>IFERROR(VLOOKUP(A434,SPY!$A$2:$E$379,5,FALSE),"")</f>
        <v>88.230002999999996</v>
      </c>
      <c r="F434" s="8">
        <f t="shared" si="30"/>
        <v>-0.22808398351485615</v>
      </c>
    </row>
    <row r="435" spans="1:6" x14ac:dyDescent="0.45">
      <c r="A435" s="9">
        <v>37622</v>
      </c>
      <c r="B435" s="90">
        <v>177.7</v>
      </c>
      <c r="C435" s="8">
        <f t="shared" si="28"/>
        <v>0</v>
      </c>
      <c r="D435" s="8">
        <f t="shared" si="29"/>
        <v>1.0807736063708662E-2</v>
      </c>
      <c r="E435" s="86">
        <f>IFERROR(VLOOKUP(A435,SPY!$A$2:$E$379,5,FALSE),"")</f>
        <v>86.059997999999993</v>
      </c>
      <c r="F435" s="8">
        <f t="shared" si="30"/>
        <v>-0.23961832479236622</v>
      </c>
    </row>
    <row r="436" spans="1:6" x14ac:dyDescent="0.45">
      <c r="A436" s="9">
        <v>37653</v>
      </c>
      <c r="B436" s="90">
        <v>178.7</v>
      </c>
      <c r="C436" s="8">
        <f t="shared" si="28"/>
        <v>5.6274620146314902E-3</v>
      </c>
      <c r="D436" s="8">
        <f t="shared" si="29"/>
        <v>1.4188422247445986E-2</v>
      </c>
      <c r="E436" s="86">
        <f>IFERROR(VLOOKUP(A436,SPY!$A$2:$E$379,5,FALSE),"")</f>
        <v>84.900002000000001</v>
      </c>
      <c r="F436" s="8">
        <f t="shared" si="30"/>
        <v>-0.2361673371809746</v>
      </c>
    </row>
    <row r="437" spans="1:6" x14ac:dyDescent="0.45">
      <c r="A437" s="9">
        <v>37681</v>
      </c>
      <c r="B437" s="90">
        <v>179</v>
      </c>
      <c r="C437" s="8">
        <f t="shared" si="28"/>
        <v>1.6787912702853625E-3</v>
      </c>
      <c r="D437" s="8">
        <f t="shared" si="29"/>
        <v>1.3590033975084959E-2</v>
      </c>
      <c r="E437" s="86">
        <f>IFERROR(VLOOKUP(A437,SPY!$A$2:$E$379,5,FALSE),"")</f>
        <v>84.739998</v>
      </c>
      <c r="F437" s="8">
        <f t="shared" si="30"/>
        <v>-0.26004191215618</v>
      </c>
    </row>
    <row r="438" spans="1:6" x14ac:dyDescent="0.45">
      <c r="A438" s="9">
        <v>37712</v>
      </c>
      <c r="B438" s="90">
        <v>179.1</v>
      </c>
      <c r="C438" s="8">
        <f t="shared" si="28"/>
        <v>5.5865921787701112E-4</v>
      </c>
      <c r="D438" s="8">
        <f t="shared" si="29"/>
        <v>1.2436404748445318E-2</v>
      </c>
      <c r="E438" s="86">
        <f>IFERROR(VLOOKUP(A438,SPY!$A$2:$E$379,5,FALSE),"")</f>
        <v>91.910004000000001</v>
      </c>
      <c r="F438" s="8">
        <f t="shared" si="30"/>
        <v>-0.14787684824887026</v>
      </c>
    </row>
    <row r="439" spans="1:6" x14ac:dyDescent="0.45">
      <c r="A439" s="9">
        <v>37742</v>
      </c>
      <c r="B439" s="90">
        <v>179.4</v>
      </c>
      <c r="C439" s="8">
        <f t="shared" si="28"/>
        <v>1.6750418760469454E-3</v>
      </c>
      <c r="D439" s="8">
        <f t="shared" si="29"/>
        <v>1.7006802721088343E-2</v>
      </c>
      <c r="E439" s="86">
        <f>IFERROR(VLOOKUP(A439,SPY!$A$2:$E$379,5,FALSE),"")</f>
        <v>96.949996999999996</v>
      </c>
      <c r="F439" s="8">
        <f t="shared" si="30"/>
        <v>-9.5784405001078099E-2</v>
      </c>
    </row>
    <row r="440" spans="1:6" x14ac:dyDescent="0.45">
      <c r="A440" s="9">
        <v>37773</v>
      </c>
      <c r="B440" s="90">
        <v>180.3</v>
      </c>
      <c r="C440" s="8">
        <f t="shared" si="28"/>
        <v>5.0167224080268635E-3</v>
      </c>
      <c r="D440" s="8">
        <f t="shared" si="29"/>
        <v>2.1529745042492943E-2</v>
      </c>
      <c r="E440" s="86">
        <f>IFERROR(VLOOKUP(A440,SPY!$A$2:$E$379,5,FALSE),"")</f>
        <v>97.629997000000003</v>
      </c>
      <c r="F440" s="8">
        <f t="shared" si="30"/>
        <v>-1.3439793991913751E-2</v>
      </c>
    </row>
    <row r="441" spans="1:6" x14ac:dyDescent="0.45">
      <c r="A441" s="9">
        <v>37803</v>
      </c>
      <c r="B441" s="90">
        <v>180.4</v>
      </c>
      <c r="C441" s="8">
        <f t="shared" si="28"/>
        <v>5.5463117027176878E-4</v>
      </c>
      <c r="D441" s="8">
        <f t="shared" si="29"/>
        <v>2.0939445387662792E-2</v>
      </c>
      <c r="E441" s="86">
        <f>IFERROR(VLOOKUP(A441,SPY!$A$2:$E$379,5,FALSE),"")</f>
        <v>99.389999000000003</v>
      </c>
      <c r="F441" s="8">
        <f t="shared" si="30"/>
        <v>9.0280766113173927E-2</v>
      </c>
    </row>
    <row r="442" spans="1:6" x14ac:dyDescent="0.45">
      <c r="A442" s="9">
        <v>37834</v>
      </c>
      <c r="B442" s="90">
        <v>181.1</v>
      </c>
      <c r="C442" s="8">
        <f t="shared" si="28"/>
        <v>3.8802660753880502E-3</v>
      </c>
      <c r="D442" s="8">
        <f t="shared" si="29"/>
        <v>2.4900962082625933E-2</v>
      </c>
      <c r="E442" s="86">
        <f>IFERROR(VLOOKUP(A442,SPY!$A$2:$E$379,5,FALSE),"")</f>
        <v>101.44000200000001</v>
      </c>
      <c r="F442" s="8">
        <f t="shared" si="30"/>
        <v>0.1052517226547367</v>
      </c>
    </row>
    <row r="443" spans="1:6" x14ac:dyDescent="0.45">
      <c r="A443" s="9">
        <v>37865</v>
      </c>
      <c r="B443" s="90">
        <v>181.5</v>
      </c>
      <c r="C443" s="8">
        <f t="shared" si="28"/>
        <v>2.2087244616233459E-3</v>
      </c>
      <c r="D443" s="8">
        <f t="shared" si="29"/>
        <v>2.5423728813559254E-2</v>
      </c>
      <c r="E443" s="86">
        <f>IFERROR(VLOOKUP(A443,SPY!$A$2:$E$379,5,FALSE),"")</f>
        <v>99.949996999999996</v>
      </c>
      <c r="F443" s="8">
        <f t="shared" si="30"/>
        <v>0.22203198163550564</v>
      </c>
    </row>
    <row r="444" spans="1:6" x14ac:dyDescent="0.45">
      <c r="A444" s="9">
        <v>37895</v>
      </c>
      <c r="B444" s="90">
        <v>182.2</v>
      </c>
      <c r="C444" s="8">
        <f t="shared" si="28"/>
        <v>3.8567493112946494E-3</v>
      </c>
      <c r="D444" s="8">
        <f t="shared" si="29"/>
        <v>2.9378531073446235E-2</v>
      </c>
      <c r="E444" s="86">
        <f>IFERROR(VLOOKUP(A444,SPY!$A$2:$E$379,5,FALSE),"")</f>
        <v>105.300003</v>
      </c>
      <c r="F444" s="8">
        <f t="shared" si="30"/>
        <v>0.18956175518171325</v>
      </c>
    </row>
    <row r="445" spans="1:6" x14ac:dyDescent="0.45">
      <c r="A445" s="9">
        <v>37926</v>
      </c>
      <c r="B445" s="90">
        <v>183.1</v>
      </c>
      <c r="C445" s="8">
        <f t="shared" si="28"/>
        <v>4.9396267837542585E-3</v>
      </c>
      <c r="D445" s="8">
        <f t="shared" si="29"/>
        <v>3.1549295774647934E-2</v>
      </c>
      <c r="E445" s="86">
        <f>IFERROR(VLOOKUP(A445,SPY!$A$2:$E$379,5,FALSE),"")</f>
        <v>106.449997</v>
      </c>
      <c r="F445" s="8">
        <f t="shared" si="30"/>
        <v>0.13268773783716514</v>
      </c>
    </row>
    <row r="446" spans="1:6" x14ac:dyDescent="0.45">
      <c r="A446" s="9">
        <v>37956</v>
      </c>
      <c r="B446" s="90">
        <v>184</v>
      </c>
      <c r="C446" s="8">
        <f t="shared" si="28"/>
        <v>4.9153468050247007E-3</v>
      </c>
      <c r="D446" s="8">
        <f t="shared" si="29"/>
        <v>3.5453010692177989E-2</v>
      </c>
      <c r="E446" s="86">
        <f>IFERROR(VLOOKUP(A446,SPY!$A$2:$E$379,5,FALSE),"")</f>
        <v>111.279999</v>
      </c>
      <c r="F446" s="8">
        <f t="shared" si="30"/>
        <v>0.26124895405477888</v>
      </c>
    </row>
    <row r="447" spans="1:6" x14ac:dyDescent="0.45">
      <c r="A447" s="9">
        <v>37987</v>
      </c>
      <c r="B447" s="90">
        <v>183.9</v>
      </c>
      <c r="C447" s="8">
        <f t="shared" si="28"/>
        <v>-5.4347826086953432E-4</v>
      </c>
      <c r="D447" s="8">
        <f t="shared" si="29"/>
        <v>3.4890264490714751E-2</v>
      </c>
      <c r="E447" s="86">
        <f>IFERROR(VLOOKUP(A447,SPY!$A$2:$E$379,5,FALSE),"")</f>
        <v>113.480003</v>
      </c>
      <c r="F447" s="8">
        <f t="shared" si="30"/>
        <v>0.31861498532686472</v>
      </c>
    </row>
    <row r="448" spans="1:6" x14ac:dyDescent="0.45">
      <c r="A448" s="9">
        <v>38018</v>
      </c>
      <c r="B448" s="90">
        <v>184.3</v>
      </c>
      <c r="C448" s="8">
        <f t="shared" si="28"/>
        <v>2.175095160413365E-3</v>
      </c>
      <c r="D448" s="8">
        <f t="shared" si="29"/>
        <v>3.1337437045327432E-2</v>
      </c>
      <c r="E448" s="86">
        <f>IFERROR(VLOOKUP(A448,SPY!$A$2:$E$379,5,FALSE),"")</f>
        <v>115.019997</v>
      </c>
      <c r="F448" s="8">
        <f t="shared" si="30"/>
        <v>0.35477025077101887</v>
      </c>
    </row>
    <row r="449" spans="1:6" x14ac:dyDescent="0.45">
      <c r="A449" s="9">
        <v>38047</v>
      </c>
      <c r="B449" s="90">
        <v>184.7</v>
      </c>
      <c r="C449" s="8">
        <f t="shared" si="28"/>
        <v>2.1703743895820082E-3</v>
      </c>
      <c r="D449" s="8">
        <f t="shared" si="29"/>
        <v>3.1843575418994297E-2</v>
      </c>
      <c r="E449" s="86">
        <f>IFERROR(VLOOKUP(A449,SPY!$A$2:$E$379,5,FALSE),"")</f>
        <v>113.099998</v>
      </c>
      <c r="F449" s="8">
        <f t="shared" si="30"/>
        <v>0.33467076551028474</v>
      </c>
    </row>
    <row r="450" spans="1:6" x14ac:dyDescent="0.45">
      <c r="A450" s="9">
        <v>38078</v>
      </c>
      <c r="B450" s="90">
        <v>185.1</v>
      </c>
      <c r="C450" s="8">
        <f t="shared" si="28"/>
        <v>2.1656740660531693E-3</v>
      </c>
      <c r="D450" s="8">
        <f t="shared" si="29"/>
        <v>3.350083752093802E-2</v>
      </c>
      <c r="E450" s="86">
        <f>IFERROR(VLOOKUP(A450,SPY!$A$2:$E$379,5,FALSE),"")</f>
        <v>110.959999</v>
      </c>
      <c r="F450" s="8">
        <f t="shared" si="30"/>
        <v>0.20726791612368989</v>
      </c>
    </row>
    <row r="451" spans="1:6" x14ac:dyDescent="0.45">
      <c r="A451" s="9">
        <v>38108</v>
      </c>
      <c r="B451" s="90">
        <v>186.5</v>
      </c>
      <c r="C451" s="8">
        <f t="shared" si="28"/>
        <v>7.5634792004322104E-3</v>
      </c>
      <c r="D451" s="8">
        <f t="shared" si="29"/>
        <v>3.9576365663322122E-2</v>
      </c>
      <c r="E451" s="86">
        <f>IFERROR(VLOOKUP(A451,SPY!$A$2:$E$379,5,FALSE),"")</f>
        <v>112.860001</v>
      </c>
      <c r="F451" s="8">
        <f t="shared" si="30"/>
        <v>0.16410525520697017</v>
      </c>
    </row>
    <row r="452" spans="1:6" x14ac:dyDescent="0.45">
      <c r="A452" s="9">
        <v>38139</v>
      </c>
      <c r="B452" s="90">
        <v>186.9</v>
      </c>
      <c r="C452" s="8">
        <f t="shared" si="28"/>
        <v>2.1447721179626011E-3</v>
      </c>
      <c r="D452" s="8">
        <f t="shared" si="29"/>
        <v>3.660565723793674E-2</v>
      </c>
      <c r="E452" s="86">
        <f>IFERROR(VLOOKUP(A452,SPY!$A$2:$E$379,5,FALSE),"")</f>
        <v>114.529999</v>
      </c>
      <c r="F452" s="8">
        <f t="shared" si="30"/>
        <v>0.17310255576470013</v>
      </c>
    </row>
    <row r="453" spans="1:6" x14ac:dyDescent="0.45">
      <c r="A453" s="9">
        <v>38169</v>
      </c>
      <c r="B453" s="90">
        <v>187.3</v>
      </c>
      <c r="C453" s="8">
        <f t="shared" ref="C453:C516" si="31">B453/B452-1</f>
        <v>2.1401819154629464E-3</v>
      </c>
      <c r="D453" s="8">
        <f t="shared" si="29"/>
        <v>3.8248337028824908E-2</v>
      </c>
      <c r="E453" s="86">
        <f>IFERROR(VLOOKUP(A453,SPY!$A$2:$E$379,5,FALSE),"")</f>
        <v>110.839996</v>
      </c>
      <c r="F453" s="8">
        <f t="shared" si="30"/>
        <v>0.11520270766880669</v>
      </c>
    </row>
    <row r="454" spans="1:6" x14ac:dyDescent="0.45">
      <c r="A454" s="9">
        <v>38200</v>
      </c>
      <c r="B454" s="90">
        <v>187.5</v>
      </c>
      <c r="C454" s="8">
        <f t="shared" si="31"/>
        <v>1.0678056593700358E-3</v>
      </c>
      <c r="D454" s="8">
        <f t="shared" si="29"/>
        <v>3.5339591385974645E-2</v>
      </c>
      <c r="E454" s="86">
        <f>IFERROR(VLOOKUP(A454,SPY!$A$2:$E$379,5,FALSE),"")</f>
        <v>111.110001</v>
      </c>
      <c r="F454" s="8">
        <f t="shared" si="30"/>
        <v>9.5327275328720873E-2</v>
      </c>
    </row>
    <row r="455" spans="1:6" x14ac:dyDescent="0.45">
      <c r="A455" s="9">
        <v>38231</v>
      </c>
      <c r="B455" s="90">
        <v>187.4</v>
      </c>
      <c r="C455" s="8">
        <f t="shared" si="31"/>
        <v>-5.333333333332746E-4</v>
      </c>
      <c r="D455" s="8">
        <f t="shared" si="29"/>
        <v>3.2506887052341726E-2</v>
      </c>
      <c r="E455" s="86">
        <f>IFERROR(VLOOKUP(A455,SPY!$A$2:$E$379,5,FALSE),"")</f>
        <v>111.760002</v>
      </c>
      <c r="F455" s="8">
        <f t="shared" si="30"/>
        <v>0.11815913311132964</v>
      </c>
    </row>
    <row r="456" spans="1:6" x14ac:dyDescent="0.45">
      <c r="A456" s="9">
        <v>38261</v>
      </c>
      <c r="B456" s="90">
        <v>188.3</v>
      </c>
      <c r="C456" s="8">
        <f t="shared" si="31"/>
        <v>4.8025613660618305E-3</v>
      </c>
      <c r="D456" s="8">
        <f t="shared" si="29"/>
        <v>3.3479692645444592E-2</v>
      </c>
      <c r="E456" s="86">
        <f>IFERROR(VLOOKUP(A456,SPY!$A$2:$E$379,5,FALSE),"")</f>
        <v>113.199997</v>
      </c>
      <c r="F456" s="8">
        <f t="shared" si="30"/>
        <v>7.5023682572924466E-2</v>
      </c>
    </row>
    <row r="457" spans="1:6" x14ac:dyDescent="0.45">
      <c r="A457" s="9">
        <v>38292</v>
      </c>
      <c r="B457" s="90">
        <v>188.9</v>
      </c>
      <c r="C457" s="8">
        <f t="shared" si="31"/>
        <v>3.1864046733935947E-3</v>
      </c>
      <c r="D457" s="8">
        <f t="shared" si="29"/>
        <v>3.1676679410158393E-2</v>
      </c>
      <c r="E457" s="86">
        <f>IFERROR(VLOOKUP(A457,SPY!$A$2:$E$379,5,FALSE),"")</f>
        <v>117.889999</v>
      </c>
      <c r="F457" s="8">
        <f t="shared" si="30"/>
        <v>0.1074683167910282</v>
      </c>
    </row>
    <row r="458" spans="1:6" x14ac:dyDescent="0.45">
      <c r="A458" s="9">
        <v>38322</v>
      </c>
      <c r="B458" s="90">
        <v>188.9</v>
      </c>
      <c r="C458" s="8">
        <f t="shared" si="31"/>
        <v>0</v>
      </c>
      <c r="D458" s="8">
        <f t="shared" si="29"/>
        <v>2.6630434782608736E-2</v>
      </c>
      <c r="E458" s="86">
        <f>IFERROR(VLOOKUP(A458,SPY!$A$2:$E$379,5,FALSE),"")</f>
        <v>120.870003</v>
      </c>
      <c r="F458" s="8">
        <f t="shared" si="30"/>
        <v>8.6179044627777035E-2</v>
      </c>
    </row>
    <row r="459" spans="1:6" x14ac:dyDescent="0.45">
      <c r="A459" s="9">
        <v>38353</v>
      </c>
      <c r="B459" s="90">
        <v>189.1</v>
      </c>
      <c r="C459" s="8">
        <f t="shared" si="31"/>
        <v>1.0587612493382359E-3</v>
      </c>
      <c r="D459" s="8">
        <f t="shared" si="29"/>
        <v>2.8276237085372413E-2</v>
      </c>
      <c r="E459" s="86">
        <f>IFERROR(VLOOKUP(A459,SPY!$A$2:$E$379,5,FALSE),"")</f>
        <v>118.160004</v>
      </c>
      <c r="F459" s="8">
        <f t="shared" si="30"/>
        <v>4.1240754990110595E-2</v>
      </c>
    </row>
    <row r="460" spans="1:6" x14ac:dyDescent="0.45">
      <c r="A460" s="9">
        <v>38384</v>
      </c>
      <c r="B460" s="90">
        <v>189.2</v>
      </c>
      <c r="C460" s="8">
        <f t="shared" si="31"/>
        <v>5.2882072977267214E-4</v>
      </c>
      <c r="D460" s="8">
        <f t="shared" si="29"/>
        <v>2.6587086272381821E-2</v>
      </c>
      <c r="E460" s="86">
        <f>IFERROR(VLOOKUP(A460,SPY!$A$2:$E$379,5,FALSE),"")</f>
        <v>120.629997</v>
      </c>
      <c r="F460" s="8">
        <f t="shared" si="30"/>
        <v>4.8774127511062249E-2</v>
      </c>
    </row>
    <row r="461" spans="1:6" x14ac:dyDescent="0.45">
      <c r="A461" s="9">
        <v>38412</v>
      </c>
      <c r="B461" s="90">
        <v>189.6</v>
      </c>
      <c r="C461" s="8">
        <f t="shared" si="31"/>
        <v>2.1141649048626032E-3</v>
      </c>
      <c r="D461" s="8">
        <f t="shared" si="29"/>
        <v>2.6529507309150047E-2</v>
      </c>
      <c r="E461" s="86">
        <f>IFERROR(VLOOKUP(A461,SPY!$A$2:$E$379,5,FALSE),"")</f>
        <v>117.959999</v>
      </c>
      <c r="F461" s="8">
        <f t="shared" si="30"/>
        <v>4.2970831882773286E-2</v>
      </c>
    </row>
    <row r="462" spans="1:6" x14ac:dyDescent="0.45">
      <c r="A462" s="9">
        <v>38443</v>
      </c>
      <c r="B462" s="90">
        <v>190.8</v>
      </c>
      <c r="C462" s="8">
        <f t="shared" si="31"/>
        <v>6.3291139240506666E-3</v>
      </c>
      <c r="D462" s="8">
        <f t="shared" si="29"/>
        <v>3.0794165316045508E-2</v>
      </c>
      <c r="E462" s="86">
        <f>IFERROR(VLOOKUP(A462,SPY!$A$2:$E$379,5,FALSE),"")</f>
        <v>115.75</v>
      </c>
      <c r="F462" s="8">
        <f t="shared" si="30"/>
        <v>4.3168718846149368E-2</v>
      </c>
    </row>
    <row r="463" spans="1:6" x14ac:dyDescent="0.45">
      <c r="A463" s="9">
        <v>38473</v>
      </c>
      <c r="B463" s="90">
        <v>191</v>
      </c>
      <c r="C463" s="8">
        <f t="shared" si="31"/>
        <v>1.0482180293500676E-3</v>
      </c>
      <c r="D463" s="8">
        <f t="shared" si="29"/>
        <v>2.4128686327077764E-2</v>
      </c>
      <c r="E463" s="86">
        <f>IFERROR(VLOOKUP(A463,SPY!$A$2:$E$379,5,FALSE),"")</f>
        <v>119.480003</v>
      </c>
      <c r="F463" s="8">
        <f t="shared" si="30"/>
        <v>5.8656760068609204E-2</v>
      </c>
    </row>
    <row r="464" spans="1:6" x14ac:dyDescent="0.45">
      <c r="A464" s="9">
        <v>38504</v>
      </c>
      <c r="B464" s="90">
        <v>191</v>
      </c>
      <c r="C464" s="8">
        <f t="shared" si="31"/>
        <v>0</v>
      </c>
      <c r="D464" s="8">
        <f t="shared" ref="D464:D527" si="32">B464/B452-1</f>
        <v>2.1936864633493869E-2</v>
      </c>
      <c r="E464" s="86">
        <f>IFERROR(VLOOKUP(A464,SPY!$A$2:$E$379,5,FALSE),"")</f>
        <v>119.18</v>
      </c>
      <c r="F464" s="8">
        <f t="shared" si="30"/>
        <v>4.0600725055450315E-2</v>
      </c>
    </row>
    <row r="465" spans="1:6" x14ac:dyDescent="0.45">
      <c r="A465" s="9">
        <v>38534</v>
      </c>
      <c r="B465" s="90">
        <v>191.4</v>
      </c>
      <c r="C465" s="8">
        <f t="shared" si="31"/>
        <v>2.0942408376962707E-3</v>
      </c>
      <c r="D465" s="8">
        <f t="shared" si="32"/>
        <v>2.1890016017084957E-2</v>
      </c>
      <c r="E465" s="86">
        <f>IFERROR(VLOOKUP(A465,SPY!$A$2:$E$379,5,FALSE),"")</f>
        <v>123.739998</v>
      </c>
      <c r="F465" s="8">
        <f t="shared" si="30"/>
        <v>0.11638399914774444</v>
      </c>
    </row>
    <row r="466" spans="1:6" x14ac:dyDescent="0.45">
      <c r="A466" s="9">
        <v>38565</v>
      </c>
      <c r="B466" s="90">
        <v>191.5</v>
      </c>
      <c r="C466" s="8">
        <f t="shared" si="31"/>
        <v>5.2246603970740324E-4</v>
      </c>
      <c r="D466" s="8">
        <f t="shared" si="32"/>
        <v>2.1333333333333426E-2</v>
      </c>
      <c r="E466" s="86">
        <f>IFERROR(VLOOKUP(A466,SPY!$A$2:$E$379,5,FALSE),"")</f>
        <v>122.58000199999999</v>
      </c>
      <c r="F466" s="8">
        <f t="shared" si="30"/>
        <v>0.10323104038132436</v>
      </c>
    </row>
    <row r="467" spans="1:6" x14ac:dyDescent="0.45">
      <c r="A467" s="9">
        <v>38596</v>
      </c>
      <c r="B467" s="90">
        <v>191.9</v>
      </c>
      <c r="C467" s="8">
        <f t="shared" si="31"/>
        <v>2.0887728459531019E-3</v>
      </c>
      <c r="D467" s="8">
        <f t="shared" si="32"/>
        <v>2.4012806830309597E-2</v>
      </c>
      <c r="E467" s="86">
        <f>IFERROR(VLOOKUP(A467,SPY!$A$2:$E$379,5,FALSE),"")</f>
        <v>123.040001</v>
      </c>
      <c r="F467" s="8">
        <f t="shared" si="30"/>
        <v>0.10093055474354773</v>
      </c>
    </row>
    <row r="468" spans="1:6" x14ac:dyDescent="0.45">
      <c r="A468" s="9">
        <v>38626</v>
      </c>
      <c r="B468" s="90">
        <v>192.4</v>
      </c>
      <c r="C468" s="8">
        <f t="shared" si="31"/>
        <v>2.6055237102657891E-3</v>
      </c>
      <c r="D468" s="8">
        <f t="shared" si="32"/>
        <v>2.1773765268189083E-2</v>
      </c>
      <c r="E468" s="86">
        <f>IFERROR(VLOOKUP(A468,SPY!$A$2:$E$379,5,FALSE),"")</f>
        <v>120.129997</v>
      </c>
      <c r="F468" s="8">
        <f t="shared" si="30"/>
        <v>6.1219082894498733E-2</v>
      </c>
    </row>
    <row r="469" spans="1:6" x14ac:dyDescent="0.45">
      <c r="A469" s="9">
        <v>38657</v>
      </c>
      <c r="B469" s="90">
        <v>193</v>
      </c>
      <c r="C469" s="8">
        <f t="shared" si="31"/>
        <v>3.1185031185030354E-3</v>
      </c>
      <c r="D469" s="8">
        <f t="shared" si="32"/>
        <v>2.1704605611434502E-2</v>
      </c>
      <c r="E469" s="86">
        <f>IFERROR(VLOOKUP(A469,SPY!$A$2:$E$379,5,FALSE),"")</f>
        <v>125.410004</v>
      </c>
      <c r="F469" s="8">
        <f t="shared" si="30"/>
        <v>6.3788320161068057E-2</v>
      </c>
    </row>
    <row r="470" spans="1:6" x14ac:dyDescent="0.45">
      <c r="A470" s="9">
        <v>38687</v>
      </c>
      <c r="B470" s="90">
        <v>193.3</v>
      </c>
      <c r="C470" s="8">
        <f t="shared" si="31"/>
        <v>1.5544041450776813E-3</v>
      </c>
      <c r="D470" s="8">
        <f t="shared" si="32"/>
        <v>2.3292747485442078E-2</v>
      </c>
      <c r="E470" s="86">
        <f>IFERROR(VLOOKUP(A470,SPY!$A$2:$E$379,5,FALSE),"")</f>
        <v>124.510002</v>
      </c>
      <c r="F470" s="8">
        <f t="shared" si="30"/>
        <v>3.0114990565525135E-2</v>
      </c>
    </row>
    <row r="471" spans="1:6" x14ac:dyDescent="0.45">
      <c r="A471" s="9">
        <v>38718</v>
      </c>
      <c r="B471" s="90">
        <v>194.1</v>
      </c>
      <c r="C471" s="8">
        <f t="shared" si="31"/>
        <v>4.1386445938953464E-3</v>
      </c>
      <c r="D471" s="8">
        <f t="shared" si="32"/>
        <v>2.6441036488630276E-2</v>
      </c>
      <c r="E471" s="86">
        <f>IFERROR(VLOOKUP(A471,SPY!$A$2:$E$379,5,FALSE),"")</f>
        <v>127.5</v>
      </c>
      <c r="F471" s="8">
        <f t="shared" si="30"/>
        <v>7.9045325692439938E-2</v>
      </c>
    </row>
    <row r="472" spans="1:6" x14ac:dyDescent="0.45">
      <c r="A472" s="9">
        <v>38749</v>
      </c>
      <c r="B472" s="90">
        <v>194.2</v>
      </c>
      <c r="C472" s="8">
        <f t="shared" si="31"/>
        <v>5.1519835136515368E-4</v>
      </c>
      <c r="D472" s="8">
        <f t="shared" si="32"/>
        <v>2.6427061310782207E-2</v>
      </c>
      <c r="E472" s="86">
        <f>IFERROR(VLOOKUP(A472,SPY!$A$2:$E$379,5,FALSE),"")</f>
        <v>128.229996</v>
      </c>
      <c r="F472" s="8">
        <f t="shared" si="30"/>
        <v>6.3002563118691013E-2</v>
      </c>
    </row>
    <row r="473" spans="1:6" x14ac:dyDescent="0.45">
      <c r="A473" s="9">
        <v>38777</v>
      </c>
      <c r="B473" s="90">
        <v>194.4</v>
      </c>
      <c r="C473" s="8">
        <f t="shared" si="31"/>
        <v>1.029866117404854E-3</v>
      </c>
      <c r="D473" s="8">
        <f t="shared" si="32"/>
        <v>2.5316455696202667E-2</v>
      </c>
      <c r="E473" s="86">
        <f>IFERROR(VLOOKUP(A473,SPY!$A$2:$E$379,5,FALSE),"")</f>
        <v>129.83000200000001</v>
      </c>
      <c r="F473" s="8">
        <f t="shared" si="30"/>
        <v>0.10062735758415875</v>
      </c>
    </row>
    <row r="474" spans="1:6" x14ac:dyDescent="0.45">
      <c r="A474" s="9">
        <v>38808</v>
      </c>
      <c r="B474" s="90">
        <v>194.3</v>
      </c>
      <c r="C474" s="8">
        <f t="shared" si="31"/>
        <v>-5.1440329218099823E-4</v>
      </c>
      <c r="D474" s="8">
        <f t="shared" si="32"/>
        <v>1.8343815513626849E-2</v>
      </c>
      <c r="E474" s="86">
        <f>IFERROR(VLOOKUP(A474,SPY!$A$2:$E$379,5,FALSE),"")</f>
        <v>131.470001</v>
      </c>
      <c r="F474" s="8">
        <f t="shared" si="30"/>
        <v>0.13580994384449241</v>
      </c>
    </row>
    <row r="475" spans="1:6" x14ac:dyDescent="0.45">
      <c r="A475" s="9">
        <v>38838</v>
      </c>
      <c r="B475" s="90">
        <v>194.7</v>
      </c>
      <c r="C475" s="8">
        <f t="shared" si="31"/>
        <v>2.0586721564590515E-3</v>
      </c>
      <c r="D475" s="8">
        <f t="shared" si="32"/>
        <v>1.9371727748691114E-2</v>
      </c>
      <c r="E475" s="86">
        <f>IFERROR(VLOOKUP(A475,SPY!$A$2:$E$379,5,FALSE),"")</f>
        <v>127.510002</v>
      </c>
      <c r="F475" s="8">
        <f t="shared" si="30"/>
        <v>6.7207890846805673E-2</v>
      </c>
    </row>
    <row r="476" spans="1:6" x14ac:dyDescent="0.45">
      <c r="A476" s="9">
        <v>38869</v>
      </c>
      <c r="B476" s="90">
        <v>195.3</v>
      </c>
      <c r="C476" s="8">
        <f t="shared" si="31"/>
        <v>3.0816640986133237E-3</v>
      </c>
      <c r="D476" s="8">
        <f t="shared" si="32"/>
        <v>2.2513089005235631E-2</v>
      </c>
      <c r="E476" s="86">
        <f>IFERROR(VLOOKUP(A476,SPY!$A$2:$E$379,5,FALSE),"")</f>
        <v>127.279999</v>
      </c>
      <c r="F476" s="8">
        <f t="shared" si="30"/>
        <v>6.7964415170330472E-2</v>
      </c>
    </row>
    <row r="477" spans="1:6" x14ac:dyDescent="0.45">
      <c r="A477" s="9">
        <v>38899</v>
      </c>
      <c r="B477" s="90">
        <v>195.7</v>
      </c>
      <c r="C477" s="8">
        <f t="shared" si="31"/>
        <v>2.0481310803890374E-3</v>
      </c>
      <c r="D477" s="8">
        <f t="shared" si="32"/>
        <v>2.2466039707419005E-2</v>
      </c>
      <c r="E477" s="86">
        <f>IFERROR(VLOOKUP(A477,SPY!$A$2:$E$379,5,FALSE),"")</f>
        <v>127.849998</v>
      </c>
      <c r="F477" s="8">
        <f t="shared" si="30"/>
        <v>3.3214805773635225E-2</v>
      </c>
    </row>
    <row r="478" spans="1:6" x14ac:dyDescent="0.45">
      <c r="A478" s="9">
        <v>38930</v>
      </c>
      <c r="B478" s="90">
        <v>196.2</v>
      </c>
      <c r="C478" s="8">
        <f t="shared" si="31"/>
        <v>2.5549310168624384E-3</v>
      </c>
      <c r="D478" s="8">
        <f t="shared" si="32"/>
        <v>2.4543080939947615E-2</v>
      </c>
      <c r="E478" s="86">
        <f>IFERROR(VLOOKUP(A478,SPY!$A$2:$E$379,5,FALSE),"")</f>
        <v>130.63999899999999</v>
      </c>
      <c r="F478" s="8">
        <f t="shared" si="30"/>
        <v>6.5752952100620821E-2</v>
      </c>
    </row>
    <row r="479" spans="1:6" x14ac:dyDescent="0.45">
      <c r="A479" s="9">
        <v>38961</v>
      </c>
      <c r="B479" s="90">
        <v>196.8</v>
      </c>
      <c r="C479" s="8">
        <f t="shared" si="31"/>
        <v>3.0581039755352979E-3</v>
      </c>
      <c r="D479" s="8">
        <f t="shared" si="32"/>
        <v>2.5534132360604422E-2</v>
      </c>
      <c r="E479" s="86">
        <f>IFERROR(VLOOKUP(A479,SPY!$A$2:$E$379,5,FALSE),"")</f>
        <v>133.58000200000001</v>
      </c>
      <c r="F479" s="8">
        <f t="shared" si="30"/>
        <v>8.5663206390903746E-2</v>
      </c>
    </row>
    <row r="480" spans="1:6" x14ac:dyDescent="0.45">
      <c r="A480" s="9">
        <v>38991</v>
      </c>
      <c r="B480" s="90">
        <v>197.4</v>
      </c>
      <c r="C480" s="8">
        <f t="shared" si="31"/>
        <v>3.0487804878047697E-3</v>
      </c>
      <c r="D480" s="8">
        <f t="shared" si="32"/>
        <v>2.5987525987525961E-2</v>
      </c>
      <c r="E480" s="86">
        <f>IFERROR(VLOOKUP(A480,SPY!$A$2:$E$379,5,FALSE),"")</f>
        <v>137.78999300000001</v>
      </c>
      <c r="F480" s="8">
        <f t="shared" si="30"/>
        <v>0.14700737901458538</v>
      </c>
    </row>
    <row r="481" spans="1:6" x14ac:dyDescent="0.45">
      <c r="A481" s="9">
        <v>39022</v>
      </c>
      <c r="B481" s="90">
        <v>197.4</v>
      </c>
      <c r="C481" s="8">
        <f t="shared" si="31"/>
        <v>0</v>
      </c>
      <c r="D481" s="8">
        <f t="shared" si="32"/>
        <v>2.2797927461139844E-2</v>
      </c>
      <c r="E481" s="86">
        <f>IFERROR(VLOOKUP(A481,SPY!$A$2:$E$379,5,FALSE),"")</f>
        <v>140.529999</v>
      </c>
      <c r="F481" s="8">
        <f t="shared" si="30"/>
        <v>0.12056450456695633</v>
      </c>
    </row>
    <row r="482" spans="1:6" x14ac:dyDescent="0.45">
      <c r="A482" s="9">
        <v>39052</v>
      </c>
      <c r="B482" s="90">
        <v>197.5</v>
      </c>
      <c r="C482" s="8">
        <f t="shared" si="31"/>
        <v>5.0658561296845761E-4</v>
      </c>
      <c r="D482" s="8">
        <f t="shared" si="32"/>
        <v>2.1727884117951346E-2</v>
      </c>
      <c r="E482" s="86">
        <f>IFERROR(VLOOKUP(A482,SPY!$A$2:$E$379,5,FALSE),"")</f>
        <v>141.61999499999999</v>
      </c>
      <c r="F482" s="8">
        <f t="shared" si="30"/>
        <v>0.13741862280268857</v>
      </c>
    </row>
    <row r="483" spans="1:6" x14ac:dyDescent="0.45">
      <c r="A483" s="9">
        <v>39083</v>
      </c>
      <c r="B483" s="90">
        <v>198.81299999999999</v>
      </c>
      <c r="C483" s="8">
        <f t="shared" si="31"/>
        <v>6.6481012658228256E-3</v>
      </c>
      <c r="D483" s="8">
        <f t="shared" si="32"/>
        <v>2.4281298299845488E-2</v>
      </c>
      <c r="E483" s="86">
        <f>IFERROR(VLOOKUP(A483,SPY!$A$2:$E$379,5,FALSE),"")</f>
        <v>143.75</v>
      </c>
      <c r="F483" s="8">
        <f t="shared" si="30"/>
        <v>0.12745098039215685</v>
      </c>
    </row>
    <row r="484" spans="1:6" x14ac:dyDescent="0.45">
      <c r="A484" s="9">
        <v>39114</v>
      </c>
      <c r="B484" s="90">
        <v>200.126</v>
      </c>
      <c r="C484" s="8">
        <f t="shared" si="31"/>
        <v>6.6041959026825747E-3</v>
      </c>
      <c r="D484" s="8">
        <f t="shared" si="32"/>
        <v>3.0514933058702454E-2</v>
      </c>
      <c r="E484" s="86">
        <f>IFERROR(VLOOKUP(A484,SPY!$A$2:$E$379,5,FALSE),"")</f>
        <v>140.929993</v>
      </c>
      <c r="F484" s="8">
        <f t="shared" si="30"/>
        <v>9.904076578151022E-2</v>
      </c>
    </row>
    <row r="485" spans="1:6" x14ac:dyDescent="0.45">
      <c r="A485" s="9">
        <v>39142</v>
      </c>
      <c r="B485" s="90">
        <v>200.85300000000001</v>
      </c>
      <c r="C485" s="8">
        <f t="shared" si="31"/>
        <v>3.6327113918230847E-3</v>
      </c>
      <c r="D485" s="8">
        <f t="shared" si="32"/>
        <v>3.3194444444444526E-2</v>
      </c>
      <c r="E485" s="86">
        <f>IFERROR(VLOOKUP(A485,SPY!$A$2:$E$379,5,FALSE),"")</f>
        <v>142</v>
      </c>
      <c r="F485" s="8">
        <f t="shared" si="30"/>
        <v>9.3737948182423869E-2</v>
      </c>
    </row>
    <row r="486" spans="1:6" x14ac:dyDescent="0.45">
      <c r="A486" s="9">
        <v>39173</v>
      </c>
      <c r="B486" s="90">
        <v>201.392</v>
      </c>
      <c r="C486" s="8">
        <f t="shared" si="31"/>
        <v>2.6835546394625709E-3</v>
      </c>
      <c r="D486" s="8">
        <f t="shared" si="32"/>
        <v>3.6500257334019404E-2</v>
      </c>
      <c r="E486" s="86">
        <f>IFERROR(VLOOKUP(A486,SPY!$A$2:$E$379,5,FALSE),"")</f>
        <v>148.28999300000001</v>
      </c>
      <c r="F486" s="8">
        <f t="shared" si="30"/>
        <v>0.12793787078468211</v>
      </c>
    </row>
    <row r="487" spans="1:6" x14ac:dyDescent="0.45">
      <c r="A487" s="9">
        <v>39203</v>
      </c>
      <c r="B487" s="90">
        <v>202.15700000000001</v>
      </c>
      <c r="C487" s="8">
        <f t="shared" si="31"/>
        <v>3.7985620084215466E-3</v>
      </c>
      <c r="D487" s="8">
        <f t="shared" si="32"/>
        <v>3.8299948638931713E-2</v>
      </c>
      <c r="E487" s="86">
        <f>IFERROR(VLOOKUP(A487,SPY!$A$2:$E$379,5,FALSE),"")</f>
        <v>153.320007</v>
      </c>
      <c r="F487" s="8">
        <f t="shared" si="30"/>
        <v>0.20241553286149272</v>
      </c>
    </row>
    <row r="488" spans="1:6" x14ac:dyDescent="0.45">
      <c r="A488" s="9">
        <v>39234</v>
      </c>
      <c r="B488" s="90">
        <v>202.977</v>
      </c>
      <c r="C488" s="8">
        <f t="shared" si="31"/>
        <v>4.0562533080723551E-3</v>
      </c>
      <c r="D488" s="8">
        <f t="shared" si="32"/>
        <v>3.930875576036863E-2</v>
      </c>
      <c r="E488" s="86">
        <f>IFERROR(VLOOKUP(A488,SPY!$A$2:$E$379,5,FALSE),"")</f>
        <v>150.429993</v>
      </c>
      <c r="F488" s="8">
        <f t="shared" si="30"/>
        <v>0.18188241814803896</v>
      </c>
    </row>
    <row r="489" spans="1:6" x14ac:dyDescent="0.45">
      <c r="A489" s="9">
        <v>39264</v>
      </c>
      <c r="B489" s="90">
        <v>203.64</v>
      </c>
      <c r="C489" s="8">
        <f t="shared" si="31"/>
        <v>3.266379934672381E-3</v>
      </c>
      <c r="D489" s="8">
        <f t="shared" si="32"/>
        <v>4.0572304547777271E-2</v>
      </c>
      <c r="E489" s="86">
        <f>IFERROR(VLOOKUP(A489,SPY!$A$2:$E$379,5,FALSE),"")</f>
        <v>145.720001</v>
      </c>
      <c r="F489" s="8">
        <f t="shared" ref="F489:F552" si="33">IFERROR(E489/E477-1,"")</f>
        <v>0.13977319733708549</v>
      </c>
    </row>
    <row r="490" spans="1:6" x14ac:dyDescent="0.45">
      <c r="A490" s="9">
        <v>39295</v>
      </c>
      <c r="B490" s="90">
        <v>204.41800000000001</v>
      </c>
      <c r="C490" s="8">
        <f t="shared" si="31"/>
        <v>3.820467491651991E-3</v>
      </c>
      <c r="D490" s="8">
        <f t="shared" si="32"/>
        <v>4.188583078491348E-2</v>
      </c>
      <c r="E490" s="86">
        <f>IFERROR(VLOOKUP(A490,SPY!$A$2:$E$379,5,FALSE),"")</f>
        <v>147.58999600000001</v>
      </c>
      <c r="F490" s="8">
        <f t="shared" si="33"/>
        <v>0.12974584453265359</v>
      </c>
    </row>
    <row r="491" spans="1:6" x14ac:dyDescent="0.45">
      <c r="A491" s="9">
        <v>39326</v>
      </c>
      <c r="B491" s="90">
        <v>205.34700000000001</v>
      </c>
      <c r="C491" s="8">
        <f t="shared" si="31"/>
        <v>4.5446095744994253E-3</v>
      </c>
      <c r="D491" s="8">
        <f t="shared" si="32"/>
        <v>4.3429878048780513E-2</v>
      </c>
      <c r="E491" s="86">
        <f>IFERROR(VLOOKUP(A491,SPY!$A$2:$E$379,5,FALSE),"")</f>
        <v>152.58000200000001</v>
      </c>
      <c r="F491" s="8">
        <f t="shared" si="33"/>
        <v>0.14223685967604638</v>
      </c>
    </row>
    <row r="492" spans="1:6" x14ac:dyDescent="0.45">
      <c r="A492" s="9">
        <v>39356</v>
      </c>
      <c r="B492" s="90">
        <v>205.988</v>
      </c>
      <c r="C492" s="8">
        <f t="shared" si="31"/>
        <v>3.1215454815507471E-3</v>
      </c>
      <c r="D492" s="8">
        <f t="shared" si="32"/>
        <v>4.3505572441742579E-2</v>
      </c>
      <c r="E492" s="86">
        <f>IFERROR(VLOOKUP(A492,SPY!$A$2:$E$379,5,FALSE),"")</f>
        <v>154.64999399999999</v>
      </c>
      <c r="F492" s="8">
        <f t="shared" si="33"/>
        <v>0.12236012668931617</v>
      </c>
    </row>
    <row r="493" spans="1:6" x14ac:dyDescent="0.45">
      <c r="A493" s="9">
        <v>39387</v>
      </c>
      <c r="B493" s="90">
        <v>206.78899999999999</v>
      </c>
      <c r="C493" s="8">
        <f t="shared" si="31"/>
        <v>3.8885760335551911E-3</v>
      </c>
      <c r="D493" s="8">
        <f t="shared" si="32"/>
        <v>4.7563323201621044E-2</v>
      </c>
      <c r="E493" s="86">
        <f>IFERROR(VLOOKUP(A493,SPY!$A$2:$E$379,5,FALSE),"")</f>
        <v>148.66000399999999</v>
      </c>
      <c r="F493" s="8">
        <f t="shared" si="33"/>
        <v>5.7852451845530783E-2</v>
      </c>
    </row>
    <row r="494" spans="1:6" x14ac:dyDescent="0.45">
      <c r="A494" s="9">
        <v>39417</v>
      </c>
      <c r="B494" s="90">
        <v>207.14099999999999</v>
      </c>
      <c r="C494" s="8">
        <f t="shared" si="31"/>
        <v>1.7022182030959065E-3</v>
      </c>
      <c r="D494" s="8">
        <f t="shared" si="32"/>
        <v>4.8815189873417708E-2</v>
      </c>
      <c r="E494" s="86">
        <f>IFERROR(VLOOKUP(A494,SPY!$A$2:$E$379,5,FALSE),"")</f>
        <v>146.21000699999999</v>
      </c>
      <c r="F494" s="8">
        <f t="shared" si="33"/>
        <v>3.241076233620821E-2</v>
      </c>
    </row>
    <row r="495" spans="1:6" x14ac:dyDescent="0.45">
      <c r="A495" s="9">
        <v>39448</v>
      </c>
      <c r="B495" s="90">
        <v>208.392</v>
      </c>
      <c r="C495" s="8">
        <f t="shared" si="31"/>
        <v>6.0393644908540711E-3</v>
      </c>
      <c r="D495" s="8">
        <f t="shared" si="32"/>
        <v>4.8180953961763029E-2</v>
      </c>
      <c r="E495" s="86">
        <f>IFERROR(VLOOKUP(A495,SPY!$A$2:$E$379,5,FALSE),"")</f>
        <v>137.36999499999999</v>
      </c>
      <c r="F495" s="8">
        <f t="shared" si="33"/>
        <v>-4.438264347826093E-2</v>
      </c>
    </row>
    <row r="496" spans="1:6" x14ac:dyDescent="0.45">
      <c r="A496" s="9">
        <v>39479</v>
      </c>
      <c r="B496" s="90">
        <v>209.18299999999999</v>
      </c>
      <c r="C496" s="8">
        <f t="shared" si="31"/>
        <v>3.7957311221159529E-3</v>
      </c>
      <c r="D496" s="8">
        <f t="shared" si="32"/>
        <v>4.5256488412300122E-2</v>
      </c>
      <c r="E496" s="86">
        <f>IFERROR(VLOOKUP(A496,SPY!$A$2:$E$379,5,FALSE),"")</f>
        <v>133.820007</v>
      </c>
      <c r="F496" s="8">
        <f t="shared" si="33"/>
        <v>-5.0450481467064212E-2</v>
      </c>
    </row>
    <row r="497" spans="1:6" x14ac:dyDescent="0.45">
      <c r="A497" s="9">
        <v>39508</v>
      </c>
      <c r="B497" s="90">
        <v>209.595</v>
      </c>
      <c r="C497" s="8">
        <f t="shared" si="31"/>
        <v>1.9695673166557626E-3</v>
      </c>
      <c r="D497" s="8">
        <f t="shared" si="32"/>
        <v>4.3524368568057081E-2</v>
      </c>
      <c r="E497" s="86">
        <f>IFERROR(VLOOKUP(A497,SPY!$A$2:$E$379,5,FALSE),"")</f>
        <v>131.970001</v>
      </c>
      <c r="F497" s="8">
        <f t="shared" si="33"/>
        <v>-7.0633795774647901E-2</v>
      </c>
    </row>
    <row r="498" spans="1:6" x14ac:dyDescent="0.45">
      <c r="A498" s="9">
        <v>39539</v>
      </c>
      <c r="B498" s="90">
        <v>211.36799999999999</v>
      </c>
      <c r="C498" s="8">
        <f t="shared" si="31"/>
        <v>8.4591712588564238E-3</v>
      </c>
      <c r="D498" s="8">
        <f t="shared" si="32"/>
        <v>4.9535234766028502E-2</v>
      </c>
      <c r="E498" s="86">
        <f>IFERROR(VLOOKUP(A498,SPY!$A$2:$E$379,5,FALSE),"")</f>
        <v>138.259995</v>
      </c>
      <c r="F498" s="8">
        <f t="shared" si="33"/>
        <v>-6.7637726572689294E-2</v>
      </c>
    </row>
    <row r="499" spans="1:6" x14ac:dyDescent="0.45">
      <c r="A499" s="9">
        <v>39569</v>
      </c>
      <c r="B499" s="90">
        <v>212.20400000000001</v>
      </c>
      <c r="C499" s="8">
        <f t="shared" si="31"/>
        <v>3.9551871617273804E-3</v>
      </c>
      <c r="D499" s="8">
        <f t="shared" si="32"/>
        <v>4.9698996324638811E-2</v>
      </c>
      <c r="E499" s="86">
        <f>IFERROR(VLOOKUP(A499,SPY!$A$2:$E$379,5,FALSE),"")</f>
        <v>140.35000600000001</v>
      </c>
      <c r="F499" s="8">
        <f t="shared" si="33"/>
        <v>-8.4594315208973314E-2</v>
      </c>
    </row>
    <row r="500" spans="1:6" x14ac:dyDescent="0.45">
      <c r="A500" s="9">
        <v>39600</v>
      </c>
      <c r="B500" s="90">
        <v>213.452</v>
      </c>
      <c r="C500" s="8">
        <f t="shared" si="31"/>
        <v>5.8811332491375268E-3</v>
      </c>
      <c r="D500" s="8">
        <f t="shared" si="32"/>
        <v>5.160683230119667E-2</v>
      </c>
      <c r="E500" s="86">
        <f>IFERROR(VLOOKUP(A500,SPY!$A$2:$E$379,5,FALSE),"")</f>
        <v>127.980003</v>
      </c>
      <c r="F500" s="8">
        <f t="shared" si="33"/>
        <v>-0.14923878910238331</v>
      </c>
    </row>
    <row r="501" spans="1:6" x14ac:dyDescent="0.45">
      <c r="A501" s="9">
        <v>39630</v>
      </c>
      <c r="B501" s="90">
        <v>215.44900000000001</v>
      </c>
      <c r="C501" s="8">
        <f t="shared" si="31"/>
        <v>9.3557333733111925E-3</v>
      </c>
      <c r="D501" s="8">
        <f t="shared" si="32"/>
        <v>5.7989589471616698E-2</v>
      </c>
      <c r="E501" s="86">
        <f>IFERROR(VLOOKUP(A501,SPY!$A$2:$E$379,5,FALSE),"")</f>
        <v>126.83000199999999</v>
      </c>
      <c r="F501" s="8">
        <f t="shared" si="33"/>
        <v>-0.12963216353532692</v>
      </c>
    </row>
    <row r="502" spans="1:6" x14ac:dyDescent="0.45">
      <c r="A502" s="9">
        <v>39661</v>
      </c>
      <c r="B502" s="90">
        <v>216.53</v>
      </c>
      <c r="C502" s="8">
        <f t="shared" si="31"/>
        <v>5.0174287186293132E-3</v>
      </c>
      <c r="D502" s="8">
        <f t="shared" si="32"/>
        <v>5.9251142267314982E-2</v>
      </c>
      <c r="E502" s="86">
        <f>IFERROR(VLOOKUP(A502,SPY!$A$2:$E$379,5,FALSE),"")</f>
        <v>128.78999300000001</v>
      </c>
      <c r="F502" s="8">
        <f t="shared" si="33"/>
        <v>-0.12737992756636429</v>
      </c>
    </row>
    <row r="503" spans="1:6" x14ac:dyDescent="0.45">
      <c r="A503" s="9">
        <v>39692</v>
      </c>
      <c r="B503" s="90">
        <v>217.749</v>
      </c>
      <c r="C503" s="8">
        <f t="shared" si="31"/>
        <v>5.6297048907771874E-3</v>
      </c>
      <c r="D503" s="8">
        <f t="shared" si="32"/>
        <v>6.0395330830253169E-2</v>
      </c>
      <c r="E503" s="86">
        <f>IFERROR(VLOOKUP(A503,SPY!$A$2:$E$379,5,FALSE),"")</f>
        <v>115.989998</v>
      </c>
      <c r="F503" s="8">
        <f t="shared" si="33"/>
        <v>-0.23980864805598845</v>
      </c>
    </row>
    <row r="504" spans="1:6" x14ac:dyDescent="0.45">
      <c r="A504" s="9">
        <v>39722</v>
      </c>
      <c r="B504" s="90">
        <v>218.63200000000001</v>
      </c>
      <c r="C504" s="8">
        <f t="shared" si="31"/>
        <v>4.0551276928941782E-3</v>
      </c>
      <c r="D504" s="8">
        <f t="shared" si="32"/>
        <v>6.1382216439792581E-2</v>
      </c>
      <c r="E504" s="86">
        <f>IFERROR(VLOOKUP(A504,SPY!$A$2:$E$379,5,FALSE),"")</f>
        <v>96.830001999999993</v>
      </c>
      <c r="F504" s="8">
        <f t="shared" si="33"/>
        <v>-0.37387645808767378</v>
      </c>
    </row>
    <row r="505" spans="1:6" x14ac:dyDescent="0.45">
      <c r="A505" s="9">
        <v>39753</v>
      </c>
      <c r="B505" s="90">
        <v>219.07900000000001</v>
      </c>
      <c r="C505" s="8">
        <f t="shared" si="31"/>
        <v>2.044531450107856E-3</v>
      </c>
      <c r="D505" s="8">
        <f t="shared" si="32"/>
        <v>5.9432561693320451E-2</v>
      </c>
      <c r="E505" s="86">
        <f>IFERROR(VLOOKUP(A505,SPY!$A$2:$E$379,5,FALSE),"")</f>
        <v>90.089995999999999</v>
      </c>
      <c r="F505" s="8">
        <f t="shared" si="33"/>
        <v>-0.39398632062461125</v>
      </c>
    </row>
    <row r="506" spans="1:6" x14ac:dyDescent="0.45">
      <c r="A506" s="9">
        <v>39783</v>
      </c>
      <c r="B506" s="90">
        <v>219.15100000000001</v>
      </c>
      <c r="C506" s="8">
        <f t="shared" si="31"/>
        <v>3.2864856969405665E-4</v>
      </c>
      <c r="D506" s="8">
        <f t="shared" si="32"/>
        <v>5.7979830163994661E-2</v>
      </c>
      <c r="E506" s="86">
        <f>IFERROR(VLOOKUP(A506,SPY!$A$2:$E$379,5,FALSE),"")</f>
        <v>90.239998</v>
      </c>
      <c r="F506" s="8">
        <f t="shared" si="33"/>
        <v>-0.38280559688366611</v>
      </c>
    </row>
    <row r="507" spans="1:6" x14ac:dyDescent="0.45">
      <c r="A507" s="9">
        <v>39814</v>
      </c>
      <c r="B507" s="90">
        <v>219.32300000000001</v>
      </c>
      <c r="C507" s="8">
        <f t="shared" si="31"/>
        <v>7.8484697765457412E-4</v>
      </c>
      <c r="D507" s="8">
        <f t="shared" si="32"/>
        <v>5.2454028945448927E-2</v>
      </c>
      <c r="E507" s="86">
        <f>IFERROR(VLOOKUP(A507,SPY!$A$2:$E$379,5,FALSE),"")</f>
        <v>82.830001999999993</v>
      </c>
      <c r="F507" s="8">
        <f t="shared" si="33"/>
        <v>-0.39702988269017558</v>
      </c>
    </row>
    <row r="508" spans="1:6" x14ac:dyDescent="0.45">
      <c r="A508" s="9">
        <v>39845</v>
      </c>
      <c r="B508" s="90">
        <v>219.05799999999999</v>
      </c>
      <c r="C508" s="8">
        <f t="shared" si="31"/>
        <v>-1.2082636112036305E-3</v>
      </c>
      <c r="D508" s="8">
        <f t="shared" si="32"/>
        <v>4.7207469058193174E-2</v>
      </c>
      <c r="E508" s="86">
        <f>IFERROR(VLOOKUP(A508,SPY!$A$2:$E$379,5,FALSE),"")</f>
        <v>73.930000000000007</v>
      </c>
      <c r="F508" s="8">
        <f t="shared" si="33"/>
        <v>-0.44754150251987357</v>
      </c>
    </row>
    <row r="509" spans="1:6" x14ac:dyDescent="0.45">
      <c r="A509" s="9">
        <v>39873</v>
      </c>
      <c r="B509" s="90">
        <v>218.68199999999999</v>
      </c>
      <c r="C509" s="8">
        <f t="shared" si="31"/>
        <v>-1.71644039478136E-3</v>
      </c>
      <c r="D509" s="8">
        <f t="shared" si="32"/>
        <v>4.3355041866456778E-2</v>
      </c>
      <c r="E509" s="86">
        <f>IFERROR(VLOOKUP(A509,SPY!$A$2:$E$379,5,FALSE),"")</f>
        <v>79.519997000000004</v>
      </c>
      <c r="F509" s="8">
        <f t="shared" si="33"/>
        <v>-0.39743883914951239</v>
      </c>
    </row>
    <row r="510" spans="1:6" x14ac:dyDescent="0.45">
      <c r="A510" s="9">
        <v>39904</v>
      </c>
      <c r="B510" s="90">
        <v>218.37200000000001</v>
      </c>
      <c r="C510" s="8">
        <f t="shared" si="31"/>
        <v>-1.4175835231065026E-3</v>
      </c>
      <c r="D510" s="8">
        <f t="shared" si="32"/>
        <v>3.3136520192271313E-2</v>
      </c>
      <c r="E510" s="86">
        <f>IFERROR(VLOOKUP(A510,SPY!$A$2:$E$379,5,FALSE),"")</f>
        <v>87.419998000000007</v>
      </c>
      <c r="F510" s="8">
        <f t="shared" si="33"/>
        <v>-0.36771299608393593</v>
      </c>
    </row>
    <row r="511" spans="1:6" x14ac:dyDescent="0.45">
      <c r="A511" s="9">
        <v>39934</v>
      </c>
      <c r="B511" s="90">
        <v>218.053</v>
      </c>
      <c r="C511" s="8">
        <f t="shared" si="31"/>
        <v>-1.4608099939553698E-3</v>
      </c>
      <c r="D511" s="8">
        <f t="shared" si="32"/>
        <v>2.7563099658818757E-2</v>
      </c>
      <c r="E511" s="86">
        <f>IFERROR(VLOOKUP(A511,SPY!$A$2:$E$379,5,FALSE),"")</f>
        <v>92.529999000000004</v>
      </c>
      <c r="F511" s="8">
        <f t="shared" si="33"/>
        <v>-0.34071966480713933</v>
      </c>
    </row>
    <row r="512" spans="1:6" x14ac:dyDescent="0.45">
      <c r="A512" s="9">
        <v>39965</v>
      </c>
      <c r="B512" s="90">
        <v>218.09200000000001</v>
      </c>
      <c r="C512" s="8">
        <f t="shared" si="31"/>
        <v>1.7885559932673267E-4</v>
      </c>
      <c r="D512" s="8">
        <f t="shared" si="32"/>
        <v>2.1737908288514518E-2</v>
      </c>
      <c r="E512" s="86">
        <f>IFERROR(VLOOKUP(A512,SPY!$A$2:$E$379,5,FALSE),"")</f>
        <v>91.949996999999996</v>
      </c>
      <c r="F512" s="8">
        <f t="shared" si="33"/>
        <v>-0.28152840408981705</v>
      </c>
    </row>
    <row r="513" spans="1:6" x14ac:dyDescent="0.45">
      <c r="A513" s="9">
        <v>39995</v>
      </c>
      <c r="B513" s="90">
        <v>217.72499999999999</v>
      </c>
      <c r="C513" s="8">
        <f t="shared" si="31"/>
        <v>-1.6827760761514154E-3</v>
      </c>
      <c r="D513" s="8">
        <f t="shared" si="32"/>
        <v>1.0563984980203944E-2</v>
      </c>
      <c r="E513" s="86">
        <f>IFERROR(VLOOKUP(A513,SPY!$A$2:$E$379,5,FALSE),"")</f>
        <v>98.809997999999993</v>
      </c>
      <c r="F513" s="8">
        <f t="shared" si="33"/>
        <v>-0.22092567656034567</v>
      </c>
    </row>
    <row r="514" spans="1:6" x14ac:dyDescent="0.45">
      <c r="A514" s="9">
        <v>40026</v>
      </c>
      <c r="B514" s="90">
        <v>217.738</v>
      </c>
      <c r="C514" s="8">
        <f t="shared" si="31"/>
        <v>5.9708347686315832E-5</v>
      </c>
      <c r="D514" s="8">
        <f t="shared" si="32"/>
        <v>5.5789036161271177E-3</v>
      </c>
      <c r="E514" s="86">
        <f>IFERROR(VLOOKUP(A514,SPY!$A$2:$E$379,5,FALSE),"")</f>
        <v>102.459999</v>
      </c>
      <c r="F514" s="8">
        <f t="shared" si="33"/>
        <v>-0.20444130313758158</v>
      </c>
    </row>
    <row r="515" spans="1:6" x14ac:dyDescent="0.45">
      <c r="A515" s="9">
        <v>40057</v>
      </c>
      <c r="B515" s="90">
        <v>217.66399999999999</v>
      </c>
      <c r="C515" s="8">
        <f t="shared" si="31"/>
        <v>-3.398579944704494E-4</v>
      </c>
      <c r="D515" s="8">
        <f t="shared" si="32"/>
        <v>-3.9035770543149884E-4</v>
      </c>
      <c r="E515" s="86">
        <f>IFERROR(VLOOKUP(A515,SPY!$A$2:$E$379,5,FALSE),"")</f>
        <v>105.589996</v>
      </c>
      <c r="F515" s="8">
        <f t="shared" si="33"/>
        <v>-8.9662920763219578E-2</v>
      </c>
    </row>
    <row r="516" spans="1:6" x14ac:dyDescent="0.45">
      <c r="A516" s="9">
        <v>40087</v>
      </c>
      <c r="B516" s="90">
        <v>217.881</v>
      </c>
      <c r="C516" s="8">
        <f t="shared" si="31"/>
        <v>9.9694942663930419E-4</v>
      </c>
      <c r="D516" s="8">
        <f t="shared" si="32"/>
        <v>-3.4349957920157825E-3</v>
      </c>
      <c r="E516" s="86">
        <f>IFERROR(VLOOKUP(A516,SPY!$A$2:$E$379,5,FALSE),"")</f>
        <v>103.55999799999999</v>
      </c>
      <c r="F516" s="8">
        <f t="shared" si="33"/>
        <v>6.9503210378948355E-2</v>
      </c>
    </row>
    <row r="517" spans="1:6" x14ac:dyDescent="0.45">
      <c r="A517" s="9">
        <v>40118</v>
      </c>
      <c r="B517" s="90">
        <v>218.05500000000001</v>
      </c>
      <c r="C517" s="8">
        <f t="shared" ref="C517:C580" si="34">B517/B516-1</f>
        <v>7.9860107122708968E-4</v>
      </c>
      <c r="D517" s="8">
        <f t="shared" si="32"/>
        <v>-4.6741129912041268E-3</v>
      </c>
      <c r="E517" s="86">
        <f>IFERROR(VLOOKUP(A517,SPY!$A$2:$E$379,5,FALSE),"")</f>
        <v>109.94000200000001</v>
      </c>
      <c r="F517" s="8">
        <f t="shared" si="33"/>
        <v>0.22033529671818397</v>
      </c>
    </row>
    <row r="518" spans="1:6" x14ac:dyDescent="0.45">
      <c r="A518" s="9">
        <v>40148</v>
      </c>
      <c r="B518" s="90">
        <v>218.34100000000001</v>
      </c>
      <c r="C518" s="8">
        <f t="shared" si="34"/>
        <v>1.3115956983329458E-3</v>
      </c>
      <c r="D518" s="8">
        <f t="shared" si="32"/>
        <v>-3.6960816970946775E-3</v>
      </c>
      <c r="E518" s="86">
        <f>IFERROR(VLOOKUP(A518,SPY!$A$2:$E$379,5,FALSE),"")</f>
        <v>111.44000200000001</v>
      </c>
      <c r="F518" s="8">
        <f t="shared" si="33"/>
        <v>0.23492912754718809</v>
      </c>
    </row>
    <row r="519" spans="1:6" x14ac:dyDescent="0.45">
      <c r="A519" s="9">
        <v>40179</v>
      </c>
      <c r="B519" s="90">
        <v>218.85499999999999</v>
      </c>
      <c r="C519" s="8">
        <f t="shared" si="34"/>
        <v>2.3541158096738179E-3</v>
      </c>
      <c r="D519" s="8">
        <f t="shared" si="32"/>
        <v>-2.1338391322388572E-3</v>
      </c>
      <c r="E519" s="86">
        <f>IFERROR(VLOOKUP(A519,SPY!$A$2:$E$379,5,FALSE),"")</f>
        <v>107.389999</v>
      </c>
      <c r="F519" s="8">
        <f t="shared" si="33"/>
        <v>0.29651088261473202</v>
      </c>
    </row>
    <row r="520" spans="1:6" x14ac:dyDescent="0.45">
      <c r="A520" s="9">
        <v>40210</v>
      </c>
      <c r="B520" s="90">
        <v>218.898</v>
      </c>
      <c r="C520" s="8">
        <f t="shared" si="34"/>
        <v>1.9647711955417257E-4</v>
      </c>
      <c r="D520" s="8">
        <f t="shared" si="32"/>
        <v>-7.304001679919736E-4</v>
      </c>
      <c r="E520" s="86">
        <f>IFERROR(VLOOKUP(A520,SPY!$A$2:$E$379,5,FALSE),"")</f>
        <v>110.739998</v>
      </c>
      <c r="F520" s="8">
        <f t="shared" si="33"/>
        <v>0.49790339510347614</v>
      </c>
    </row>
    <row r="521" spans="1:6" x14ac:dyDescent="0.45">
      <c r="A521" s="9">
        <v>40238</v>
      </c>
      <c r="B521" s="90">
        <v>219.321</v>
      </c>
      <c r="C521" s="8">
        <f t="shared" si="34"/>
        <v>1.9324068744346334E-3</v>
      </c>
      <c r="D521" s="8">
        <f t="shared" si="32"/>
        <v>2.9220511976295604E-3</v>
      </c>
      <c r="E521" s="86">
        <f>IFERROR(VLOOKUP(A521,SPY!$A$2:$E$379,5,FALSE),"")</f>
        <v>117</v>
      </c>
      <c r="F521" s="8">
        <f t="shared" si="33"/>
        <v>0.47132802331468904</v>
      </c>
    </row>
    <row r="522" spans="1:6" x14ac:dyDescent="0.45">
      <c r="A522" s="9">
        <v>40269</v>
      </c>
      <c r="B522" s="90">
        <v>219.53100000000001</v>
      </c>
      <c r="C522" s="8">
        <f t="shared" si="34"/>
        <v>9.5750064973265658E-4</v>
      </c>
      <c r="D522" s="8">
        <f t="shared" si="32"/>
        <v>5.3074569999815857E-3</v>
      </c>
      <c r="E522" s="86">
        <f>IFERROR(VLOOKUP(A522,SPY!$A$2:$E$379,5,FALSE),"")</f>
        <v>118.80999799999999</v>
      </c>
      <c r="F522" s="8">
        <f t="shared" si="33"/>
        <v>0.35907115898126629</v>
      </c>
    </row>
    <row r="523" spans="1:6" x14ac:dyDescent="0.45">
      <c r="A523" s="9">
        <v>40299</v>
      </c>
      <c r="B523" s="90">
        <v>219.65100000000001</v>
      </c>
      <c r="C523" s="8">
        <f t="shared" si="34"/>
        <v>5.4661983956716398E-4</v>
      </c>
      <c r="D523" s="8">
        <f t="shared" si="32"/>
        <v>7.3284935313893129E-3</v>
      </c>
      <c r="E523" s="86">
        <f>IFERROR(VLOOKUP(A523,SPY!$A$2:$E$379,5,FALSE),"")</f>
        <v>109.370003</v>
      </c>
      <c r="F523" s="8">
        <f t="shared" si="33"/>
        <v>0.18199507383545943</v>
      </c>
    </row>
    <row r="524" spans="1:6" x14ac:dyDescent="0.45">
      <c r="A524" s="9">
        <v>40330</v>
      </c>
      <c r="B524" s="90">
        <v>219.62700000000001</v>
      </c>
      <c r="C524" s="8">
        <f t="shared" si="34"/>
        <v>-1.0926424191104456E-4</v>
      </c>
      <c r="D524" s="8">
        <f t="shared" si="32"/>
        <v>7.0383141059735532E-3</v>
      </c>
      <c r="E524" s="86">
        <f>IFERROR(VLOOKUP(A524,SPY!$A$2:$E$379,5,FALSE),"")</f>
        <v>103.220001</v>
      </c>
      <c r="F524" s="8">
        <f t="shared" si="33"/>
        <v>0.12256665979010317</v>
      </c>
    </row>
    <row r="525" spans="1:6" x14ac:dyDescent="0.45">
      <c r="A525" s="9">
        <v>40360</v>
      </c>
      <c r="B525" s="90">
        <v>219.643</v>
      </c>
      <c r="C525" s="8">
        <f t="shared" si="34"/>
        <v>7.2850787926848071E-5</v>
      </c>
      <c r="D525" s="8">
        <f t="shared" si="32"/>
        <v>8.809277758640599E-3</v>
      </c>
      <c r="E525" s="86">
        <f>IFERROR(VLOOKUP(A525,SPY!$A$2:$E$379,5,FALSE),"")</f>
        <v>110.269997</v>
      </c>
      <c r="F525" s="8">
        <f t="shared" si="33"/>
        <v>0.11598015617812285</v>
      </c>
    </row>
    <row r="526" spans="1:6" x14ac:dyDescent="0.45">
      <c r="A526" s="9">
        <v>40391</v>
      </c>
      <c r="B526" s="90">
        <v>219.87899999999999</v>
      </c>
      <c r="C526" s="8">
        <f t="shared" si="34"/>
        <v>1.0744708458725327E-3</v>
      </c>
      <c r="D526" s="8">
        <f t="shared" si="32"/>
        <v>9.8329184616372522E-3</v>
      </c>
      <c r="E526" s="86">
        <f>IFERROR(VLOOKUP(A526,SPY!$A$2:$E$379,5,FALSE),"")</f>
        <v>105.30999799999999</v>
      </c>
      <c r="F526" s="8">
        <f t="shared" si="33"/>
        <v>2.781572348053607E-2</v>
      </c>
    </row>
    <row r="527" spans="1:6" x14ac:dyDescent="0.45">
      <c r="A527" s="9">
        <v>40422</v>
      </c>
      <c r="B527" s="90">
        <v>220.59800000000001</v>
      </c>
      <c r="C527" s="8">
        <f t="shared" si="34"/>
        <v>3.2699803073510392E-3</v>
      </c>
      <c r="D527" s="8">
        <f t="shared" si="32"/>
        <v>1.3479491326080728E-2</v>
      </c>
      <c r="E527" s="86">
        <f>IFERROR(VLOOKUP(A527,SPY!$A$2:$E$379,5,FALSE),"")</f>
        <v>114.129997</v>
      </c>
      <c r="F527" s="8">
        <f t="shared" si="33"/>
        <v>8.0878883639696308E-2</v>
      </c>
    </row>
    <row r="528" spans="1:6" x14ac:dyDescent="0.45">
      <c r="A528" s="9">
        <v>40452</v>
      </c>
      <c r="B528" s="90">
        <v>220.911</v>
      </c>
      <c r="C528" s="8">
        <f t="shared" si="34"/>
        <v>1.4188705246647171E-3</v>
      </c>
      <c r="D528" s="8">
        <f t="shared" ref="D528:D591" si="35">B528/B516-1</f>
        <v>1.3906673826538318E-2</v>
      </c>
      <c r="E528" s="86">
        <f>IFERROR(VLOOKUP(A528,SPY!$A$2:$E$379,5,FALSE),"")</f>
        <v>118.489998</v>
      </c>
      <c r="F528" s="8">
        <f t="shared" si="33"/>
        <v>0.14416763507469366</v>
      </c>
    </row>
    <row r="529" spans="1:6" x14ac:dyDescent="0.45">
      <c r="A529" s="9">
        <v>40483</v>
      </c>
      <c r="B529" s="90">
        <v>221.315</v>
      </c>
      <c r="C529" s="8">
        <f t="shared" si="34"/>
        <v>1.8287907799974246E-3</v>
      </c>
      <c r="D529" s="8">
        <f t="shared" si="35"/>
        <v>1.4950356561417966E-2</v>
      </c>
      <c r="E529" s="86">
        <f>IFERROR(VLOOKUP(A529,SPY!$A$2:$E$379,5,FALSE),"")</f>
        <v>118.489998</v>
      </c>
      <c r="F529" s="8">
        <f t="shared" si="33"/>
        <v>7.7769654761330465E-2</v>
      </c>
    </row>
    <row r="530" spans="1:6" x14ac:dyDescent="0.45">
      <c r="A530" s="9">
        <v>40513</v>
      </c>
      <c r="B530" s="90">
        <v>221.55600000000001</v>
      </c>
      <c r="C530" s="8">
        <f t="shared" si="34"/>
        <v>1.0889456204956627E-3</v>
      </c>
      <c r="D530" s="8">
        <f t="shared" si="35"/>
        <v>1.4724673790080578E-2</v>
      </c>
      <c r="E530" s="86">
        <f>IFERROR(VLOOKUP(A530,SPY!$A$2:$E$379,5,FALSE),"")</f>
        <v>125.75</v>
      </c>
      <c r="F530" s="8">
        <f t="shared" si="33"/>
        <v>0.12840988642480444</v>
      </c>
    </row>
    <row r="531" spans="1:6" x14ac:dyDescent="0.45">
      <c r="A531" s="9">
        <v>40544</v>
      </c>
      <c r="B531" s="90">
        <v>222.73500000000001</v>
      </c>
      <c r="C531" s="8">
        <f t="shared" si="34"/>
        <v>5.3214537182473265E-3</v>
      </c>
      <c r="D531" s="8">
        <f t="shared" si="35"/>
        <v>1.7728633113248682E-2</v>
      </c>
      <c r="E531" s="86">
        <f>IFERROR(VLOOKUP(A531,SPY!$A$2:$E$379,5,FALSE),"")</f>
        <v>128.679993</v>
      </c>
      <c r="F531" s="8">
        <f t="shared" si="33"/>
        <v>0.19824931742480034</v>
      </c>
    </row>
    <row r="532" spans="1:6" x14ac:dyDescent="0.45">
      <c r="A532" s="9">
        <v>40575</v>
      </c>
      <c r="B532" s="90">
        <v>223.73400000000001</v>
      </c>
      <c r="C532" s="8">
        <f t="shared" si="34"/>
        <v>4.4851505151861648E-3</v>
      </c>
      <c r="D532" s="8">
        <f t="shared" si="35"/>
        <v>2.2092481429706989E-2</v>
      </c>
      <c r="E532" s="86">
        <f>IFERROR(VLOOKUP(A532,SPY!$A$2:$E$379,5,FALSE),"")</f>
        <v>133.14999399999999</v>
      </c>
      <c r="F532" s="8">
        <f t="shared" si="33"/>
        <v>0.20236586964720726</v>
      </c>
    </row>
    <row r="533" spans="1:6" x14ac:dyDescent="0.45">
      <c r="A533" s="9">
        <v>40603</v>
      </c>
      <c r="B533" s="90">
        <v>225.33699999999999</v>
      </c>
      <c r="C533" s="8">
        <f t="shared" si="34"/>
        <v>7.1647581503033742E-3</v>
      </c>
      <c r="D533" s="8">
        <f t="shared" si="35"/>
        <v>2.7430113851386828E-2</v>
      </c>
      <c r="E533" s="86">
        <f>IFERROR(VLOOKUP(A533,SPY!$A$2:$E$379,5,FALSE),"")</f>
        <v>132.58999600000001</v>
      </c>
      <c r="F533" s="8">
        <f t="shared" si="33"/>
        <v>0.13324782905982913</v>
      </c>
    </row>
    <row r="534" spans="1:6" x14ac:dyDescent="0.45">
      <c r="A534" s="9">
        <v>40634</v>
      </c>
      <c r="B534" s="90">
        <v>226.18</v>
      </c>
      <c r="C534" s="8">
        <f t="shared" si="34"/>
        <v>3.7410633850634145E-3</v>
      </c>
      <c r="D534" s="8">
        <f t="shared" si="35"/>
        <v>3.0287294277345778E-2</v>
      </c>
      <c r="E534" s="86">
        <f>IFERROR(VLOOKUP(A534,SPY!$A$2:$E$379,5,FALSE),"")</f>
        <v>136.429993</v>
      </c>
      <c r="F534" s="8">
        <f t="shared" si="33"/>
        <v>0.14830397522605798</v>
      </c>
    </row>
    <row r="535" spans="1:6" x14ac:dyDescent="0.45">
      <c r="A535" s="9">
        <v>40664</v>
      </c>
      <c r="B535" s="90">
        <v>227.04499999999999</v>
      </c>
      <c r="C535" s="8">
        <f t="shared" si="34"/>
        <v>3.8243876558492484E-3</v>
      </c>
      <c r="D535" s="8">
        <f t="shared" si="35"/>
        <v>3.3662491862090249E-2</v>
      </c>
      <c r="E535" s="86">
        <f>IFERROR(VLOOKUP(A535,SPY!$A$2:$E$379,5,FALSE),"")</f>
        <v>134.89999399999999</v>
      </c>
      <c r="F535" s="8">
        <f t="shared" si="33"/>
        <v>0.23342772515056076</v>
      </c>
    </row>
    <row r="536" spans="1:6" x14ac:dyDescent="0.45">
      <c r="A536" s="9">
        <v>40695</v>
      </c>
      <c r="B536" s="90">
        <v>227.60300000000001</v>
      </c>
      <c r="C536" s="8">
        <f t="shared" si="34"/>
        <v>2.4576625779031414E-3</v>
      </c>
      <c r="D536" s="8">
        <f t="shared" si="35"/>
        <v>3.6316117781511448E-2</v>
      </c>
      <c r="E536" s="86">
        <f>IFERROR(VLOOKUP(A536,SPY!$A$2:$E$379,5,FALSE),"")</f>
        <v>131.970001</v>
      </c>
      <c r="F536" s="8">
        <f t="shared" si="33"/>
        <v>0.2785312896867731</v>
      </c>
    </row>
    <row r="537" spans="1:6" x14ac:dyDescent="0.45">
      <c r="A537" s="9">
        <v>40725</v>
      </c>
      <c r="B537" s="90">
        <v>228.47300000000001</v>
      </c>
      <c r="C537" s="8">
        <f t="shared" si="34"/>
        <v>3.8224452226025551E-3</v>
      </c>
      <c r="D537" s="8">
        <f t="shared" si="35"/>
        <v>4.0201599868878279E-2</v>
      </c>
      <c r="E537" s="86">
        <f>IFERROR(VLOOKUP(A537,SPY!$A$2:$E$379,5,FALSE),"")</f>
        <v>129.33000200000001</v>
      </c>
      <c r="F537" s="8">
        <f t="shared" si="33"/>
        <v>0.17284851290963577</v>
      </c>
    </row>
    <row r="538" spans="1:6" x14ac:dyDescent="0.45">
      <c r="A538" s="9">
        <v>40756</v>
      </c>
      <c r="B538" s="90">
        <v>229.577</v>
      </c>
      <c r="C538" s="8">
        <f t="shared" si="34"/>
        <v>4.8320808148007988E-3</v>
      </c>
      <c r="D538" s="8">
        <f t="shared" si="35"/>
        <v>4.4106076523906301E-2</v>
      </c>
      <c r="E538" s="86">
        <f>IFERROR(VLOOKUP(A538,SPY!$A$2:$E$379,5,FALSE),"")</f>
        <v>122.220001</v>
      </c>
      <c r="F538" s="8">
        <f t="shared" si="33"/>
        <v>0.16057357630944025</v>
      </c>
    </row>
    <row r="539" spans="1:6" x14ac:dyDescent="0.45">
      <c r="A539" s="9">
        <v>40787</v>
      </c>
      <c r="B539" s="90">
        <v>230.56100000000001</v>
      </c>
      <c r="C539" s="8">
        <f t="shared" si="34"/>
        <v>4.2861436467940273E-3</v>
      </c>
      <c r="D539" s="8">
        <f t="shared" si="35"/>
        <v>4.5163600757939681E-2</v>
      </c>
      <c r="E539" s="86">
        <f>IFERROR(VLOOKUP(A539,SPY!$A$2:$E$379,5,FALSE),"")</f>
        <v>113.150002</v>
      </c>
      <c r="F539" s="8">
        <f t="shared" si="33"/>
        <v>-8.5866557939189292E-3</v>
      </c>
    </row>
    <row r="540" spans="1:6" x14ac:dyDescent="0.45">
      <c r="A540" s="9">
        <v>40817</v>
      </c>
      <c r="B540" s="90">
        <v>230.77600000000001</v>
      </c>
      <c r="C540" s="8">
        <f t="shared" si="34"/>
        <v>9.3250809980882643E-4</v>
      </c>
      <c r="D540" s="8">
        <f t="shared" si="35"/>
        <v>4.4655992684836887E-2</v>
      </c>
      <c r="E540" s="86">
        <f>IFERROR(VLOOKUP(A540,SPY!$A$2:$E$379,5,FALSE),"")</f>
        <v>125.5</v>
      </c>
      <c r="F540" s="8">
        <f t="shared" si="33"/>
        <v>5.916112851989408E-2</v>
      </c>
    </row>
    <row r="541" spans="1:6" x14ac:dyDescent="0.45">
      <c r="A541" s="9">
        <v>40848</v>
      </c>
      <c r="B541" s="90">
        <v>230.976</v>
      </c>
      <c r="C541" s="8">
        <f t="shared" si="34"/>
        <v>8.6664124519009178E-4</v>
      </c>
      <c r="D541" s="8">
        <f t="shared" si="35"/>
        <v>4.3652712197546517E-2</v>
      </c>
      <c r="E541" s="86">
        <f>IFERROR(VLOOKUP(A541,SPY!$A$2:$E$379,5,FALSE),"")</f>
        <v>124.989998</v>
      </c>
      <c r="F541" s="8">
        <f t="shared" si="33"/>
        <v>5.4856950879516475E-2</v>
      </c>
    </row>
    <row r="542" spans="1:6" x14ac:dyDescent="0.45">
      <c r="A542" s="9">
        <v>40878</v>
      </c>
      <c r="B542" s="90">
        <v>231.392</v>
      </c>
      <c r="C542" s="8">
        <f t="shared" si="34"/>
        <v>1.8010529232475037E-3</v>
      </c>
      <c r="D542" s="8">
        <f t="shared" si="35"/>
        <v>4.4395096499304953E-2</v>
      </c>
      <c r="E542" s="86">
        <f>IFERROR(VLOOKUP(A542,SPY!$A$2:$E$379,5,FALSE),"")</f>
        <v>125.5</v>
      </c>
      <c r="F542" s="8">
        <f t="shared" si="33"/>
        <v>-1.9880715705765661E-3</v>
      </c>
    </row>
    <row r="543" spans="1:6" x14ac:dyDescent="0.45">
      <c r="A543" s="9">
        <v>40909</v>
      </c>
      <c r="B543" s="90">
        <v>232.131</v>
      </c>
      <c r="C543" s="8">
        <f t="shared" si="34"/>
        <v>3.1937145623013308E-3</v>
      </c>
      <c r="D543" s="8">
        <f t="shared" si="35"/>
        <v>4.2184658899589111E-2</v>
      </c>
      <c r="E543" s="86">
        <f>IFERROR(VLOOKUP(A543,SPY!$A$2:$E$379,5,FALSE),"")</f>
        <v>131.320007</v>
      </c>
      <c r="F543" s="8">
        <f t="shared" si="33"/>
        <v>2.0516118616823453E-2</v>
      </c>
    </row>
    <row r="544" spans="1:6" x14ac:dyDescent="0.45">
      <c r="A544" s="9">
        <v>40940</v>
      </c>
      <c r="B544" s="90">
        <v>232.10300000000001</v>
      </c>
      <c r="C544" s="8">
        <f t="shared" si="34"/>
        <v>-1.206215455927806E-4</v>
      </c>
      <c r="D544" s="8">
        <f t="shared" si="35"/>
        <v>3.7406026799681857E-2</v>
      </c>
      <c r="E544" s="86">
        <f>IFERROR(VLOOKUP(A544,SPY!$A$2:$E$379,5,FALSE),"")</f>
        <v>137.020004</v>
      </c>
      <c r="F544" s="8">
        <f t="shared" si="33"/>
        <v>2.9065040738943004E-2</v>
      </c>
    </row>
    <row r="545" spans="1:6" x14ac:dyDescent="0.45">
      <c r="A545" s="9">
        <v>40969</v>
      </c>
      <c r="B545" s="90">
        <v>232.50200000000001</v>
      </c>
      <c r="C545" s="8">
        <f t="shared" si="34"/>
        <v>1.7190643808999706E-3</v>
      </c>
      <c r="D545" s="8">
        <f t="shared" si="35"/>
        <v>3.1796819874232884E-2</v>
      </c>
      <c r="E545" s="86">
        <f>IFERROR(VLOOKUP(A545,SPY!$A$2:$E$379,5,FALSE),"")</f>
        <v>140.80999800000001</v>
      </c>
      <c r="F545" s="8">
        <f t="shared" si="33"/>
        <v>6.1995642567181264E-2</v>
      </c>
    </row>
    <row r="546" spans="1:6" x14ac:dyDescent="0.45">
      <c r="A546" s="9">
        <v>41000</v>
      </c>
      <c r="B546" s="90">
        <v>232.934</v>
      </c>
      <c r="C546" s="8">
        <f t="shared" si="34"/>
        <v>1.8580485329158236E-3</v>
      </c>
      <c r="D546" s="8">
        <f t="shared" si="35"/>
        <v>2.9861172517464007E-2</v>
      </c>
      <c r="E546" s="86">
        <f>IFERROR(VLOOKUP(A546,SPY!$A$2:$E$379,5,FALSE),"")</f>
        <v>139.86999499999999</v>
      </c>
      <c r="F546" s="8">
        <f t="shared" si="33"/>
        <v>2.5214411614020937E-2</v>
      </c>
    </row>
    <row r="547" spans="1:6" x14ac:dyDescent="0.45">
      <c r="A547" s="9">
        <v>41030</v>
      </c>
      <c r="B547" s="90">
        <v>233.12700000000001</v>
      </c>
      <c r="C547" s="8">
        <f t="shared" si="34"/>
        <v>8.285608799059041E-4</v>
      </c>
      <c r="D547" s="8">
        <f t="shared" si="35"/>
        <v>2.6787641216499125E-2</v>
      </c>
      <c r="E547" s="86">
        <f>IFERROR(VLOOKUP(A547,SPY!$A$2:$E$379,5,FALSE),"")</f>
        <v>131.470001</v>
      </c>
      <c r="F547" s="8">
        <f t="shared" si="33"/>
        <v>-2.5426190901090773E-2</v>
      </c>
    </row>
    <row r="548" spans="1:6" x14ac:dyDescent="0.45">
      <c r="A548" s="9">
        <v>41061</v>
      </c>
      <c r="B548" s="90">
        <v>233.624</v>
      </c>
      <c r="C548" s="8">
        <f t="shared" si="34"/>
        <v>2.1318851956229068E-3</v>
      </c>
      <c r="D548" s="8">
        <f t="shared" si="35"/>
        <v>2.6453957109528359E-2</v>
      </c>
      <c r="E548" s="86">
        <f>IFERROR(VLOOKUP(A548,SPY!$A$2:$E$379,5,FALSE),"")</f>
        <v>136.10000600000001</v>
      </c>
      <c r="F548" s="8">
        <f t="shared" si="33"/>
        <v>3.1295028936159541E-2</v>
      </c>
    </row>
    <row r="549" spans="1:6" x14ac:dyDescent="0.45">
      <c r="A549" s="9">
        <v>41091</v>
      </c>
      <c r="B549" s="90">
        <v>233.75200000000001</v>
      </c>
      <c r="C549" s="8">
        <f t="shared" si="34"/>
        <v>5.4788891552237651E-4</v>
      </c>
      <c r="D549" s="8">
        <f t="shared" si="35"/>
        <v>2.3105574838164777E-2</v>
      </c>
      <c r="E549" s="86">
        <f>IFERROR(VLOOKUP(A549,SPY!$A$2:$E$379,5,FALSE),"")</f>
        <v>137.71000699999999</v>
      </c>
      <c r="F549" s="8">
        <f t="shared" si="33"/>
        <v>6.4795522078473278E-2</v>
      </c>
    </row>
    <row r="550" spans="1:6" x14ac:dyDescent="0.45">
      <c r="A550" s="9">
        <v>41122</v>
      </c>
      <c r="B550" s="90">
        <v>234.108</v>
      </c>
      <c r="C550" s="8">
        <f t="shared" si="34"/>
        <v>1.5229816215476255E-3</v>
      </c>
      <c r="D550" s="8">
        <f t="shared" si="35"/>
        <v>1.9736297625633226E-2</v>
      </c>
      <c r="E550" s="86">
        <f>IFERROR(VLOOKUP(A550,SPY!$A$2:$E$379,5,FALSE),"")</f>
        <v>141.16000399999999</v>
      </c>
      <c r="F550" s="8">
        <f t="shared" si="33"/>
        <v>0.15496647721349621</v>
      </c>
    </row>
    <row r="551" spans="1:6" x14ac:dyDescent="0.45">
      <c r="A551" s="9">
        <v>41153</v>
      </c>
      <c r="B551" s="90">
        <v>234.286</v>
      </c>
      <c r="C551" s="8">
        <f t="shared" si="34"/>
        <v>7.603328378356089E-4</v>
      </c>
      <c r="D551" s="8">
        <f t="shared" si="35"/>
        <v>1.6156244985058077E-2</v>
      </c>
      <c r="E551" s="86">
        <f>IFERROR(VLOOKUP(A551,SPY!$A$2:$E$379,5,FALSE),"")</f>
        <v>143.970001</v>
      </c>
      <c r="F551" s="8">
        <f t="shared" si="33"/>
        <v>0.27238178042630512</v>
      </c>
    </row>
    <row r="552" spans="1:6" x14ac:dyDescent="0.45">
      <c r="A552" s="9">
        <v>41183</v>
      </c>
      <c r="B552" s="90">
        <v>234.69399999999999</v>
      </c>
      <c r="C552" s="8">
        <f t="shared" si="34"/>
        <v>1.7414612909008031E-3</v>
      </c>
      <c r="D552" s="8">
        <f t="shared" si="35"/>
        <v>1.6977501993274746E-2</v>
      </c>
      <c r="E552" s="86">
        <f>IFERROR(VLOOKUP(A552,SPY!$A$2:$E$379,5,FALSE),"")</f>
        <v>141.35000600000001</v>
      </c>
      <c r="F552" s="8">
        <f t="shared" si="33"/>
        <v>0.12629486852589644</v>
      </c>
    </row>
    <row r="553" spans="1:6" x14ac:dyDescent="0.45">
      <c r="A553" s="9">
        <v>41214</v>
      </c>
      <c r="B553" s="90">
        <v>235.1</v>
      </c>
      <c r="C553" s="8">
        <f t="shared" si="34"/>
        <v>1.7299121409153351E-3</v>
      </c>
      <c r="D553" s="8">
        <f t="shared" si="35"/>
        <v>1.7854668883347191E-2</v>
      </c>
      <c r="E553" s="86">
        <f>IFERROR(VLOOKUP(A553,SPY!$A$2:$E$379,5,FALSE),"")</f>
        <v>142.14999399999999</v>
      </c>
      <c r="F553" s="8">
        <f t="shared" ref="F553:F616" si="36">IFERROR(E553/E541-1,"")</f>
        <v>0.13729095347293296</v>
      </c>
    </row>
    <row r="554" spans="1:6" x14ac:dyDescent="0.45">
      <c r="A554" s="9">
        <v>41244</v>
      </c>
      <c r="B554" s="90">
        <v>235.52099999999999</v>
      </c>
      <c r="C554" s="8">
        <f t="shared" si="34"/>
        <v>1.7907273500636922E-3</v>
      </c>
      <c r="D554" s="8">
        <f t="shared" si="35"/>
        <v>1.7844177845387943E-2</v>
      </c>
      <c r="E554" s="86">
        <f>IFERROR(VLOOKUP(A554,SPY!$A$2:$E$379,5,FALSE),"")</f>
        <v>142.41000399999999</v>
      </c>
      <c r="F554" s="8">
        <f t="shared" si="36"/>
        <v>0.13474106772908345</v>
      </c>
    </row>
    <row r="555" spans="1:6" x14ac:dyDescent="0.45">
      <c r="A555" s="9">
        <v>41275</v>
      </c>
      <c r="B555" s="90">
        <v>235.86</v>
      </c>
      <c r="C555" s="8">
        <f t="shared" si="34"/>
        <v>1.439362095099872E-3</v>
      </c>
      <c r="D555" s="8">
        <f t="shared" si="35"/>
        <v>1.6064205125554176E-2</v>
      </c>
      <c r="E555" s="86">
        <f>IFERROR(VLOOKUP(A555,SPY!$A$2:$E$379,5,FALSE),"")</f>
        <v>149.699997</v>
      </c>
      <c r="F555" s="8">
        <f t="shared" si="36"/>
        <v>0.13996336445519675</v>
      </c>
    </row>
    <row r="556" spans="1:6" x14ac:dyDescent="0.45">
      <c r="A556" s="9">
        <v>41306</v>
      </c>
      <c r="B556" s="90">
        <v>235.90299999999999</v>
      </c>
      <c r="C556" s="8">
        <f t="shared" si="34"/>
        <v>1.8231154074443978E-4</v>
      </c>
      <c r="D556" s="8">
        <f t="shared" si="35"/>
        <v>1.6372041722855668E-2</v>
      </c>
      <c r="E556" s="86">
        <f>IFERROR(VLOOKUP(A556,SPY!$A$2:$E$379,5,FALSE),"")</f>
        <v>151.61000100000001</v>
      </c>
      <c r="F556" s="8">
        <f t="shared" si="36"/>
        <v>0.10648078071870448</v>
      </c>
    </row>
    <row r="557" spans="1:6" x14ac:dyDescent="0.45">
      <c r="A557" s="9">
        <v>41334</v>
      </c>
      <c r="B557" s="90">
        <v>236.13</v>
      </c>
      <c r="C557" s="8">
        <f t="shared" si="34"/>
        <v>9.6225991191301041E-4</v>
      </c>
      <c r="D557" s="8">
        <f t="shared" si="35"/>
        <v>1.5604166845876621E-2</v>
      </c>
      <c r="E557" s="86">
        <f>IFERROR(VLOOKUP(A557,SPY!$A$2:$E$379,5,FALSE),"")</f>
        <v>156.66999799999999</v>
      </c>
      <c r="F557" s="8">
        <f t="shared" si="36"/>
        <v>0.11263404747722516</v>
      </c>
    </row>
    <row r="558" spans="1:6" x14ac:dyDescent="0.45">
      <c r="A558" s="9">
        <v>41365</v>
      </c>
      <c r="B558" s="90">
        <v>236.57400000000001</v>
      </c>
      <c r="C558" s="8">
        <f t="shared" si="34"/>
        <v>1.8803201626222954E-3</v>
      </c>
      <c r="D558" s="8">
        <f t="shared" si="35"/>
        <v>1.5626744056256303E-2</v>
      </c>
      <c r="E558" s="86">
        <f>IFERROR(VLOOKUP(A558,SPY!$A$2:$E$379,5,FALSE),"")</f>
        <v>159.679993</v>
      </c>
      <c r="F558" s="8">
        <f t="shared" si="36"/>
        <v>0.14163150574217154</v>
      </c>
    </row>
    <row r="559" spans="1:6" x14ac:dyDescent="0.45">
      <c r="A559" s="9">
        <v>41395</v>
      </c>
      <c r="B559" s="90">
        <v>236.387</v>
      </c>
      <c r="C559" s="8">
        <f t="shared" si="34"/>
        <v>-7.9045034534652725E-4</v>
      </c>
      <c r="D559" s="8">
        <f t="shared" si="35"/>
        <v>1.3983794240907343E-2</v>
      </c>
      <c r="E559" s="86">
        <f>IFERROR(VLOOKUP(A559,SPY!$A$2:$E$379,5,FALSE),"")</f>
        <v>163.449997</v>
      </c>
      <c r="F559" s="8">
        <f t="shared" si="36"/>
        <v>0.24324937823648463</v>
      </c>
    </row>
    <row r="560" spans="1:6" x14ac:dyDescent="0.45">
      <c r="A560" s="9">
        <v>41426</v>
      </c>
      <c r="B560" s="90">
        <v>236.91200000000001</v>
      </c>
      <c r="C560" s="8">
        <f t="shared" si="34"/>
        <v>2.2209343153387628E-3</v>
      </c>
      <c r="D560" s="8">
        <f t="shared" si="35"/>
        <v>1.4073896517481144E-2</v>
      </c>
      <c r="E560" s="86">
        <f>IFERROR(VLOOKUP(A560,SPY!$A$2:$E$379,5,FALSE),"")</f>
        <v>160.41999799999999</v>
      </c>
      <c r="F560" s="8">
        <f t="shared" si="36"/>
        <v>0.17869207147573518</v>
      </c>
    </row>
    <row r="561" spans="1:6" x14ac:dyDescent="0.45">
      <c r="A561" s="9">
        <v>41456</v>
      </c>
      <c r="B561" s="90">
        <v>237.13300000000001</v>
      </c>
      <c r="C561" s="8">
        <f t="shared" si="34"/>
        <v>9.3283582089553896E-4</v>
      </c>
      <c r="D561" s="8">
        <f t="shared" si="35"/>
        <v>1.4464047366439692E-2</v>
      </c>
      <c r="E561" s="86">
        <f>IFERROR(VLOOKUP(A561,SPY!$A$2:$E$379,5,FALSE),"")</f>
        <v>168.71000699999999</v>
      </c>
      <c r="F561" s="8">
        <f t="shared" si="36"/>
        <v>0.22511072851808067</v>
      </c>
    </row>
    <row r="562" spans="1:6" x14ac:dyDescent="0.45">
      <c r="A562" s="9">
        <v>41487</v>
      </c>
      <c r="B562" s="90">
        <v>237.40700000000001</v>
      </c>
      <c r="C562" s="8">
        <f t="shared" si="34"/>
        <v>1.1554697153075555E-3</v>
      </c>
      <c r="D562" s="8">
        <f t="shared" si="35"/>
        <v>1.4091786696738273E-2</v>
      </c>
      <c r="E562" s="86">
        <f>IFERROR(VLOOKUP(A562,SPY!$A$2:$E$379,5,FALSE),"")</f>
        <v>163.64999399999999</v>
      </c>
      <c r="F562" s="8">
        <f t="shared" si="36"/>
        <v>0.15932267896507013</v>
      </c>
    </row>
    <row r="563" spans="1:6" x14ac:dyDescent="0.45">
      <c r="A563" s="9">
        <v>41518</v>
      </c>
      <c r="B563" s="90">
        <v>237.464</v>
      </c>
      <c r="C563" s="8">
        <f t="shared" si="34"/>
        <v>2.4009401576186029E-4</v>
      </c>
      <c r="D563" s="8">
        <f t="shared" si="35"/>
        <v>1.3564617604124862E-2</v>
      </c>
      <c r="E563" s="86">
        <f>IFERROR(VLOOKUP(A563,SPY!$A$2:$E$379,5,FALSE),"")</f>
        <v>168.009995</v>
      </c>
      <c r="F563" s="8">
        <f t="shared" si="36"/>
        <v>0.16697918894923114</v>
      </c>
    </row>
    <row r="564" spans="1:6" x14ac:dyDescent="0.45">
      <c r="A564" s="9">
        <v>41548</v>
      </c>
      <c r="B564" s="90">
        <v>237.69300000000001</v>
      </c>
      <c r="C564" s="8">
        <f t="shared" si="34"/>
        <v>9.643567024897326E-4</v>
      </c>
      <c r="D564" s="8">
        <f t="shared" si="35"/>
        <v>1.2778341159126461E-2</v>
      </c>
      <c r="E564" s="86">
        <f>IFERROR(VLOOKUP(A564,SPY!$A$2:$E$379,5,FALSE),"")</f>
        <v>175.78999300000001</v>
      </c>
      <c r="F564" s="8">
        <f t="shared" si="36"/>
        <v>0.2436504105984969</v>
      </c>
    </row>
    <row r="565" spans="1:6" x14ac:dyDescent="0.45">
      <c r="A565" s="9">
        <v>41579</v>
      </c>
      <c r="B565" s="90">
        <v>237.89500000000001</v>
      </c>
      <c r="C565" s="8">
        <f t="shared" si="34"/>
        <v>8.4983571245267342E-4</v>
      </c>
      <c r="D565" s="8">
        <f t="shared" si="35"/>
        <v>1.188855806039979E-2</v>
      </c>
      <c r="E565" s="86">
        <f>IFERROR(VLOOKUP(A565,SPY!$A$2:$E$379,5,FALSE),"")</f>
        <v>181</v>
      </c>
      <c r="F565" s="8">
        <f t="shared" si="36"/>
        <v>0.27330290284781866</v>
      </c>
    </row>
    <row r="566" spans="1:6" x14ac:dyDescent="0.45">
      <c r="A566" s="9">
        <v>41609</v>
      </c>
      <c r="B566" s="90">
        <v>238.13300000000001</v>
      </c>
      <c r="C566" s="8">
        <f t="shared" si="34"/>
        <v>1.0004413711932614E-3</v>
      </c>
      <c r="D566" s="8">
        <f t="shared" si="35"/>
        <v>1.1090306172273579E-2</v>
      </c>
      <c r="E566" s="86">
        <f>IFERROR(VLOOKUP(A566,SPY!$A$2:$E$379,5,FALSE),"")</f>
        <v>184.69000199999999</v>
      </c>
      <c r="F566" s="8">
        <f t="shared" si="36"/>
        <v>0.29688924101146719</v>
      </c>
    </row>
    <row r="567" spans="1:6" x14ac:dyDescent="0.45">
      <c r="A567" s="9">
        <v>41640</v>
      </c>
      <c r="B567" s="90">
        <v>238.417</v>
      </c>
      <c r="C567" s="8">
        <f t="shared" si="34"/>
        <v>1.1926108519189071E-3</v>
      </c>
      <c r="D567" s="8">
        <f t="shared" si="35"/>
        <v>1.0841176969388577E-2</v>
      </c>
      <c r="E567" s="86">
        <f>IFERROR(VLOOKUP(A567,SPY!$A$2:$E$379,5,FALSE),"")</f>
        <v>178.179993</v>
      </c>
      <c r="F567" s="8">
        <f t="shared" si="36"/>
        <v>0.19024713808110505</v>
      </c>
    </row>
    <row r="568" spans="1:6" x14ac:dyDescent="0.45">
      <c r="A568" s="9">
        <v>41671</v>
      </c>
      <c r="B568" s="90">
        <v>239.24700000000001</v>
      </c>
      <c r="C568" s="8">
        <f t="shared" si="34"/>
        <v>3.4812953774270294E-3</v>
      </c>
      <c r="D568" s="8">
        <f t="shared" si="35"/>
        <v>1.4175317821307987E-2</v>
      </c>
      <c r="E568" s="86">
        <f>IFERROR(VLOOKUP(A568,SPY!$A$2:$E$379,5,FALSE),"")</f>
        <v>186.28999300000001</v>
      </c>
      <c r="F568" s="8">
        <f t="shared" si="36"/>
        <v>0.22874475147586071</v>
      </c>
    </row>
    <row r="569" spans="1:6" x14ac:dyDescent="0.45">
      <c r="A569" s="9">
        <v>41699</v>
      </c>
      <c r="B569" s="90">
        <v>240.24</v>
      </c>
      <c r="C569" s="8">
        <f t="shared" si="34"/>
        <v>4.1505222636020189E-3</v>
      </c>
      <c r="D569" s="8">
        <f t="shared" si="35"/>
        <v>1.7405666370219786E-2</v>
      </c>
      <c r="E569" s="86">
        <f>IFERROR(VLOOKUP(A569,SPY!$A$2:$E$379,5,FALSE),"")</f>
        <v>187.009995</v>
      </c>
      <c r="F569" s="8">
        <f t="shared" si="36"/>
        <v>0.19365543746288938</v>
      </c>
    </row>
    <row r="570" spans="1:6" x14ac:dyDescent="0.45">
      <c r="A570" s="9">
        <v>41730</v>
      </c>
      <c r="B570" s="90">
        <v>240.995</v>
      </c>
      <c r="C570" s="8">
        <f t="shared" si="34"/>
        <v>3.142690642690571E-3</v>
      </c>
      <c r="D570" s="8">
        <f t="shared" si="35"/>
        <v>1.8687598806293115E-2</v>
      </c>
      <c r="E570" s="86">
        <f>IFERROR(VLOOKUP(A570,SPY!$A$2:$E$379,5,FALSE),"")</f>
        <v>188.30999800000001</v>
      </c>
      <c r="F570" s="8">
        <f t="shared" si="36"/>
        <v>0.17929613135691969</v>
      </c>
    </row>
    <row r="571" spans="1:6" x14ac:dyDescent="0.45">
      <c r="A571" s="9">
        <v>41760</v>
      </c>
      <c r="B571" s="90">
        <v>242.107</v>
      </c>
      <c r="C571" s="8">
        <f t="shared" si="34"/>
        <v>4.6142036141827436E-3</v>
      </c>
      <c r="D571" s="8">
        <f t="shared" si="35"/>
        <v>2.4197608159501227E-2</v>
      </c>
      <c r="E571" s="86">
        <f>IFERROR(VLOOKUP(A571,SPY!$A$2:$E$379,5,FALSE),"")</f>
        <v>192.679993</v>
      </c>
      <c r="F571" s="8">
        <f t="shared" si="36"/>
        <v>0.17883142573566402</v>
      </c>
    </row>
    <row r="572" spans="1:6" x14ac:dyDescent="0.45">
      <c r="A572" s="9">
        <v>41791</v>
      </c>
      <c r="B572" s="90">
        <v>242.345</v>
      </c>
      <c r="C572" s="8">
        <f t="shared" si="34"/>
        <v>9.8303642604302688E-4</v>
      </c>
      <c r="D572" s="8">
        <f t="shared" si="35"/>
        <v>2.2932565678395411E-2</v>
      </c>
      <c r="E572" s="86">
        <f>IFERROR(VLOOKUP(A572,SPY!$A$2:$E$379,5,FALSE),"")</f>
        <v>195.720001</v>
      </c>
      <c r="F572" s="8">
        <f t="shared" si="36"/>
        <v>0.22004739708324905</v>
      </c>
    </row>
    <row r="573" spans="1:6" x14ac:dyDescent="0.45">
      <c r="A573" s="9">
        <v>41821</v>
      </c>
      <c r="B573" s="90">
        <v>242.88300000000001</v>
      </c>
      <c r="C573" s="8">
        <f t="shared" si="34"/>
        <v>2.2199756545420168E-3</v>
      </c>
      <c r="D573" s="8">
        <f t="shared" si="35"/>
        <v>2.4247995850430026E-2</v>
      </c>
      <c r="E573" s="86">
        <f>IFERROR(VLOOKUP(A573,SPY!$A$2:$E$379,5,FALSE),"")</f>
        <v>193.08999600000001</v>
      </c>
      <c r="F573" s="8">
        <f t="shared" si="36"/>
        <v>0.14450825670346878</v>
      </c>
    </row>
    <row r="574" spans="1:6" x14ac:dyDescent="0.45">
      <c r="A574" s="9">
        <v>41852</v>
      </c>
      <c r="B574" s="90">
        <v>243.505</v>
      </c>
      <c r="C574" s="8">
        <f t="shared" si="34"/>
        <v>2.5609038096532366E-3</v>
      </c>
      <c r="D574" s="8">
        <f t="shared" si="35"/>
        <v>2.5685847510814597E-2</v>
      </c>
      <c r="E574" s="86">
        <f>IFERROR(VLOOKUP(A574,SPY!$A$2:$E$379,5,FALSE),"")</f>
        <v>200.71000699999999</v>
      </c>
      <c r="F574" s="8">
        <f t="shared" si="36"/>
        <v>0.22645899394289004</v>
      </c>
    </row>
    <row r="575" spans="1:6" x14ac:dyDescent="0.45">
      <c r="A575" s="9">
        <v>41883</v>
      </c>
      <c r="B575" s="90">
        <v>244.148</v>
      </c>
      <c r="C575" s="8">
        <f t="shared" si="34"/>
        <v>2.6406028623642275E-3</v>
      </c>
      <c r="D575" s="8">
        <f t="shared" si="35"/>
        <v>2.8147424451706371E-2</v>
      </c>
      <c r="E575" s="86">
        <f>IFERROR(VLOOKUP(A575,SPY!$A$2:$E$379,5,FALSE),"")</f>
        <v>197.020004</v>
      </c>
      <c r="F575" s="8">
        <f t="shared" si="36"/>
        <v>0.17266835226082833</v>
      </c>
    </row>
    <row r="576" spans="1:6" x14ac:dyDescent="0.45">
      <c r="A576" s="9">
        <v>41913</v>
      </c>
      <c r="B576" s="90">
        <v>244.5</v>
      </c>
      <c r="C576" s="8">
        <f t="shared" si="34"/>
        <v>1.4417484476629827E-3</v>
      </c>
      <c r="D576" s="8">
        <f t="shared" si="35"/>
        <v>2.863778066665823E-2</v>
      </c>
      <c r="E576" s="86">
        <f>IFERROR(VLOOKUP(A576,SPY!$A$2:$E$379,5,FALSE),"")</f>
        <v>201.66000399999999</v>
      </c>
      <c r="F576" s="8">
        <f t="shared" si="36"/>
        <v>0.14716429848199586</v>
      </c>
    </row>
    <row r="577" spans="1:6" x14ac:dyDescent="0.45">
      <c r="A577" s="9">
        <v>41944</v>
      </c>
      <c r="B577" s="90">
        <v>245.10599999999999</v>
      </c>
      <c r="C577" s="8">
        <f t="shared" si="34"/>
        <v>2.4785276073620022E-3</v>
      </c>
      <c r="D577" s="8">
        <f t="shared" si="35"/>
        <v>3.0311692133083934E-2</v>
      </c>
      <c r="E577" s="86">
        <f>IFERROR(VLOOKUP(A577,SPY!$A$2:$E$379,5,FALSE),"")</f>
        <v>207.199997</v>
      </c>
      <c r="F577" s="8">
        <f t="shared" si="36"/>
        <v>0.14475136464088401</v>
      </c>
    </row>
    <row r="578" spans="1:6" x14ac:dyDescent="0.45">
      <c r="A578" s="9">
        <v>41974</v>
      </c>
      <c r="B578" s="90">
        <v>245.84</v>
      </c>
      <c r="C578" s="8">
        <f t="shared" si="34"/>
        <v>2.9946227346535625E-3</v>
      </c>
      <c r="D578" s="8">
        <f t="shared" si="35"/>
        <v>3.2364267027249483E-2</v>
      </c>
      <c r="E578" s="86">
        <f>IFERROR(VLOOKUP(A578,SPY!$A$2:$E$379,5,FALSE),"")</f>
        <v>205.53999300000001</v>
      </c>
      <c r="F578" s="8">
        <f t="shared" si="36"/>
        <v>0.1128918229152438</v>
      </c>
    </row>
    <row r="579" spans="1:6" x14ac:dyDescent="0.45">
      <c r="A579" s="9">
        <v>42005</v>
      </c>
      <c r="B579" s="90">
        <v>245.76400000000001</v>
      </c>
      <c r="C579" s="8">
        <f t="shared" si="34"/>
        <v>-3.091441588024546E-4</v>
      </c>
      <c r="D579" s="8">
        <f t="shared" si="35"/>
        <v>3.0815755587898508E-2</v>
      </c>
      <c r="E579" s="86">
        <f>IFERROR(VLOOKUP(A579,SPY!$A$2:$E$379,5,FALSE),"")</f>
        <v>199.449997</v>
      </c>
      <c r="F579" s="8">
        <f t="shared" si="36"/>
        <v>0.11937369421717281</v>
      </c>
    </row>
    <row r="580" spans="1:6" x14ac:dyDescent="0.45">
      <c r="A580" s="9">
        <v>42036</v>
      </c>
      <c r="B580" s="90">
        <v>246.05600000000001</v>
      </c>
      <c r="C580" s="8">
        <f t="shared" si="34"/>
        <v>1.1881317035855599E-3</v>
      </c>
      <c r="D580" s="8">
        <f t="shared" si="35"/>
        <v>2.8460126981738609E-2</v>
      </c>
      <c r="E580" s="86">
        <f>IFERROR(VLOOKUP(A580,SPY!$A$2:$E$379,5,FALSE),"")</f>
        <v>210.66000399999999</v>
      </c>
      <c r="F580" s="8">
        <f t="shared" si="36"/>
        <v>0.13081760650449947</v>
      </c>
    </row>
    <row r="581" spans="1:6" x14ac:dyDescent="0.45">
      <c r="A581" s="9">
        <v>42064</v>
      </c>
      <c r="B581" s="90">
        <v>245.685</v>
      </c>
      <c r="C581" s="8">
        <f t="shared" ref="C581:C644" si="37">B581/B580-1</f>
        <v>-1.5077868452710863E-3</v>
      </c>
      <c r="D581" s="8">
        <f t="shared" si="35"/>
        <v>2.2664835164835084E-2</v>
      </c>
      <c r="E581" s="86">
        <f>IFERROR(VLOOKUP(A581,SPY!$A$2:$E$379,5,FALSE),"")</f>
        <v>206.429993</v>
      </c>
      <c r="F581" s="8">
        <f t="shared" si="36"/>
        <v>0.10384470626823972</v>
      </c>
    </row>
    <row r="582" spans="1:6" x14ac:dyDescent="0.45">
      <c r="A582" s="9">
        <v>42095</v>
      </c>
      <c r="B582" s="90">
        <v>245.61500000000001</v>
      </c>
      <c r="C582" s="8">
        <f t="shared" si="37"/>
        <v>-2.8491767914196053E-4</v>
      </c>
      <c r="D582" s="8">
        <f t="shared" si="35"/>
        <v>1.9170522210004481E-2</v>
      </c>
      <c r="E582" s="86">
        <f>IFERROR(VLOOKUP(A582,SPY!$A$2:$E$379,5,FALSE),"")</f>
        <v>208.46000699999999</v>
      </c>
      <c r="F582" s="8">
        <f t="shared" si="36"/>
        <v>0.10700445655572666</v>
      </c>
    </row>
    <row r="583" spans="1:6" x14ac:dyDescent="0.45">
      <c r="A583" s="9">
        <v>42125</v>
      </c>
      <c r="B583" s="90">
        <v>245.886</v>
      </c>
      <c r="C583" s="8">
        <f t="shared" si="37"/>
        <v>1.1033528082566857E-3</v>
      </c>
      <c r="D583" s="8">
        <f t="shared" si="35"/>
        <v>1.5608801067296785E-2</v>
      </c>
      <c r="E583" s="86">
        <f>IFERROR(VLOOKUP(A583,SPY!$A$2:$E$379,5,FALSE),"")</f>
        <v>211.13999899999999</v>
      </c>
      <c r="F583" s="8">
        <f t="shared" si="36"/>
        <v>9.5806553200362687E-2</v>
      </c>
    </row>
    <row r="584" spans="1:6" x14ac:dyDescent="0.45">
      <c r="A584" s="9">
        <v>42156</v>
      </c>
      <c r="B584" s="90">
        <v>246.511</v>
      </c>
      <c r="C584" s="8">
        <f t="shared" si="37"/>
        <v>2.54182832694827E-3</v>
      </c>
      <c r="D584" s="8">
        <f t="shared" si="35"/>
        <v>1.7190369101900194E-2</v>
      </c>
      <c r="E584" s="86">
        <f>IFERROR(VLOOKUP(A584,SPY!$A$2:$E$379,5,FALSE),"")</f>
        <v>205.85000600000001</v>
      </c>
      <c r="F584" s="8">
        <f t="shared" si="36"/>
        <v>5.1757638198663303E-2</v>
      </c>
    </row>
    <row r="585" spans="1:6" x14ac:dyDescent="0.45">
      <c r="A585" s="9">
        <v>42186</v>
      </c>
      <c r="B585" s="90">
        <v>246.733</v>
      </c>
      <c r="C585" s="8">
        <f t="shared" si="37"/>
        <v>9.0056833163632E-4</v>
      </c>
      <c r="D585" s="8">
        <f t="shared" si="35"/>
        <v>1.5851253484187922E-2</v>
      </c>
      <c r="E585" s="86">
        <f>IFERROR(VLOOKUP(A585,SPY!$A$2:$E$379,5,FALSE),"")</f>
        <v>210.5</v>
      </c>
      <c r="F585" s="8">
        <f t="shared" si="36"/>
        <v>9.0165230517690764E-2</v>
      </c>
    </row>
    <row r="586" spans="1:6" x14ac:dyDescent="0.45">
      <c r="A586" s="9">
        <v>42217</v>
      </c>
      <c r="B586" s="90">
        <v>247.29499999999999</v>
      </c>
      <c r="C586" s="8">
        <f t="shared" si="37"/>
        <v>2.2777658440500392E-3</v>
      </c>
      <c r="D586" s="8">
        <f t="shared" si="35"/>
        <v>1.556436212808765E-2</v>
      </c>
      <c r="E586" s="86">
        <f>IFERROR(VLOOKUP(A586,SPY!$A$2:$E$379,5,FALSE),"")</f>
        <v>197.66999799999999</v>
      </c>
      <c r="F586" s="8">
        <f t="shared" si="36"/>
        <v>-1.5146275192945424E-2</v>
      </c>
    </row>
    <row r="587" spans="1:6" x14ac:dyDescent="0.45">
      <c r="A587" s="9">
        <v>42248</v>
      </c>
      <c r="B587" s="90">
        <v>247.98400000000001</v>
      </c>
      <c r="C587" s="8">
        <f t="shared" si="37"/>
        <v>2.78614610081096E-3</v>
      </c>
      <c r="D587" s="8">
        <f t="shared" si="35"/>
        <v>1.5711781378508149E-2</v>
      </c>
      <c r="E587" s="86">
        <f>IFERROR(VLOOKUP(A587,SPY!$A$2:$E$379,5,FALSE),"")</f>
        <v>191.63000500000001</v>
      </c>
      <c r="F587" s="8">
        <f t="shared" si="36"/>
        <v>-2.7357623036085132E-2</v>
      </c>
    </row>
    <row r="588" spans="1:6" x14ac:dyDescent="0.45">
      <c r="A588" s="9">
        <v>42278</v>
      </c>
      <c r="B588" s="90">
        <v>248.28800000000001</v>
      </c>
      <c r="C588" s="8">
        <f t="shared" si="37"/>
        <v>1.2258855410025582E-3</v>
      </c>
      <c r="D588" s="8">
        <f t="shared" si="35"/>
        <v>1.5492842535787421E-2</v>
      </c>
      <c r="E588" s="86">
        <f>IFERROR(VLOOKUP(A588,SPY!$A$2:$E$379,5,FALSE),"")</f>
        <v>207.929993</v>
      </c>
      <c r="F588" s="8">
        <f t="shared" si="36"/>
        <v>3.1091881759558015E-2</v>
      </c>
    </row>
    <row r="589" spans="1:6" x14ac:dyDescent="0.45">
      <c r="A589" s="9">
        <v>42309</v>
      </c>
      <c r="B589" s="90">
        <v>248.07499999999999</v>
      </c>
      <c r="C589" s="8">
        <f t="shared" si="37"/>
        <v>-8.5787472612464111E-4</v>
      </c>
      <c r="D589" s="8">
        <f t="shared" si="35"/>
        <v>1.2113126565649113E-2</v>
      </c>
      <c r="E589" s="86">
        <f>IFERROR(VLOOKUP(A589,SPY!$A$2:$E$379,5,FALSE),"")</f>
        <v>208.69000199999999</v>
      </c>
      <c r="F589" s="8">
        <f t="shared" si="36"/>
        <v>7.1911439265126553E-3</v>
      </c>
    </row>
    <row r="590" spans="1:6" x14ac:dyDescent="0.45">
      <c r="A590" s="9">
        <v>42339</v>
      </c>
      <c r="B590" s="90">
        <v>247.761</v>
      </c>
      <c r="C590" s="8">
        <f t="shared" si="37"/>
        <v>-1.2657462460948787E-3</v>
      </c>
      <c r="D590" s="8">
        <f t="shared" si="35"/>
        <v>7.8140253823624217E-3</v>
      </c>
      <c r="E590" s="86">
        <f>IFERROR(VLOOKUP(A590,SPY!$A$2:$E$379,5,FALSE),"")</f>
        <v>203.86999499999999</v>
      </c>
      <c r="F590" s="8">
        <f t="shared" si="36"/>
        <v>-8.1249297308286783E-3</v>
      </c>
    </row>
    <row r="591" spans="1:6" x14ac:dyDescent="0.45">
      <c r="A591" s="9">
        <v>42370</v>
      </c>
      <c r="B591" s="90">
        <v>247.96700000000001</v>
      </c>
      <c r="C591" s="8">
        <f t="shared" si="37"/>
        <v>8.3144643426535936E-4</v>
      </c>
      <c r="D591" s="8">
        <f t="shared" si="35"/>
        <v>8.9638840513663887E-3</v>
      </c>
      <c r="E591" s="86">
        <f>IFERROR(VLOOKUP(A591,SPY!$A$2:$E$379,5,FALSE),"")</f>
        <v>193.720001</v>
      </c>
      <c r="F591" s="8">
        <f t="shared" si="36"/>
        <v>-2.872898514006994E-2</v>
      </c>
    </row>
    <row r="592" spans="1:6" x14ac:dyDescent="0.45">
      <c r="A592" s="9">
        <v>42401</v>
      </c>
      <c r="B592" s="90">
        <v>248.244</v>
      </c>
      <c r="C592" s="8">
        <f t="shared" si="37"/>
        <v>1.1170841281298305E-3</v>
      </c>
      <c r="D592" s="8">
        <f t="shared" ref="D592:D655" si="38">B592/B580-1</f>
        <v>8.8922846831616109E-3</v>
      </c>
      <c r="E592" s="86">
        <f>IFERROR(VLOOKUP(A592,SPY!$A$2:$E$379,5,FALSE),"")</f>
        <v>193.55999800000001</v>
      </c>
      <c r="F592" s="8">
        <f t="shared" si="36"/>
        <v>-8.1173481796762759E-2</v>
      </c>
    </row>
    <row r="593" spans="1:6" x14ac:dyDescent="0.45">
      <c r="A593" s="9">
        <v>42430</v>
      </c>
      <c r="B593" s="90">
        <v>247.69900000000001</v>
      </c>
      <c r="C593" s="8">
        <f t="shared" si="37"/>
        <v>-2.1954206345369265E-3</v>
      </c>
      <c r="D593" s="8">
        <f t="shared" si="38"/>
        <v>8.1974886541711367E-3</v>
      </c>
      <c r="E593" s="86">
        <f>IFERROR(VLOOKUP(A593,SPY!$A$2:$E$379,5,FALSE),"")</f>
        <v>205.520004</v>
      </c>
      <c r="F593" s="8">
        <f t="shared" si="36"/>
        <v>-4.4082208538368528E-3</v>
      </c>
    </row>
    <row r="594" spans="1:6" x14ac:dyDescent="0.45">
      <c r="A594" s="9">
        <v>42461</v>
      </c>
      <c r="B594" s="90">
        <v>247.90600000000001</v>
      </c>
      <c r="C594" s="8">
        <f t="shared" si="37"/>
        <v>8.3569170646624613E-4</v>
      </c>
      <c r="D594" s="8">
        <f t="shared" si="38"/>
        <v>9.3276062129756809E-3</v>
      </c>
      <c r="E594" s="86">
        <f>IFERROR(VLOOKUP(A594,SPY!$A$2:$E$379,5,FALSE),"")</f>
        <v>206.33000200000001</v>
      </c>
      <c r="F594" s="8">
        <f t="shared" si="36"/>
        <v>-1.0217811227455131E-2</v>
      </c>
    </row>
    <row r="595" spans="1:6" x14ac:dyDescent="0.45">
      <c r="A595" s="9">
        <v>42491</v>
      </c>
      <c r="B595" s="90">
        <v>247.57499999999999</v>
      </c>
      <c r="C595" s="8">
        <f t="shared" si="37"/>
        <v>-1.3351834969707044E-3</v>
      </c>
      <c r="D595" s="8">
        <f t="shared" si="38"/>
        <v>6.8690368707449156E-3</v>
      </c>
      <c r="E595" s="86">
        <f>IFERROR(VLOOKUP(A595,SPY!$A$2:$E$379,5,FALSE),"")</f>
        <v>209.83999600000001</v>
      </c>
      <c r="F595" s="8">
        <f t="shared" si="36"/>
        <v>-6.1570664306007661E-3</v>
      </c>
    </row>
    <row r="596" spans="1:6" x14ac:dyDescent="0.45">
      <c r="A596" s="9">
        <v>42522</v>
      </c>
      <c r="B596" s="90">
        <v>247.42</v>
      </c>
      <c r="C596" s="8">
        <f t="shared" si="37"/>
        <v>-6.2607290719984832E-4</v>
      </c>
      <c r="D596" s="8">
        <f t="shared" si="38"/>
        <v>3.6874622227811571E-3</v>
      </c>
      <c r="E596" s="86">
        <f>IFERROR(VLOOKUP(A596,SPY!$A$2:$E$379,5,FALSE),"")</f>
        <v>209.479996</v>
      </c>
      <c r="F596" s="8">
        <f t="shared" si="36"/>
        <v>1.7634150566893769E-2</v>
      </c>
    </row>
    <row r="597" spans="1:6" x14ac:dyDescent="0.45">
      <c r="A597" s="9">
        <v>42552</v>
      </c>
      <c r="B597" s="90">
        <v>247.40600000000001</v>
      </c>
      <c r="C597" s="8">
        <f t="shared" si="37"/>
        <v>-5.6583946326016488E-5</v>
      </c>
      <c r="D597" s="8">
        <f t="shared" si="38"/>
        <v>2.727644863070644E-3</v>
      </c>
      <c r="E597" s="86">
        <f>IFERROR(VLOOKUP(A597,SPY!$A$2:$E$379,5,FALSE),"")</f>
        <v>217.11999499999999</v>
      </c>
      <c r="F597" s="8">
        <f t="shared" si="36"/>
        <v>3.144890736342032E-2</v>
      </c>
    </row>
    <row r="598" spans="1:6" x14ac:dyDescent="0.45">
      <c r="A598" s="9">
        <v>42583</v>
      </c>
      <c r="B598" s="90">
        <v>247.47900000000001</v>
      </c>
      <c r="C598" s="8">
        <f t="shared" si="37"/>
        <v>2.9506155873337825E-4</v>
      </c>
      <c r="D598" s="8">
        <f t="shared" si="38"/>
        <v>7.4405062779292486E-4</v>
      </c>
      <c r="E598" s="86">
        <f>IFERROR(VLOOKUP(A598,SPY!$A$2:$E$379,5,FALSE),"")</f>
        <v>217.38000500000001</v>
      </c>
      <c r="F598" s="8">
        <f t="shared" si="36"/>
        <v>9.9711677034569624E-2</v>
      </c>
    </row>
    <row r="599" spans="1:6" x14ac:dyDescent="0.45">
      <c r="A599" s="9">
        <v>42614</v>
      </c>
      <c r="B599" s="90">
        <v>247.52799999999999</v>
      </c>
      <c r="C599" s="8">
        <f t="shared" si="37"/>
        <v>1.9799659769104139E-4</v>
      </c>
      <c r="D599" s="8">
        <f t="shared" si="38"/>
        <v>-1.8388283115040593E-3</v>
      </c>
      <c r="E599" s="86">
        <f>IFERROR(VLOOKUP(A599,SPY!$A$2:$E$379,5,FALSE),"")</f>
        <v>216.300003</v>
      </c>
      <c r="F599" s="8">
        <f t="shared" si="36"/>
        <v>0.12873765775876267</v>
      </c>
    </row>
    <row r="600" spans="1:6" x14ac:dyDescent="0.45">
      <c r="A600" s="9">
        <v>42644</v>
      </c>
      <c r="B600" s="90">
        <v>247.596</v>
      </c>
      <c r="C600" s="8">
        <f t="shared" si="37"/>
        <v>2.7471639572085316E-4</v>
      </c>
      <c r="D600" s="8">
        <f t="shared" si="38"/>
        <v>-2.7870859646862423E-3</v>
      </c>
      <c r="E600" s="86">
        <f>IFERROR(VLOOKUP(A600,SPY!$A$2:$E$379,5,FALSE),"")</f>
        <v>212.550003</v>
      </c>
      <c r="F600" s="8">
        <f t="shared" si="36"/>
        <v>2.2219064856122017E-2</v>
      </c>
    </row>
    <row r="601" spans="1:6" x14ac:dyDescent="0.45">
      <c r="A601" s="9">
        <v>42675</v>
      </c>
      <c r="B601" s="90">
        <v>247.52500000000001</v>
      </c>
      <c r="C601" s="8">
        <f t="shared" si="37"/>
        <v>-2.8675745973283373E-4</v>
      </c>
      <c r="D601" s="8">
        <f t="shared" si="38"/>
        <v>-2.2170714501662525E-3</v>
      </c>
      <c r="E601" s="86">
        <f>IFERROR(VLOOKUP(A601,SPY!$A$2:$E$379,5,FALSE),"")</f>
        <v>220.38000500000001</v>
      </c>
      <c r="F601" s="8">
        <f t="shared" si="36"/>
        <v>5.6016114274607176E-2</v>
      </c>
    </row>
    <row r="602" spans="1:6" x14ac:dyDescent="0.45">
      <c r="A602" s="9">
        <v>42705</v>
      </c>
      <c r="B602" s="90">
        <v>247.53</v>
      </c>
      <c r="C602" s="8">
        <f t="shared" si="37"/>
        <v>2.0199979799961909E-5</v>
      </c>
      <c r="D602" s="8">
        <f t="shared" si="38"/>
        <v>-9.3235012774406378E-4</v>
      </c>
      <c r="E602" s="86">
        <f>IFERROR(VLOOKUP(A602,SPY!$A$2:$E$379,5,FALSE),"")</f>
        <v>223.529999</v>
      </c>
      <c r="F602" s="8">
        <f t="shared" si="36"/>
        <v>9.6434024045569E-2</v>
      </c>
    </row>
    <row r="603" spans="1:6" x14ac:dyDescent="0.45">
      <c r="A603" s="9">
        <v>42736</v>
      </c>
      <c r="B603" s="90">
        <v>247.9</v>
      </c>
      <c r="C603" s="8">
        <f t="shared" si="37"/>
        <v>1.494768310911887E-3</v>
      </c>
      <c r="D603" s="8">
        <f t="shared" si="38"/>
        <v>-2.7019724398813505E-4</v>
      </c>
      <c r="E603" s="86">
        <f>IFERROR(VLOOKUP(A603,SPY!$A$2:$E$379,5,FALSE),"")</f>
        <v>227.529999</v>
      </c>
      <c r="F603" s="8">
        <f t="shared" si="36"/>
        <v>0.17453023862001737</v>
      </c>
    </row>
    <row r="604" spans="1:6" x14ac:dyDescent="0.45">
      <c r="A604" s="9">
        <v>42767</v>
      </c>
      <c r="B604" s="90">
        <v>248.51300000000001</v>
      </c>
      <c r="C604" s="8">
        <f t="shared" si="37"/>
        <v>2.4727712787413481E-3</v>
      </c>
      <c r="D604" s="8">
        <f t="shared" si="38"/>
        <v>1.0836112856704716E-3</v>
      </c>
      <c r="E604" s="86">
        <f>IFERROR(VLOOKUP(A604,SPY!$A$2:$E$379,5,FALSE),"")</f>
        <v>236.470001</v>
      </c>
      <c r="F604" s="8">
        <f t="shared" si="36"/>
        <v>0.22168838315445738</v>
      </c>
    </row>
    <row r="605" spans="1:6" x14ac:dyDescent="0.45">
      <c r="A605" s="9">
        <v>42795</v>
      </c>
      <c r="B605" s="90">
        <v>249.02</v>
      </c>
      <c r="C605" s="8">
        <f t="shared" si="37"/>
        <v>2.040134721322362E-3</v>
      </c>
      <c r="D605" s="8">
        <f t="shared" si="38"/>
        <v>5.3330857209759053E-3</v>
      </c>
      <c r="E605" s="86">
        <f>IFERROR(VLOOKUP(A605,SPY!$A$2:$E$379,5,FALSE),"")</f>
        <v>235.740005</v>
      </c>
      <c r="F605" s="8">
        <f t="shared" si="36"/>
        <v>0.14704165245150547</v>
      </c>
    </row>
    <row r="606" spans="1:6" x14ac:dyDescent="0.45">
      <c r="A606" s="9">
        <v>42826</v>
      </c>
      <c r="B606" s="90">
        <v>249.381</v>
      </c>
      <c r="C606" s="8">
        <f t="shared" si="37"/>
        <v>1.4496827564050019E-3</v>
      </c>
      <c r="D606" s="8">
        <f t="shared" si="38"/>
        <v>5.9498358248690764E-3</v>
      </c>
      <c r="E606" s="86">
        <f>IFERROR(VLOOKUP(A606,SPY!$A$2:$E$379,5,FALSE),"")</f>
        <v>238.08000200000001</v>
      </c>
      <c r="F606" s="8">
        <f t="shared" si="36"/>
        <v>0.15387970577347243</v>
      </c>
    </row>
    <row r="607" spans="1:6" x14ac:dyDescent="0.45">
      <c r="A607" s="9">
        <v>42856</v>
      </c>
      <c r="B607" s="90">
        <v>249.71100000000001</v>
      </c>
      <c r="C607" s="8">
        <f t="shared" si="37"/>
        <v>1.323276432446896E-3</v>
      </c>
      <c r="D607" s="8">
        <f t="shared" si="38"/>
        <v>8.6276885792184732E-3</v>
      </c>
      <c r="E607" s="86">
        <f>IFERROR(VLOOKUP(A607,SPY!$A$2:$E$379,5,FALSE),"")</f>
        <v>241.44000199999999</v>
      </c>
      <c r="F607" s="8">
        <f t="shared" si="36"/>
        <v>0.15059095788392973</v>
      </c>
    </row>
    <row r="608" spans="1:6" x14ac:dyDescent="0.45">
      <c r="A608" s="9">
        <v>42887</v>
      </c>
      <c r="B608" s="90">
        <v>249.51900000000001</v>
      </c>
      <c r="C608" s="8">
        <f t="shared" si="37"/>
        <v>-7.6888883549386389E-4</v>
      </c>
      <c r="D608" s="8">
        <f t="shared" si="38"/>
        <v>8.4835502384610351E-3</v>
      </c>
      <c r="E608" s="86">
        <f>IFERROR(VLOOKUP(A608,SPY!$A$2:$E$379,5,FALSE),"")</f>
        <v>241.800003</v>
      </c>
      <c r="F608" s="8">
        <f t="shared" si="36"/>
        <v>0.15428684178512198</v>
      </c>
    </row>
    <row r="609" spans="1:6" x14ac:dyDescent="0.45">
      <c r="A609" s="9">
        <v>42917</v>
      </c>
      <c r="B609" s="90">
        <v>249.93700000000001</v>
      </c>
      <c r="C609" s="8">
        <f t="shared" si="37"/>
        <v>1.6752231293009068E-3</v>
      </c>
      <c r="D609" s="8">
        <f t="shared" si="38"/>
        <v>1.0230148015812013E-2</v>
      </c>
      <c r="E609" s="86">
        <f>IFERROR(VLOOKUP(A609,SPY!$A$2:$E$379,5,FALSE),"")</f>
        <v>246.770004</v>
      </c>
      <c r="F609" s="8">
        <f t="shared" si="36"/>
        <v>0.13656047200995935</v>
      </c>
    </row>
    <row r="610" spans="1:6" x14ac:dyDescent="0.45">
      <c r="A610" s="9">
        <v>42948</v>
      </c>
      <c r="B610" s="90">
        <v>250.21</v>
      </c>
      <c r="C610" s="8">
        <f t="shared" si="37"/>
        <v>1.0922752533637503E-3</v>
      </c>
      <c r="D610" s="8">
        <f t="shared" si="38"/>
        <v>1.1035279761111072E-2</v>
      </c>
      <c r="E610" s="86">
        <f>IFERROR(VLOOKUP(A610,SPY!$A$2:$E$379,5,FALSE),"")</f>
        <v>247.490005</v>
      </c>
      <c r="F610" s="8">
        <f t="shared" si="36"/>
        <v>0.13851319950057039</v>
      </c>
    </row>
    <row r="611" spans="1:6" x14ac:dyDescent="0.45">
      <c r="A611" s="9">
        <v>42979</v>
      </c>
      <c r="B611" s="90">
        <v>250.58699999999999</v>
      </c>
      <c r="C611" s="8">
        <f t="shared" si="37"/>
        <v>1.5067343431516278E-3</v>
      </c>
      <c r="D611" s="8">
        <f t="shared" si="38"/>
        <v>1.235819786044412E-2</v>
      </c>
      <c r="E611" s="86">
        <f>IFERROR(VLOOKUP(A611,SPY!$A$2:$E$379,5,FALSE),"")</f>
        <v>251.229996</v>
      </c>
      <c r="F611" s="8">
        <f t="shared" si="36"/>
        <v>0.16148863853691209</v>
      </c>
    </row>
    <row r="612" spans="1:6" x14ac:dyDescent="0.45">
      <c r="A612" s="9">
        <v>43009</v>
      </c>
      <c r="B612" s="90">
        <v>250.816</v>
      </c>
      <c r="C612" s="8">
        <f t="shared" si="37"/>
        <v>9.1385427017365295E-4</v>
      </c>
      <c r="D612" s="8">
        <f t="shared" si="38"/>
        <v>1.3005056624501243E-2</v>
      </c>
      <c r="E612" s="86">
        <f>IFERROR(VLOOKUP(A612,SPY!$A$2:$E$379,5,FALSE),"")</f>
        <v>257.14999399999999</v>
      </c>
      <c r="F612" s="8">
        <f t="shared" si="36"/>
        <v>0.20983293517055368</v>
      </c>
    </row>
    <row r="613" spans="1:6" x14ac:dyDescent="0.45">
      <c r="A613" s="9">
        <v>43040</v>
      </c>
      <c r="B613" s="90">
        <v>250.99600000000001</v>
      </c>
      <c r="C613" s="8">
        <f t="shared" si="37"/>
        <v>7.1765756570552064E-4</v>
      </c>
      <c r="D613" s="8">
        <f t="shared" si="38"/>
        <v>1.4022825977173969E-2</v>
      </c>
      <c r="E613" s="86">
        <f>IFERROR(VLOOKUP(A613,SPY!$A$2:$E$379,5,FALSE),"")</f>
        <v>265.01001000000002</v>
      </c>
      <c r="F613" s="8">
        <f t="shared" si="36"/>
        <v>0.2025138578248058</v>
      </c>
    </row>
    <row r="614" spans="1:6" x14ac:dyDescent="0.45">
      <c r="A614" s="9">
        <v>43070</v>
      </c>
      <c r="B614" s="90">
        <v>251.49</v>
      </c>
      <c r="C614" s="8">
        <f t="shared" si="37"/>
        <v>1.9681588551212492E-3</v>
      </c>
      <c r="D614" s="8">
        <f t="shared" si="38"/>
        <v>1.5998060841110107E-2</v>
      </c>
      <c r="E614" s="86">
        <f>IFERROR(VLOOKUP(A614,SPY!$A$2:$E$379,5,FALSE),"")</f>
        <v>266.85998499999999</v>
      </c>
      <c r="F614" s="8">
        <f t="shared" si="36"/>
        <v>0.19384416496150036</v>
      </c>
    </row>
    <row r="615" spans="1:6" x14ac:dyDescent="0.45">
      <c r="A615" s="9">
        <v>43101</v>
      </c>
      <c r="B615" s="90">
        <v>252.11600000000001</v>
      </c>
      <c r="C615" s="8">
        <f t="shared" si="37"/>
        <v>2.4891645791085271E-3</v>
      </c>
      <c r="D615" s="8">
        <f t="shared" si="38"/>
        <v>1.700685760387266E-2</v>
      </c>
      <c r="E615" s="86">
        <f>IFERROR(VLOOKUP(A615,SPY!$A$2:$E$379,5,FALSE),"")</f>
        <v>281.89999399999999</v>
      </c>
      <c r="F615" s="8">
        <f t="shared" si="36"/>
        <v>0.23895747918497556</v>
      </c>
    </row>
    <row r="616" spans="1:6" x14ac:dyDescent="0.45">
      <c r="A616" s="9">
        <v>43132</v>
      </c>
      <c r="B616" s="90">
        <v>252.03800000000001</v>
      </c>
      <c r="C616" s="8">
        <f t="shared" si="37"/>
        <v>-3.0938139586544899E-4</v>
      </c>
      <c r="D616" s="8">
        <f t="shared" si="38"/>
        <v>1.4184368624579058E-2</v>
      </c>
      <c r="E616" s="86">
        <f>IFERROR(VLOOKUP(A616,SPY!$A$2:$E$379,5,FALSE),"")</f>
        <v>271.64999399999999</v>
      </c>
      <c r="F616" s="8">
        <f t="shared" si="36"/>
        <v>0.14877148412580254</v>
      </c>
    </row>
    <row r="617" spans="1:6" x14ac:dyDescent="0.45">
      <c r="A617" s="9">
        <v>43160</v>
      </c>
      <c r="B617" s="90">
        <v>252.154</v>
      </c>
      <c r="C617" s="8">
        <f t="shared" si="37"/>
        <v>4.6024805783240197E-4</v>
      </c>
      <c r="D617" s="8">
        <f t="shared" si="38"/>
        <v>1.2585334511284074E-2</v>
      </c>
      <c r="E617" s="86">
        <f>IFERROR(VLOOKUP(A617,SPY!$A$2:$E$379,5,FALSE),"")</f>
        <v>263.14999399999999</v>
      </c>
      <c r="F617" s="8">
        <f t="shared" ref="F617:F680" si="39">IFERROR(E617/E605-1,"")</f>
        <v>0.11627211512106306</v>
      </c>
    </row>
    <row r="618" spans="1:6" x14ac:dyDescent="0.45">
      <c r="A618" s="9">
        <v>43191</v>
      </c>
      <c r="B618" s="90">
        <v>252.661</v>
      </c>
      <c r="C618" s="8">
        <f t="shared" si="37"/>
        <v>2.0106760154507963E-3</v>
      </c>
      <c r="D618" s="8">
        <f t="shared" si="38"/>
        <v>1.3152565752803991E-2</v>
      </c>
      <c r="E618" s="86">
        <f>IFERROR(VLOOKUP(A618,SPY!$A$2:$E$379,5,FALSE),"")</f>
        <v>264.51001000000002</v>
      </c>
      <c r="F618" s="8">
        <f t="shared" si="39"/>
        <v>0.11101313750829034</v>
      </c>
    </row>
    <row r="619" spans="1:6" x14ac:dyDescent="0.45">
      <c r="A619" s="9">
        <v>43221</v>
      </c>
      <c r="B619" s="90">
        <v>252.63399999999999</v>
      </c>
      <c r="C619" s="8">
        <f t="shared" si="37"/>
        <v>-1.0686255496505925E-4</v>
      </c>
      <c r="D619" s="8">
        <f t="shared" si="38"/>
        <v>1.1705531594523144E-2</v>
      </c>
      <c r="E619" s="86">
        <f>IFERROR(VLOOKUP(A619,SPY!$A$2:$E$379,5,FALSE),"")</f>
        <v>270.94000199999999</v>
      </c>
      <c r="F619" s="8">
        <f t="shared" si="39"/>
        <v>0.12218356426289301</v>
      </c>
    </row>
    <row r="620" spans="1:6" x14ac:dyDescent="0.45">
      <c r="A620" s="9">
        <v>43252</v>
      </c>
      <c r="B620" s="90">
        <v>252.96799999999999</v>
      </c>
      <c r="C620" s="8">
        <f t="shared" si="37"/>
        <v>1.3220706634895496E-3</v>
      </c>
      <c r="D620" s="8">
        <f t="shared" si="38"/>
        <v>1.382259467214908E-2</v>
      </c>
      <c r="E620" s="86">
        <f>IFERROR(VLOOKUP(A620,SPY!$A$2:$E$379,5,FALSE),"")</f>
        <v>271.27999899999998</v>
      </c>
      <c r="F620" s="8">
        <f t="shared" si="39"/>
        <v>0.12191892321854092</v>
      </c>
    </row>
    <row r="621" spans="1:6" x14ac:dyDescent="0.45">
      <c r="A621" s="9">
        <v>43282</v>
      </c>
      <c r="B621" s="90">
        <v>253.36500000000001</v>
      </c>
      <c r="C621" s="8">
        <f t="shared" si="37"/>
        <v>1.569368457670528E-3</v>
      </c>
      <c r="D621" s="8">
        <f t="shared" si="38"/>
        <v>1.3715456294986383E-2</v>
      </c>
      <c r="E621" s="86">
        <f>IFERROR(VLOOKUP(A621,SPY!$A$2:$E$379,5,FALSE),"")</f>
        <v>281.32998700000002</v>
      </c>
      <c r="F621" s="8">
        <f t="shared" si="39"/>
        <v>0.1400493675884531</v>
      </c>
    </row>
    <row r="622" spans="1:6" x14ac:dyDescent="0.45">
      <c r="A622" s="9">
        <v>43313</v>
      </c>
      <c r="B622" s="90">
        <v>253.67699999999999</v>
      </c>
      <c r="C622" s="8">
        <f t="shared" si="37"/>
        <v>1.2314250192408949E-3</v>
      </c>
      <c r="D622" s="8">
        <f t="shared" si="38"/>
        <v>1.3856360657048095E-2</v>
      </c>
      <c r="E622" s="86">
        <f>IFERROR(VLOOKUP(A622,SPY!$A$2:$E$379,5,FALSE),"")</f>
        <v>290.30999800000001</v>
      </c>
      <c r="F622" s="8">
        <f t="shared" si="39"/>
        <v>0.17301705982025428</v>
      </c>
    </row>
    <row r="623" spans="1:6" x14ac:dyDescent="0.45">
      <c r="A623" s="9">
        <v>43344</v>
      </c>
      <c r="B623" s="90">
        <v>254.10300000000001</v>
      </c>
      <c r="C623" s="8">
        <f t="shared" si="37"/>
        <v>1.6793008431983392E-3</v>
      </c>
      <c r="D623" s="8">
        <f t="shared" si="38"/>
        <v>1.4031055082665889E-2</v>
      </c>
      <c r="E623" s="86">
        <f>IFERROR(VLOOKUP(A623,SPY!$A$2:$E$379,5,FALSE),"")</f>
        <v>290.72000100000002</v>
      </c>
      <c r="F623" s="8">
        <f t="shared" si="39"/>
        <v>0.1571866641274795</v>
      </c>
    </row>
    <row r="624" spans="1:6" x14ac:dyDescent="0.45">
      <c r="A624" s="9">
        <v>43374</v>
      </c>
      <c r="B624" s="90">
        <v>254.012</v>
      </c>
      <c r="C624" s="8">
        <f t="shared" si="37"/>
        <v>-3.5812249363453841E-4</v>
      </c>
      <c r="D624" s="8">
        <f t="shared" si="38"/>
        <v>1.2742408777749459E-2</v>
      </c>
      <c r="E624" s="86">
        <f>IFERROR(VLOOKUP(A624,SPY!$A$2:$E$379,5,FALSE),"")</f>
        <v>270.63000499999998</v>
      </c>
      <c r="F624" s="8">
        <f t="shared" si="39"/>
        <v>5.2420810089538694E-2</v>
      </c>
    </row>
    <row r="625" spans="1:6" x14ac:dyDescent="0.45">
      <c r="A625" s="9">
        <v>43405</v>
      </c>
      <c r="B625" s="90">
        <v>254.732</v>
      </c>
      <c r="C625" s="8">
        <f t="shared" si="37"/>
        <v>2.8345117553500998E-3</v>
      </c>
      <c r="D625" s="8">
        <f t="shared" si="38"/>
        <v>1.4884699357758713E-2</v>
      </c>
      <c r="E625" s="86">
        <f>IFERROR(VLOOKUP(A625,SPY!$A$2:$E$379,5,FALSE),"")</f>
        <v>275.64999399999999</v>
      </c>
      <c r="F625" s="8">
        <f t="shared" si="39"/>
        <v>4.0149366433365863E-2</v>
      </c>
    </row>
    <row r="626" spans="1:6" x14ac:dyDescent="0.45">
      <c r="A626" s="9">
        <v>43435</v>
      </c>
      <c r="B626" s="90">
        <v>255.68100000000001</v>
      </c>
      <c r="C626" s="8">
        <f t="shared" si="37"/>
        <v>3.7254840381264476E-3</v>
      </c>
      <c r="D626" s="8">
        <f t="shared" si="38"/>
        <v>1.6664678516044473E-2</v>
      </c>
      <c r="E626" s="86">
        <f>IFERROR(VLOOKUP(A626,SPY!$A$2:$E$379,5,FALSE),"")</f>
        <v>249.91999799999999</v>
      </c>
      <c r="F626" s="8">
        <f t="shared" si="39"/>
        <v>-6.3478932594558946E-2</v>
      </c>
    </row>
    <row r="627" spans="1:6" x14ac:dyDescent="0.45">
      <c r="A627" s="9">
        <v>43466</v>
      </c>
      <c r="B627" s="90">
        <v>256.30200000000002</v>
      </c>
      <c r="C627" s="8">
        <f t="shared" si="37"/>
        <v>2.4288077721850154E-3</v>
      </c>
      <c r="D627" s="8">
        <f t="shared" si="38"/>
        <v>1.6603468244776209E-2</v>
      </c>
      <c r="E627" s="86">
        <f>IFERROR(VLOOKUP(A627,SPY!$A$2:$E$379,5,FALSE),"")</f>
        <v>269.92999300000002</v>
      </c>
      <c r="F627" s="8">
        <f t="shared" si="39"/>
        <v>-4.2461870361018783E-2</v>
      </c>
    </row>
    <row r="628" spans="1:6" x14ac:dyDescent="0.45">
      <c r="A628" s="9">
        <v>43497</v>
      </c>
      <c r="B628" s="90">
        <v>256.99799999999999</v>
      </c>
      <c r="C628" s="8">
        <f t="shared" si="37"/>
        <v>2.7155465037338455E-3</v>
      </c>
      <c r="D628" s="8">
        <f t="shared" si="38"/>
        <v>1.9679572128012301E-2</v>
      </c>
      <c r="E628" s="86">
        <f>IFERROR(VLOOKUP(A628,SPY!$A$2:$E$379,5,FALSE),"")</f>
        <v>278.67999300000002</v>
      </c>
      <c r="F628" s="8">
        <f t="shared" si="39"/>
        <v>2.5878885165740328E-2</v>
      </c>
    </row>
    <row r="629" spans="1:6" x14ac:dyDescent="0.45">
      <c r="A629" s="9">
        <v>43525</v>
      </c>
      <c r="B629" s="90">
        <v>257.37400000000002</v>
      </c>
      <c r="C629" s="8">
        <f t="shared" si="37"/>
        <v>1.463046405030477E-3</v>
      </c>
      <c r="D629" s="8">
        <f t="shared" si="38"/>
        <v>2.0701634715293071E-2</v>
      </c>
      <c r="E629" s="86">
        <f>IFERROR(VLOOKUP(A629,SPY!$A$2:$E$379,5,FALSE),"")</f>
        <v>282.48001099999999</v>
      </c>
      <c r="F629" s="8">
        <f t="shared" si="39"/>
        <v>7.3456269962901777E-2</v>
      </c>
    </row>
    <row r="630" spans="1:6" x14ac:dyDescent="0.45">
      <c r="A630" s="9">
        <v>43556</v>
      </c>
      <c r="B630" s="90">
        <v>257.01799999999997</v>
      </c>
      <c r="C630" s="8">
        <f t="shared" si="37"/>
        <v>-1.3832011003444E-3</v>
      </c>
      <c r="D630" s="8">
        <f t="shared" si="38"/>
        <v>1.7244450073418349E-2</v>
      </c>
      <c r="E630" s="86">
        <f>IFERROR(VLOOKUP(A630,SPY!$A$2:$E$379,5,FALSE),"")</f>
        <v>294.01998900000001</v>
      </c>
      <c r="F630" s="8">
        <f t="shared" si="39"/>
        <v>0.11156469654966927</v>
      </c>
    </row>
    <row r="631" spans="1:6" x14ac:dyDescent="0.45">
      <c r="A631" s="9">
        <v>43586</v>
      </c>
      <c r="B631" s="90">
        <v>257.52300000000002</v>
      </c>
      <c r="C631" s="8">
        <f t="shared" si="37"/>
        <v>1.9648429292891123E-3</v>
      </c>
      <c r="D631" s="8">
        <f t="shared" si="38"/>
        <v>1.9352106208982311E-2</v>
      </c>
      <c r="E631" s="86">
        <f>IFERROR(VLOOKUP(A631,SPY!$A$2:$E$379,5,FALSE),"")</f>
        <v>275.26998900000001</v>
      </c>
      <c r="F631" s="8">
        <f t="shared" si="39"/>
        <v>1.5981349996446959E-2</v>
      </c>
    </row>
    <row r="632" spans="1:6" x14ac:dyDescent="0.45">
      <c r="A632" s="9">
        <v>43617</v>
      </c>
      <c r="B632" s="90">
        <v>257.66399999999999</v>
      </c>
      <c r="C632" s="8">
        <f t="shared" si="37"/>
        <v>5.4752391048551452E-4</v>
      </c>
      <c r="D632" s="8">
        <f t="shared" si="38"/>
        <v>1.8563612788969452E-2</v>
      </c>
      <c r="E632" s="86">
        <f>IFERROR(VLOOKUP(A632,SPY!$A$2:$E$379,5,FALSE),"")</f>
        <v>293</v>
      </c>
      <c r="F632" s="8">
        <f t="shared" si="39"/>
        <v>8.0064881598587823E-2</v>
      </c>
    </row>
    <row r="633" spans="1:6" x14ac:dyDescent="0.45">
      <c r="A633" s="9">
        <v>43647</v>
      </c>
      <c r="B633" s="90">
        <v>257.83600000000001</v>
      </c>
      <c r="C633" s="8">
        <f t="shared" si="37"/>
        <v>6.6753601589675249E-4</v>
      </c>
      <c r="D633" s="8">
        <f t="shared" si="38"/>
        <v>1.7646478400726195E-2</v>
      </c>
      <c r="E633" s="86">
        <f>IFERROR(VLOOKUP(A633,SPY!$A$2:$E$379,5,FALSE),"")</f>
        <v>297.42999300000002</v>
      </c>
      <c r="F633" s="8">
        <f t="shared" si="39"/>
        <v>5.7228190182228911E-2</v>
      </c>
    </row>
    <row r="634" spans="1:6" x14ac:dyDescent="0.45">
      <c r="A634" s="9">
        <v>43678</v>
      </c>
      <c r="B634" s="90">
        <v>258.04599999999999</v>
      </c>
      <c r="C634" s="8">
        <f t="shared" si="37"/>
        <v>8.1447121426014846E-4</v>
      </c>
      <c r="D634" s="8">
        <f t="shared" si="38"/>
        <v>1.7222688694678689E-2</v>
      </c>
      <c r="E634" s="86">
        <f>IFERROR(VLOOKUP(A634,SPY!$A$2:$E$379,5,FALSE),"")</f>
        <v>292.45001200000002</v>
      </c>
      <c r="F634" s="8">
        <f t="shared" si="39"/>
        <v>7.3714788148633303E-3</v>
      </c>
    </row>
    <row r="635" spans="1:6" x14ac:dyDescent="0.45">
      <c r="A635" s="9">
        <v>43709</v>
      </c>
      <c r="B635" s="90">
        <v>258.57499999999999</v>
      </c>
      <c r="C635" s="8">
        <f t="shared" si="37"/>
        <v>2.0500220890848908E-3</v>
      </c>
      <c r="D635" s="8">
        <f t="shared" si="38"/>
        <v>1.7599162544322589E-2</v>
      </c>
      <c r="E635" s="86">
        <f>IFERROR(VLOOKUP(A635,SPY!$A$2:$E$379,5,FALSE),"")</f>
        <v>296.76998900000001</v>
      </c>
      <c r="F635" s="8">
        <f t="shared" si="39"/>
        <v>2.0810360412732543E-2</v>
      </c>
    </row>
    <row r="636" spans="1:6" x14ac:dyDescent="0.45">
      <c r="A636" s="9">
        <v>43739</v>
      </c>
      <c r="B636" s="90">
        <v>259.08800000000002</v>
      </c>
      <c r="C636" s="8">
        <f t="shared" si="37"/>
        <v>1.9839504979213274E-3</v>
      </c>
      <c r="D636" s="8">
        <f t="shared" si="38"/>
        <v>1.9983307875218514E-2</v>
      </c>
      <c r="E636" s="86">
        <f>IFERROR(VLOOKUP(A636,SPY!$A$2:$E$379,5,FALSE),"")</f>
        <v>303.32998700000002</v>
      </c>
      <c r="F636" s="8">
        <f t="shared" si="39"/>
        <v>0.12082910762241617</v>
      </c>
    </row>
    <row r="637" spans="1:6" x14ac:dyDescent="0.45">
      <c r="A637" s="9">
        <v>43770</v>
      </c>
      <c r="B637" s="90">
        <v>259.62400000000002</v>
      </c>
      <c r="C637" s="8">
        <f t="shared" si="37"/>
        <v>2.0687951584017483E-3</v>
      </c>
      <c r="D637" s="8">
        <f t="shared" si="38"/>
        <v>1.9204497275568055E-2</v>
      </c>
      <c r="E637" s="86">
        <f>IFERROR(VLOOKUP(A637,SPY!$A$2:$E$379,5,FALSE),"")</f>
        <v>314.30999800000001</v>
      </c>
      <c r="F637" s="8">
        <f t="shared" si="39"/>
        <v>0.14025033499547268</v>
      </c>
    </row>
    <row r="638" spans="1:6" x14ac:dyDescent="0.45">
      <c r="A638" s="9">
        <v>43800</v>
      </c>
      <c r="B638" s="90">
        <v>260.05200000000002</v>
      </c>
      <c r="C638" s="8">
        <f t="shared" si="37"/>
        <v>1.6485378855575217E-3</v>
      </c>
      <c r="D638" s="8">
        <f t="shared" si="38"/>
        <v>1.7095521372335165E-2</v>
      </c>
      <c r="E638" s="86">
        <f>IFERROR(VLOOKUP(A638,SPY!$A$2:$E$379,5,FALSE),"")</f>
        <v>321.85998499999999</v>
      </c>
      <c r="F638" s="8">
        <f t="shared" si="39"/>
        <v>0.28785206296296462</v>
      </c>
    </row>
    <row r="639" spans="1:6" x14ac:dyDescent="0.45">
      <c r="A639" s="9">
        <v>43831</v>
      </c>
      <c r="B639" s="90">
        <v>260.84500000000003</v>
      </c>
      <c r="C639" s="8">
        <f t="shared" si="37"/>
        <v>3.0493901219756925E-3</v>
      </c>
      <c r="D639" s="8">
        <f t="shared" si="38"/>
        <v>1.7725183572504299E-2</v>
      </c>
      <c r="E639" s="86">
        <f>IFERROR(VLOOKUP(A639,SPY!$A$2:$E$379,5,FALSE),"")</f>
        <v>321.73001099999999</v>
      </c>
      <c r="F639" s="8">
        <f t="shared" si="39"/>
        <v>0.19190167578006045</v>
      </c>
    </row>
    <row r="640" spans="1:6" x14ac:dyDescent="0.45">
      <c r="A640" s="9">
        <v>43862</v>
      </c>
      <c r="B640" s="90">
        <v>261.55099999999999</v>
      </c>
      <c r="C640" s="8">
        <f t="shared" si="37"/>
        <v>2.706588203722271E-3</v>
      </c>
      <c r="D640" s="8">
        <f t="shared" si="38"/>
        <v>1.7716091175806747E-2</v>
      </c>
      <c r="E640" s="86">
        <f>IFERROR(VLOOKUP(A640,SPY!$A$2:$E$379,5,FALSE),"")</f>
        <v>296.26001000000002</v>
      </c>
      <c r="F640" s="8">
        <f t="shared" si="39"/>
        <v>6.3083168657894984E-2</v>
      </c>
    </row>
    <row r="641" spans="1:6" x14ac:dyDescent="0.45">
      <c r="A641" s="9">
        <v>43891</v>
      </c>
      <c r="B641" s="90">
        <v>262.31599999999997</v>
      </c>
      <c r="C641" s="8">
        <f t="shared" si="37"/>
        <v>2.9248597787812081E-3</v>
      </c>
      <c r="D641" s="8">
        <f t="shared" si="38"/>
        <v>1.9201628758149347E-2</v>
      </c>
      <c r="E641" s="86">
        <f>IFERROR(VLOOKUP(A641,SPY!$A$2:$E$379,5,FALSE),"")</f>
        <v>257.75</v>
      </c>
      <c r="F641" s="8">
        <f t="shared" si="39"/>
        <v>-8.7546056488931545E-2</v>
      </c>
    </row>
    <row r="642" spans="1:6" x14ac:dyDescent="0.45">
      <c r="A642" s="9">
        <v>43922</v>
      </c>
      <c r="B642" s="90">
        <v>265.738</v>
      </c>
      <c r="C642" s="8">
        <f t="shared" si="37"/>
        <v>1.3045334634562922E-2</v>
      </c>
      <c r="D642" s="8">
        <f t="shared" si="38"/>
        <v>3.392758483841618E-2</v>
      </c>
      <c r="E642" s="86">
        <f>IFERROR(VLOOKUP(A642,SPY!$A$2:$E$379,5,FALSE),"")</f>
        <v>290.48001099999999</v>
      </c>
      <c r="F642" s="8">
        <f t="shared" si="39"/>
        <v>-1.2039922904697575E-2</v>
      </c>
    </row>
    <row r="643" spans="1:6" x14ac:dyDescent="0.45">
      <c r="A643" s="9">
        <v>43952</v>
      </c>
      <c r="B643" s="90">
        <v>267.47300000000001</v>
      </c>
      <c r="C643" s="8">
        <f t="shared" si="37"/>
        <v>6.5289871979168357E-3</v>
      </c>
      <c r="D643" s="8">
        <f t="shared" si="38"/>
        <v>3.8637325598101846E-2</v>
      </c>
      <c r="E643" s="86">
        <f>IFERROR(VLOOKUP(A643,SPY!$A$2:$E$379,5,FALSE),"")</f>
        <v>304.32000699999998</v>
      </c>
      <c r="F643" s="8">
        <f t="shared" si="39"/>
        <v>0.10553281927148239</v>
      </c>
    </row>
    <row r="644" spans="1:6" x14ac:dyDescent="0.45">
      <c r="A644" s="9">
        <v>43983</v>
      </c>
      <c r="B644" s="90">
        <v>268.86</v>
      </c>
      <c r="C644" s="8">
        <f t="shared" si="37"/>
        <v>5.185570132312467E-3</v>
      </c>
      <c r="D644" s="8">
        <f t="shared" si="38"/>
        <v>4.3451937406855601E-2</v>
      </c>
      <c r="E644" s="86">
        <f>IFERROR(VLOOKUP(A644,SPY!$A$2:$E$379,5,FALSE),"")</f>
        <v>308.35998499999999</v>
      </c>
      <c r="F644" s="8">
        <f t="shared" si="39"/>
        <v>5.242315699658695E-2</v>
      </c>
    </row>
    <row r="645" spans="1:6" x14ac:dyDescent="0.45">
      <c r="A645" s="9">
        <v>44013</v>
      </c>
      <c r="B645" s="90">
        <v>267.85399999999998</v>
      </c>
      <c r="C645" s="8">
        <f t="shared" ref="C645:C691" si="40">B645/B644-1</f>
        <v>-3.7417243174887593E-3</v>
      </c>
      <c r="D645" s="8">
        <f t="shared" si="38"/>
        <v>3.8854155354566267E-2</v>
      </c>
      <c r="E645" s="86">
        <f>IFERROR(VLOOKUP(A645,SPY!$A$2:$E$379,5,FALSE),"")</f>
        <v>326.51998900000001</v>
      </c>
      <c r="F645" s="8">
        <f t="shared" si="39"/>
        <v>9.7804514287837652E-2</v>
      </c>
    </row>
    <row r="646" spans="1:6" x14ac:dyDescent="0.45">
      <c r="A646" s="9">
        <v>44044</v>
      </c>
      <c r="B646" s="90">
        <v>268.233</v>
      </c>
      <c r="C646" s="8">
        <f t="shared" si="40"/>
        <v>1.4149499354125794E-3</v>
      </c>
      <c r="D646" s="8">
        <f t="shared" si="38"/>
        <v>3.9477457507576252E-2</v>
      </c>
      <c r="E646" s="86">
        <f>IFERROR(VLOOKUP(A646,SPY!$A$2:$E$379,5,FALSE),"")</f>
        <v>349.30999800000001</v>
      </c>
      <c r="F646" s="8">
        <f t="shared" si="39"/>
        <v>0.19442634182555607</v>
      </c>
    </row>
    <row r="647" spans="1:6" x14ac:dyDescent="0.45">
      <c r="A647" s="9">
        <v>44075</v>
      </c>
      <c r="B647" s="90">
        <v>268.34300000000002</v>
      </c>
      <c r="C647" s="8">
        <f t="shared" si="40"/>
        <v>4.1009122665736086E-4</v>
      </c>
      <c r="D647" s="8">
        <f t="shared" si="38"/>
        <v>3.7776273808372896E-2</v>
      </c>
      <c r="E647" s="86">
        <f>IFERROR(VLOOKUP(A647,SPY!$A$2:$E$379,5,FALSE),"")</f>
        <v>334.89001500000001</v>
      </c>
      <c r="F647" s="8">
        <f t="shared" si="39"/>
        <v>0.12844973350725164</v>
      </c>
    </row>
    <row r="648" spans="1:6" x14ac:dyDescent="0.45">
      <c r="A648" s="9">
        <v>44105</v>
      </c>
      <c r="B648" s="90">
        <v>268.947</v>
      </c>
      <c r="C648" s="8">
        <f t="shared" si="40"/>
        <v>2.2508505904754728E-3</v>
      </c>
      <c r="D648" s="8">
        <f t="shared" si="38"/>
        <v>3.8052707960229748E-2</v>
      </c>
      <c r="E648" s="86">
        <f>IFERROR(VLOOKUP(A648,SPY!$A$2:$E$379,5,FALSE),"")</f>
        <v>326.540009</v>
      </c>
      <c r="F648" s="8">
        <f t="shared" si="39"/>
        <v>7.6517400173824468E-2</v>
      </c>
    </row>
    <row r="649" spans="1:6" x14ac:dyDescent="0.45">
      <c r="A649" s="9">
        <v>44136</v>
      </c>
      <c r="B649" s="90">
        <v>269.11500000000001</v>
      </c>
      <c r="C649" s="8">
        <f t="shared" si="40"/>
        <v>6.2465838994296696E-4</v>
      </c>
      <c r="D649" s="8">
        <f t="shared" si="38"/>
        <v>3.6556712784642453E-2</v>
      </c>
      <c r="E649" s="86">
        <f>IFERROR(VLOOKUP(A649,SPY!$A$2:$E$379,5,FALSE),"")</f>
        <v>362.05999800000001</v>
      </c>
      <c r="F649" s="8">
        <f t="shared" si="39"/>
        <v>0.15192007986968337</v>
      </c>
    </row>
    <row r="650" spans="1:6" x14ac:dyDescent="0.45">
      <c r="A650" s="9">
        <v>44166</v>
      </c>
      <c r="B650" s="90">
        <v>270.10500000000002</v>
      </c>
      <c r="C650" s="8">
        <f t="shared" si="40"/>
        <v>3.6787247087677333E-3</v>
      </c>
      <c r="D650" s="8">
        <f t="shared" si="38"/>
        <v>3.865765308476754E-2</v>
      </c>
      <c r="E650" s="86">
        <f>IFERROR(VLOOKUP(A650,SPY!$A$2:$E$379,5,FALSE),"")</f>
        <v>373.88000499999998</v>
      </c>
      <c r="F650" s="8">
        <f t="shared" si="39"/>
        <v>0.16162313560040698</v>
      </c>
    </row>
    <row r="651" spans="1:6" x14ac:dyDescent="0.45">
      <c r="A651" s="9">
        <v>44197</v>
      </c>
      <c r="B651" s="90">
        <v>270.55</v>
      </c>
      <c r="C651" s="8">
        <f t="shared" si="40"/>
        <v>1.6475074508062182E-3</v>
      </c>
      <c r="D651" s="8">
        <f t="shared" si="38"/>
        <v>3.7206003565335655E-2</v>
      </c>
      <c r="E651" s="86">
        <f>IFERROR(VLOOKUP(A651,SPY!$A$2:$E$379,5,FALSE),"")</f>
        <v>370.07000699999998</v>
      </c>
      <c r="F651" s="8">
        <f t="shared" si="39"/>
        <v>0.15025019223338787</v>
      </c>
    </row>
    <row r="652" spans="1:6" x14ac:dyDescent="0.45">
      <c r="A652" s="9">
        <v>44228</v>
      </c>
      <c r="B652" s="90">
        <v>270.78100000000001</v>
      </c>
      <c r="C652" s="8">
        <f t="shared" si="40"/>
        <v>8.5381630012926202E-4</v>
      </c>
      <c r="D652" s="8">
        <f t="shared" si="38"/>
        <v>3.5289484651177094E-2</v>
      </c>
      <c r="E652" s="86">
        <f>IFERROR(VLOOKUP(A652,SPY!$A$2:$E$379,5,FALSE),"")</f>
        <v>380.35998499999999</v>
      </c>
      <c r="F652" s="8">
        <f t="shared" si="39"/>
        <v>0.28387218038641104</v>
      </c>
    </row>
    <row r="653" spans="1:6" x14ac:dyDescent="0.45">
      <c r="A653" s="9">
        <v>44256</v>
      </c>
      <c r="B653" s="90">
        <v>271.197</v>
      </c>
      <c r="C653" s="8">
        <f t="shared" si="40"/>
        <v>1.5362968598240379E-3</v>
      </c>
      <c r="D653" s="8">
        <f t="shared" si="38"/>
        <v>3.3856112475030287E-2</v>
      </c>
      <c r="E653" s="86">
        <f>IFERROR(VLOOKUP(A653,SPY!$A$2:$E$379,5,FALSE),"")</f>
        <v>396.32998700000002</v>
      </c>
      <c r="F653" s="8">
        <f t="shared" si="39"/>
        <v>0.53765271387002911</v>
      </c>
    </row>
    <row r="654" spans="1:6" x14ac:dyDescent="0.45">
      <c r="A654" s="9">
        <v>44287</v>
      </c>
      <c r="B654" s="90">
        <v>272</v>
      </c>
      <c r="C654" s="8">
        <f t="shared" si="40"/>
        <v>2.9609472081180144E-3</v>
      </c>
      <c r="D654" s="8">
        <f t="shared" si="38"/>
        <v>2.3564563592711529E-2</v>
      </c>
      <c r="E654" s="86">
        <f>IFERROR(VLOOKUP(A654,SPY!$A$2:$E$379,5,FALSE),"")</f>
        <v>417.29998799999998</v>
      </c>
      <c r="F654" s="8">
        <f t="shared" si="39"/>
        <v>0.43658762117025662</v>
      </c>
    </row>
    <row r="655" spans="1:6" x14ac:dyDescent="0.45">
      <c r="A655" s="9">
        <v>44317</v>
      </c>
      <c r="B655" s="90">
        <v>273.101</v>
      </c>
      <c r="C655" s="8">
        <f t="shared" si="40"/>
        <v>4.0477941176471077E-3</v>
      </c>
      <c r="D655" s="8">
        <f t="shared" si="38"/>
        <v>2.1041376138899892E-2</v>
      </c>
      <c r="E655" s="86">
        <f>IFERROR(VLOOKUP(A655,SPY!$A$2:$E$379,5,FALSE),"")</f>
        <v>420.040009</v>
      </c>
      <c r="F655" s="8">
        <f t="shared" si="39"/>
        <v>0.38025762137945818</v>
      </c>
    </row>
    <row r="656" spans="1:6" x14ac:dyDescent="0.45">
      <c r="A656" s="9">
        <v>44348</v>
      </c>
      <c r="B656" s="90">
        <v>275.16800000000001</v>
      </c>
      <c r="C656" s="8">
        <f t="shared" si="40"/>
        <v>7.5686284561389261E-3</v>
      </c>
      <c r="D656" s="8">
        <f t="shared" ref="D656:D691" si="41">B656/B644-1</f>
        <v>2.3462024845644525E-2</v>
      </c>
      <c r="E656" s="86">
        <f>IFERROR(VLOOKUP(A656,SPY!$A$2:$E$379,5,FALSE),"")</f>
        <v>428.05999800000001</v>
      </c>
      <c r="F656" s="8">
        <f t="shared" si="39"/>
        <v>0.38818270470469773</v>
      </c>
    </row>
    <row r="657" spans="1:6" x14ac:dyDescent="0.45">
      <c r="A657" s="9">
        <v>44378</v>
      </c>
      <c r="B657" s="90">
        <v>276.83800000000002</v>
      </c>
      <c r="C657" s="8">
        <f t="shared" si="40"/>
        <v>6.0690196534480823E-3</v>
      </c>
      <c r="D657" s="8">
        <f t="shared" si="41"/>
        <v>3.3540660210413353E-2</v>
      </c>
      <c r="E657" s="86">
        <f>IFERROR(VLOOKUP(A657,SPY!$A$2:$E$379,5,FALSE),"")</f>
        <v>438.51001000000002</v>
      </c>
      <c r="F657" s="8">
        <f t="shared" si="39"/>
        <v>0.34298059773608536</v>
      </c>
    </row>
    <row r="658" spans="1:6" x14ac:dyDescent="0.45">
      <c r="A658" s="9">
        <v>44409</v>
      </c>
      <c r="B658" s="90">
        <v>277.99799999999999</v>
      </c>
      <c r="C658" s="8">
        <f t="shared" si="40"/>
        <v>4.1901762041336443E-3</v>
      </c>
      <c r="D658" s="8">
        <f t="shared" si="41"/>
        <v>3.640491662099743E-2</v>
      </c>
      <c r="E658" s="86">
        <f>IFERROR(VLOOKUP(A658,SPY!$A$2:$E$379,5,FALSE),"")</f>
        <v>451.55999800000001</v>
      </c>
      <c r="F658" s="8">
        <f t="shared" si="39"/>
        <v>0.29271993525933948</v>
      </c>
    </row>
    <row r="659" spans="1:6" x14ac:dyDescent="0.45">
      <c r="A659" s="9">
        <v>44440</v>
      </c>
      <c r="B659" s="90">
        <v>280.26400000000001</v>
      </c>
      <c r="C659" s="8">
        <f t="shared" si="40"/>
        <v>8.1511377779697192E-3</v>
      </c>
      <c r="D659" s="8">
        <f t="shared" si="41"/>
        <v>4.4424486571291277E-2</v>
      </c>
      <c r="E659" s="86">
        <f>IFERROR(VLOOKUP(A659,SPY!$A$2:$E$379,5,FALSE),"")</f>
        <v>429.14001500000001</v>
      </c>
      <c r="F659" s="8">
        <f t="shared" si="39"/>
        <v>0.28143568269719843</v>
      </c>
    </row>
    <row r="660" spans="1:6" x14ac:dyDescent="0.45">
      <c r="A660" s="9">
        <v>44470</v>
      </c>
      <c r="B660" s="90">
        <v>282.673</v>
      </c>
      <c r="C660" s="8">
        <f t="shared" si="40"/>
        <v>8.595467130990686E-3</v>
      </c>
      <c r="D660" s="8">
        <f t="shared" si="41"/>
        <v>5.1036077740223895E-2</v>
      </c>
      <c r="E660" s="86">
        <f>IFERROR(VLOOKUP(A660,SPY!$A$2:$E$379,5,FALSE),"")</f>
        <v>459.25</v>
      </c>
      <c r="F660" s="8">
        <f t="shared" si="39"/>
        <v>0.40641265187200992</v>
      </c>
    </row>
    <row r="661" spans="1:6" x14ac:dyDescent="0.45">
      <c r="A661" s="9">
        <v>44501</v>
      </c>
      <c r="B661" s="90">
        <v>284.733</v>
      </c>
      <c r="C661" s="8">
        <f t="shared" si="40"/>
        <v>7.2875725661807333E-3</v>
      </c>
      <c r="D661" s="8">
        <f t="shared" si="41"/>
        <v>5.8034669193467447E-2</v>
      </c>
      <c r="E661" s="86">
        <f>IFERROR(VLOOKUP(A661,SPY!$A$2:$E$379,5,FALSE),"")</f>
        <v>455.55999800000001</v>
      </c>
      <c r="F661" s="8">
        <f t="shared" si="39"/>
        <v>0.2582444912900872</v>
      </c>
    </row>
    <row r="662" spans="1:6" x14ac:dyDescent="0.45">
      <c r="A662" s="9">
        <v>44531</v>
      </c>
      <c r="B662" s="90">
        <v>286.38200000000001</v>
      </c>
      <c r="C662" s="8">
        <f t="shared" si="40"/>
        <v>5.79139053077804E-3</v>
      </c>
      <c r="D662" s="8">
        <f t="shared" si="41"/>
        <v>6.0261750060161656E-2</v>
      </c>
      <c r="E662" s="86">
        <f>IFERROR(VLOOKUP(A662,SPY!$A$2:$E$379,5,FALSE),"")</f>
        <v>474.959991</v>
      </c>
      <c r="F662" s="8">
        <f t="shared" si="39"/>
        <v>0.27035408325727395</v>
      </c>
    </row>
    <row r="663" spans="1:6" x14ac:dyDescent="0.45">
      <c r="A663" s="9">
        <v>44562</v>
      </c>
      <c r="B663" s="90">
        <v>288.70499999999998</v>
      </c>
      <c r="C663" s="8">
        <f t="shared" si="40"/>
        <v>8.1115433232534784E-3</v>
      </c>
      <c r="D663" s="8">
        <f t="shared" si="41"/>
        <v>6.7104047311032922E-2</v>
      </c>
      <c r="E663" s="86">
        <f>IFERROR(VLOOKUP(A663,SPY!$A$2:$E$379,5,FALSE),"")</f>
        <v>449.91000400000001</v>
      </c>
      <c r="F663" s="8">
        <f t="shared" si="39"/>
        <v>0.2157429553592547</v>
      </c>
    </row>
    <row r="664" spans="1:6" x14ac:dyDescent="0.45">
      <c r="A664" s="9">
        <v>44593</v>
      </c>
      <c r="B664" s="90">
        <v>291.40600000000001</v>
      </c>
      <c r="C664" s="8">
        <f t="shared" si="40"/>
        <v>9.3555705651098275E-3</v>
      </c>
      <c r="D664" s="8">
        <f t="shared" si="41"/>
        <v>7.6168564264110117E-2</v>
      </c>
      <c r="E664" s="86">
        <f>IFERROR(VLOOKUP(A664,SPY!$A$2:$E$379,5,FALSE),"")</f>
        <v>436.63000499999998</v>
      </c>
      <c r="F664" s="8">
        <f t="shared" si="39"/>
        <v>0.14793885324188349</v>
      </c>
    </row>
    <row r="665" spans="1:6" x14ac:dyDescent="0.45">
      <c r="A665" s="9">
        <v>44621</v>
      </c>
      <c r="B665" s="90">
        <v>294.21199999999999</v>
      </c>
      <c r="C665" s="8">
        <f t="shared" si="40"/>
        <v>9.6291771617604827E-3</v>
      </c>
      <c r="D665" s="8">
        <f t="shared" si="41"/>
        <v>8.4864508088216217E-2</v>
      </c>
      <c r="E665" s="86">
        <f>IFERROR(VLOOKUP(A665,SPY!$A$2:$E$379,5,FALSE),"")</f>
        <v>451.64001500000001</v>
      </c>
      <c r="F665" s="8">
        <f t="shared" si="39"/>
        <v>0.13955549621331076</v>
      </c>
    </row>
    <row r="666" spans="1:6" x14ac:dyDescent="0.45">
      <c r="A666" s="9">
        <v>44652</v>
      </c>
      <c r="B666" s="90">
        <v>296.50799999999998</v>
      </c>
      <c r="C666" s="8">
        <f t="shared" si="40"/>
        <v>7.803896509999575E-3</v>
      </c>
      <c r="D666" s="8">
        <f t="shared" si="41"/>
        <v>9.0102941176470441E-2</v>
      </c>
      <c r="E666" s="86">
        <f>IFERROR(VLOOKUP(A666,SPY!$A$2:$E$379,5,FALSE),"")</f>
        <v>412</v>
      </c>
      <c r="F666" s="8">
        <f t="shared" si="39"/>
        <v>-1.2700666552619144E-2</v>
      </c>
    </row>
    <row r="667" spans="1:6" x14ac:dyDescent="0.45">
      <c r="A667" s="9">
        <v>44682</v>
      </c>
      <c r="B667" s="90">
        <v>299.66199999999998</v>
      </c>
      <c r="C667" s="8">
        <f t="shared" si="40"/>
        <v>1.0637149756498987E-2</v>
      </c>
      <c r="D667" s="8">
        <f t="shared" si="41"/>
        <v>9.7257058743834612E-2</v>
      </c>
      <c r="E667" s="86">
        <f>IFERROR(VLOOKUP(A667,SPY!$A$2:$E$379,5,FALSE),"")</f>
        <v>412.92999300000002</v>
      </c>
      <c r="F667" s="8">
        <f t="shared" si="39"/>
        <v>-1.6926997066129434E-2</v>
      </c>
    </row>
    <row r="668" spans="1:6" x14ac:dyDescent="0.45">
      <c r="A668" s="9">
        <v>44713</v>
      </c>
      <c r="B668" s="90">
        <v>302.72699999999998</v>
      </c>
      <c r="C668" s="8">
        <f t="shared" si="40"/>
        <v>1.0228190427882033E-2</v>
      </c>
      <c r="D668" s="8">
        <f t="shared" si="41"/>
        <v>0.10015336085591331</v>
      </c>
      <c r="E668" s="86">
        <f>IFERROR(VLOOKUP(A668,SPY!$A$2:$E$379,5,FALSE),"")</f>
        <v>377.25</v>
      </c>
      <c r="F668" s="8">
        <f t="shared" si="39"/>
        <v>-0.11869830920290758</v>
      </c>
    </row>
    <row r="669" spans="1:6" x14ac:dyDescent="0.45">
      <c r="A669" s="9">
        <v>44743</v>
      </c>
      <c r="B669" s="90">
        <v>305.81099999999998</v>
      </c>
      <c r="C669" s="8">
        <f t="shared" si="40"/>
        <v>1.0187396565222162E-2</v>
      </c>
      <c r="D669" s="8">
        <f t="shared" si="41"/>
        <v>0.10465687513997346</v>
      </c>
      <c r="E669" s="86">
        <f>IFERROR(VLOOKUP(A669,SPY!$A$2:$E$379,5,FALSE),"")</f>
        <v>411.98998999999998</v>
      </c>
      <c r="F669" s="8">
        <f t="shared" si="39"/>
        <v>-6.0477570397993952E-2</v>
      </c>
    </row>
    <row r="670" spans="1:6" x14ac:dyDescent="0.45">
      <c r="A670" s="9">
        <v>44774</v>
      </c>
      <c r="B670" s="90">
        <v>308.27699999999999</v>
      </c>
      <c r="C670" s="8">
        <f t="shared" si="40"/>
        <v>8.0638041143059613E-3</v>
      </c>
      <c r="D670" s="8">
        <f t="shared" si="41"/>
        <v>0.1089180497701423</v>
      </c>
      <c r="E670" s="86">
        <f>IFERROR(VLOOKUP(A670,SPY!$A$2:$E$379,5,FALSE),"")</f>
        <v>395.17999300000002</v>
      </c>
      <c r="F670" s="8">
        <f t="shared" si="39"/>
        <v>-0.12485606619211642</v>
      </c>
    </row>
    <row r="671" spans="1:6" x14ac:dyDescent="0.45">
      <c r="A671" s="9">
        <v>44805</v>
      </c>
      <c r="B671" s="90">
        <v>310.40499999999997</v>
      </c>
      <c r="C671" s="8">
        <f t="shared" si="40"/>
        <v>6.9028827969650486E-3</v>
      </c>
      <c r="D671" s="8">
        <f t="shared" si="41"/>
        <v>0.1075450289726827</v>
      </c>
      <c r="E671" s="86">
        <f>IFERROR(VLOOKUP(A671,SPY!$A$2:$E$379,5,FALSE),"")</f>
        <v>357.17999300000002</v>
      </c>
      <c r="F671" s="8">
        <f t="shared" si="39"/>
        <v>-0.16768425102469176</v>
      </c>
    </row>
    <row r="672" spans="1:6" x14ac:dyDescent="0.45">
      <c r="A672" s="9">
        <v>44835</v>
      </c>
      <c r="B672" s="90">
        <v>312.512</v>
      </c>
      <c r="C672" s="8">
        <f t="shared" si="40"/>
        <v>6.7879061226463477E-3</v>
      </c>
      <c r="D672" s="8">
        <f t="shared" si="41"/>
        <v>0.10556013485546911</v>
      </c>
      <c r="E672" s="86">
        <f>IFERROR(VLOOKUP(A672,SPY!$A$2:$E$379,5,FALSE),"")</f>
        <v>386.209991</v>
      </c>
      <c r="F672" s="8">
        <f t="shared" si="39"/>
        <v>-0.15904193576483394</v>
      </c>
    </row>
    <row r="673" spans="1:6" x14ac:dyDescent="0.45">
      <c r="A673" s="9">
        <v>44866</v>
      </c>
      <c r="B673" s="90">
        <v>314.13499999999999</v>
      </c>
      <c r="C673" s="8">
        <f t="shared" si="40"/>
        <v>5.1934005734179944E-3</v>
      </c>
      <c r="D673" s="8">
        <f t="shared" si="41"/>
        <v>0.10326165214428951</v>
      </c>
      <c r="E673" s="86">
        <f>IFERROR(VLOOKUP(A673,SPY!$A$2:$E$379,5,FALSE),"")</f>
        <v>407.67999300000002</v>
      </c>
      <c r="F673" s="8">
        <f t="shared" si="39"/>
        <v>-0.10510142508166398</v>
      </c>
    </row>
    <row r="674" spans="1:6" x14ac:dyDescent="0.45">
      <c r="A674" s="9">
        <v>44896</v>
      </c>
      <c r="B674" s="90">
        <v>315.45400000000001</v>
      </c>
      <c r="C674" s="8">
        <f t="shared" si="40"/>
        <v>4.1988317124803665E-3</v>
      </c>
      <c r="D674" s="8">
        <f t="shared" si="41"/>
        <v>0.10151476000586634</v>
      </c>
      <c r="E674" s="86">
        <f>IFERROR(VLOOKUP(A674,SPY!$A$2:$E$379,5,FALSE),"")</f>
        <v>382.42999300000002</v>
      </c>
      <c r="F674" s="8">
        <f t="shared" si="39"/>
        <v>-0.19481640507273801</v>
      </c>
    </row>
    <row r="675" spans="1:6" x14ac:dyDescent="0.45">
      <c r="A675" s="9">
        <v>44927</v>
      </c>
      <c r="B675" s="90">
        <v>317.18799999999999</v>
      </c>
      <c r="C675" s="8">
        <f t="shared" si="40"/>
        <v>5.4968394758030392E-3</v>
      </c>
      <c r="D675" s="8">
        <f t="shared" si="41"/>
        <v>9.8657799483902187E-2</v>
      </c>
      <c r="E675" s="86">
        <f>IFERROR(VLOOKUP(A675,SPY!$A$2:$E$379,5,FALSE),"")</f>
        <v>406.48001099999999</v>
      </c>
      <c r="F675" s="8">
        <f t="shared" si="39"/>
        <v>-9.6530400777663172E-2</v>
      </c>
    </row>
    <row r="676" spans="1:6" x14ac:dyDescent="0.45">
      <c r="A676" s="9">
        <v>44958</v>
      </c>
      <c r="B676" s="90">
        <v>318.15800000000002</v>
      </c>
      <c r="C676" s="8">
        <f t="shared" si="40"/>
        <v>3.0581232581308182E-3</v>
      </c>
      <c r="D676" s="8">
        <f t="shared" si="41"/>
        <v>9.180318867833881E-2</v>
      </c>
      <c r="E676" s="86">
        <f>IFERROR(VLOOKUP(A676,SPY!$A$2:$E$379,5,FALSE),"")</f>
        <v>396.26001000000002</v>
      </c>
      <c r="F676" s="8">
        <f t="shared" si="39"/>
        <v>-9.2458132830335327E-2</v>
      </c>
    </row>
    <row r="677" spans="1:6" x14ac:dyDescent="0.45">
      <c r="A677" s="9">
        <v>44986</v>
      </c>
      <c r="B677" s="90">
        <v>318.48899999999998</v>
      </c>
      <c r="C677" s="8">
        <f t="shared" si="40"/>
        <v>1.0403635929316923E-3</v>
      </c>
      <c r="D677" s="8">
        <f t="shared" si="41"/>
        <v>8.2515329082430311E-2</v>
      </c>
      <c r="E677" s="86">
        <f>IFERROR(VLOOKUP(A677,SPY!$A$2:$E$379,5,FALSE),"")</f>
        <v>409.39001500000001</v>
      </c>
      <c r="F677" s="8">
        <f t="shared" si="39"/>
        <v>-9.3547955444116315E-2</v>
      </c>
    </row>
    <row r="678" spans="1:6" x14ac:dyDescent="0.45">
      <c r="A678" s="9">
        <v>45017</v>
      </c>
      <c r="B678" s="90">
        <v>318.64800000000002</v>
      </c>
      <c r="C678" s="8">
        <f t="shared" si="40"/>
        <v>4.9923231257609224E-4</v>
      </c>
      <c r="D678" s="8">
        <f t="shared" si="41"/>
        <v>7.4669148893115933E-2</v>
      </c>
      <c r="E678" s="86">
        <f>IFERROR(VLOOKUP(A678,SPY!$A$2:$E$379,5,FALSE),"")</f>
        <v>415.92999300000002</v>
      </c>
      <c r="F678" s="8">
        <f t="shared" si="39"/>
        <v>9.5388179611650692E-3</v>
      </c>
    </row>
    <row r="679" spans="1:6" x14ac:dyDescent="0.45">
      <c r="A679" s="9">
        <v>45047</v>
      </c>
      <c r="B679" s="90">
        <v>319.39499999999998</v>
      </c>
      <c r="C679" s="8">
        <f t="shared" si="40"/>
        <v>2.3442795812305128E-3</v>
      </c>
      <c r="D679" s="8">
        <f t="shared" si="41"/>
        <v>6.5850858634061149E-2</v>
      </c>
      <c r="E679" s="86">
        <f>IFERROR(VLOOKUP(A679,SPY!$A$2:$E$379,5,FALSE),"")</f>
        <v>417.85000600000001</v>
      </c>
      <c r="F679" s="8">
        <f t="shared" si="39"/>
        <v>1.1914884080604926E-2</v>
      </c>
    </row>
    <row r="680" spans="1:6" x14ac:dyDescent="0.45">
      <c r="A680" s="9">
        <v>45078</v>
      </c>
      <c r="B680" s="90">
        <v>319.89499999999998</v>
      </c>
      <c r="C680" s="8">
        <f t="shared" si="40"/>
        <v>1.5654596972400903E-3</v>
      </c>
      <c r="D680" s="8">
        <f t="shared" si="41"/>
        <v>5.6711162202248255E-2</v>
      </c>
      <c r="E680" s="86">
        <f>IFERROR(VLOOKUP(A680,SPY!$A$2:$E$379,5,FALSE),"")</f>
        <v>443.27999899999998</v>
      </c>
      <c r="F680" s="8">
        <f t="shared" si="39"/>
        <v>0.17502981842279652</v>
      </c>
    </row>
    <row r="681" spans="1:6" x14ac:dyDescent="0.45">
      <c r="A681" s="9">
        <v>45108</v>
      </c>
      <c r="B681" s="90">
        <v>320.51400000000001</v>
      </c>
      <c r="C681" s="8">
        <f t="shared" si="40"/>
        <v>1.9350099251318476E-3</v>
      </c>
      <c r="D681" s="8">
        <f t="shared" si="41"/>
        <v>4.8078715284930906E-2</v>
      </c>
      <c r="E681" s="86">
        <f>IFERROR(VLOOKUP(A681,SPY!$A$2:$E$379,5,FALSE),"")</f>
        <v>457.790009</v>
      </c>
      <c r="F681" s="8">
        <f t="shared" ref="F681:F744" si="42">IFERROR(E681/E669-1,"")</f>
        <v>0.11116779560590784</v>
      </c>
    </row>
    <row r="682" spans="1:6" x14ac:dyDescent="0.45">
      <c r="A682" s="9">
        <v>45139</v>
      </c>
      <c r="B682" s="90">
        <v>321.24299999999999</v>
      </c>
      <c r="C682" s="8">
        <f t="shared" si="40"/>
        <v>2.2744716299443191E-3</v>
      </c>
      <c r="D682" s="8">
        <f t="shared" si="41"/>
        <v>4.2059576290154554E-2</v>
      </c>
      <c r="E682" s="86">
        <f>IFERROR(VLOOKUP(A682,SPY!$A$2:$E$379,5,FALSE),"")</f>
        <v>450.35000600000001</v>
      </c>
      <c r="F682" s="8">
        <f t="shared" si="42"/>
        <v>0.13960730294359802</v>
      </c>
    </row>
    <row r="683" spans="1:6" x14ac:dyDescent="0.45">
      <c r="A683" s="9">
        <v>45170</v>
      </c>
      <c r="B683" s="90">
        <v>321.91800000000001</v>
      </c>
      <c r="C683" s="8">
        <f t="shared" si="40"/>
        <v>2.1012131003632639E-3</v>
      </c>
      <c r="D683" s="8">
        <f t="shared" si="41"/>
        <v>3.7090253056490718E-2</v>
      </c>
      <c r="E683" s="86">
        <f>IFERROR(VLOOKUP(A683,SPY!$A$2:$E$379,5,FALSE),"")</f>
        <v>427.48001099999999</v>
      </c>
      <c r="F683" s="8">
        <f t="shared" si="42"/>
        <v>0.19681958502082164</v>
      </c>
    </row>
    <row r="684" spans="1:6" x14ac:dyDescent="0.45">
      <c r="A684" s="9">
        <v>45200</v>
      </c>
      <c r="B684" s="90">
        <v>322.87200000000001</v>
      </c>
      <c r="C684" s="8">
        <f t="shared" si="40"/>
        <v>2.9634875962201157E-3</v>
      </c>
      <c r="D684" s="8">
        <f t="shared" si="41"/>
        <v>3.315072701208277E-2</v>
      </c>
      <c r="E684" s="86">
        <f>IFERROR(VLOOKUP(A684,SPY!$A$2:$E$379,5,FALSE),"")</f>
        <v>418.20001200000002</v>
      </c>
      <c r="F684" s="8">
        <f t="shared" si="42"/>
        <v>8.2830640701887059E-2</v>
      </c>
    </row>
    <row r="685" spans="1:6" x14ac:dyDescent="0.45">
      <c r="A685" s="9">
        <v>45231</v>
      </c>
      <c r="B685" s="90">
        <v>323.37599999999998</v>
      </c>
      <c r="C685" s="8">
        <f t="shared" si="40"/>
        <v>1.5609901137292326E-3</v>
      </c>
      <c r="D685" s="8">
        <f t="shared" si="41"/>
        <v>2.9417288745284598E-2</v>
      </c>
      <c r="E685" s="86">
        <f>IFERROR(VLOOKUP(A685,SPY!$A$2:$E$379,5,FALSE),"")</f>
        <v>456.39999399999999</v>
      </c>
      <c r="F685" s="8">
        <f t="shared" si="42"/>
        <v>0.11950549901034746</v>
      </c>
    </row>
    <row r="686" spans="1:6" x14ac:dyDescent="0.45">
      <c r="A686" s="9">
        <v>45261</v>
      </c>
      <c r="B686" s="90">
        <v>324.029</v>
      </c>
      <c r="C686" s="8">
        <f t="shared" si="40"/>
        <v>2.0193211617436368E-3</v>
      </c>
      <c r="D686" s="8">
        <f t="shared" si="41"/>
        <v>2.7183044120537403E-2</v>
      </c>
      <c r="E686" s="86">
        <f>IFERROR(VLOOKUP(A686,SPY!$A$2:$E$379,5,FALSE),"")</f>
        <v>475.30999800000001</v>
      </c>
      <c r="F686" s="8">
        <f t="shared" si="42"/>
        <v>0.2428679933584601</v>
      </c>
    </row>
    <row r="687" spans="1:6" x14ac:dyDescent="0.45">
      <c r="A687" s="9">
        <v>45292</v>
      </c>
      <c r="B687" s="90">
        <v>325.26499999999999</v>
      </c>
      <c r="C687" s="8">
        <f t="shared" si="40"/>
        <v>3.8144733958997978E-3</v>
      </c>
      <c r="D687" s="8">
        <f t="shared" si="41"/>
        <v>2.5464393356621207E-2</v>
      </c>
      <c r="E687" s="86">
        <f>IFERROR(VLOOKUP(A687,SPY!$A$2:$E$379,5,FALSE),"")</f>
        <v>482.88000499999998</v>
      </c>
      <c r="F687" s="8">
        <f t="shared" si="42"/>
        <v>0.18795510709627483</v>
      </c>
    </row>
    <row r="688" spans="1:6" x14ac:dyDescent="0.45">
      <c r="A688" s="9">
        <v>45323</v>
      </c>
      <c r="B688" s="90">
        <v>325.31799999999998</v>
      </c>
      <c r="C688" s="8">
        <f t="shared" si="40"/>
        <v>1.6294406099648384E-4</v>
      </c>
      <c r="D688" s="8">
        <f t="shared" si="41"/>
        <v>2.2504541768555208E-2</v>
      </c>
      <c r="E688" s="86">
        <f>IFERROR(VLOOKUP(A688,SPY!$A$2:$E$379,5,FALSE),"")</f>
        <v>508.07998700000002</v>
      </c>
      <c r="F688" s="8">
        <f t="shared" si="42"/>
        <v>0.2821883969568364</v>
      </c>
    </row>
    <row r="689" spans="1:6" x14ac:dyDescent="0.45">
      <c r="A689" s="9">
        <v>45352</v>
      </c>
      <c r="B689" s="90">
        <v>325.64499999999998</v>
      </c>
      <c r="C689" s="8">
        <f t="shared" si="40"/>
        <v>1.0051703256506173E-3</v>
      </c>
      <c r="D689" s="8">
        <f t="shared" si="41"/>
        <v>2.2468593891782795E-2</v>
      </c>
      <c r="E689" s="86">
        <f>IFERROR(VLOOKUP(A689,SPY!$A$2:$E$379,5,FALSE),"")</f>
        <v>523.07000700000003</v>
      </c>
      <c r="F689" s="8">
        <f t="shared" si="42"/>
        <v>0.27768139875126163</v>
      </c>
    </row>
    <row r="690" spans="1:6" x14ac:dyDescent="0.45">
      <c r="A690" s="9">
        <v>45383</v>
      </c>
      <c r="B690" s="90">
        <v>325.70600000000002</v>
      </c>
      <c r="C690" s="8">
        <f t="shared" si="40"/>
        <v>1.8732054845016499E-4</v>
      </c>
      <c r="D690" s="8">
        <f t="shared" si="41"/>
        <v>2.2149833044613487E-2</v>
      </c>
      <c r="E690" s="86">
        <f>IFERROR(VLOOKUP(A690,SPY!$A$2:$E$379,5,FALSE),"")</f>
        <v>501.98001099999999</v>
      </c>
      <c r="F690" s="8">
        <f t="shared" si="42"/>
        <v>0.20688582080686824</v>
      </c>
    </row>
    <row r="691" spans="1:6" x14ac:dyDescent="0.45">
      <c r="A691" s="9">
        <v>45413</v>
      </c>
      <c r="B691" s="90">
        <v>326.15300000000002</v>
      </c>
      <c r="C691" s="8">
        <f t="shared" si="40"/>
        <v>1.372403333067318E-3</v>
      </c>
      <c r="D691" s="8">
        <f t="shared" si="41"/>
        <v>2.1158753267897179E-2</v>
      </c>
      <c r="E691" s="86">
        <f>IFERROR(VLOOKUP(A691,SPY!$A$2:$E$379,5,FALSE),"")</f>
        <v>527.36999500000002</v>
      </c>
      <c r="F691" s="8">
        <f t="shared" si="42"/>
        <v>0.26210359561416396</v>
      </c>
    </row>
    <row r="692" spans="1:6" x14ac:dyDescent="0.45">
      <c r="A692" s="9"/>
      <c r="B692" s="90"/>
      <c r="C692" s="8"/>
      <c r="D692" s="8"/>
      <c r="E692" s="86" t="str">
        <f>IFERROR(VLOOKUP(A692,SPY!$A$2:$E$379,5,FALSE),"")</f>
        <v/>
      </c>
      <c r="F692" s="8" t="str">
        <f t="shared" si="42"/>
        <v/>
      </c>
    </row>
    <row r="693" spans="1:6" x14ac:dyDescent="0.45">
      <c r="A693" s="9"/>
      <c r="B693" s="90"/>
      <c r="C693" s="8"/>
      <c r="D693" s="8"/>
      <c r="E693" s="86" t="str">
        <f>IFERROR(VLOOKUP(A693,SPY!$A$2:$E$379,5,FALSE),"")</f>
        <v/>
      </c>
      <c r="F693" s="8" t="str">
        <f t="shared" si="42"/>
        <v/>
      </c>
    </row>
    <row r="694" spans="1:6" x14ac:dyDescent="0.45">
      <c r="A694" s="9"/>
      <c r="B694" s="90"/>
      <c r="C694" s="8"/>
      <c r="D694" s="8"/>
      <c r="E694" s="86" t="str">
        <f>IFERROR(VLOOKUP(A694,SPY!$A$2:$E$379,5,FALSE),"")</f>
        <v/>
      </c>
      <c r="F694" s="8" t="str">
        <f t="shared" si="42"/>
        <v/>
      </c>
    </row>
    <row r="695" spans="1:6" x14ac:dyDescent="0.45">
      <c r="A695" s="9"/>
      <c r="B695" s="90"/>
      <c r="C695" s="8"/>
      <c r="D695" s="8"/>
      <c r="E695" s="86" t="str">
        <f>IFERROR(VLOOKUP(A695,SPY!$A$2:$E$379,5,FALSE),"")</f>
        <v/>
      </c>
      <c r="F695" s="8" t="str">
        <f t="shared" si="42"/>
        <v/>
      </c>
    </row>
    <row r="696" spans="1:6" x14ac:dyDescent="0.45">
      <c r="A696" s="9"/>
      <c r="B696" s="90"/>
      <c r="C696" s="8"/>
      <c r="D696" s="8"/>
      <c r="E696" s="86" t="str">
        <f>IFERROR(VLOOKUP(A696,SPY!$A$2:$E$379,5,FALSE),"")</f>
        <v/>
      </c>
      <c r="F696" s="8" t="str">
        <f t="shared" si="42"/>
        <v/>
      </c>
    </row>
    <row r="697" spans="1:6" x14ac:dyDescent="0.45">
      <c r="A697" s="9"/>
      <c r="B697" s="90"/>
      <c r="C697" s="8"/>
      <c r="D697" s="8"/>
      <c r="E697" s="86" t="str">
        <f>IFERROR(VLOOKUP(A697,SPY!$A$2:$E$379,5,FALSE),"")</f>
        <v/>
      </c>
      <c r="F697" s="8" t="str">
        <f t="shared" si="42"/>
        <v/>
      </c>
    </row>
    <row r="698" spans="1:6" x14ac:dyDescent="0.45">
      <c r="A698" s="9"/>
      <c r="B698" s="90"/>
      <c r="C698" s="8"/>
      <c r="D698" s="8"/>
      <c r="E698" s="86" t="str">
        <f>IFERROR(VLOOKUP(A698,SPY!$A$2:$E$379,5,FALSE),"")</f>
        <v/>
      </c>
      <c r="F698" s="8" t="str">
        <f t="shared" si="42"/>
        <v/>
      </c>
    </row>
    <row r="699" spans="1:6" x14ac:dyDescent="0.45">
      <c r="A699" s="9"/>
      <c r="B699" s="90"/>
      <c r="C699" s="8"/>
      <c r="D699" s="8"/>
      <c r="E699" s="86" t="str">
        <f>IFERROR(VLOOKUP(A699,SPY!$A$2:$E$379,5,FALSE),"")</f>
        <v/>
      </c>
      <c r="F699" s="8" t="str">
        <f t="shared" si="42"/>
        <v/>
      </c>
    </row>
    <row r="700" spans="1:6" x14ac:dyDescent="0.45">
      <c r="A700" s="9"/>
      <c r="B700" s="90"/>
      <c r="C700" s="8"/>
      <c r="D700" s="8"/>
      <c r="E700" s="86" t="str">
        <f>IFERROR(VLOOKUP(A700,SPY!$A$2:$E$379,5,FALSE),"")</f>
        <v/>
      </c>
      <c r="F700" s="8" t="str">
        <f t="shared" si="42"/>
        <v/>
      </c>
    </row>
    <row r="701" spans="1:6" x14ac:dyDescent="0.45">
      <c r="A701" s="9"/>
      <c r="B701" s="90"/>
      <c r="C701" s="8"/>
      <c r="D701" s="8"/>
      <c r="E701" s="86" t="str">
        <f>IFERROR(VLOOKUP(A701,SPY!$A$2:$E$379,5,FALSE),"")</f>
        <v/>
      </c>
      <c r="F701" s="8" t="str">
        <f t="shared" si="42"/>
        <v/>
      </c>
    </row>
    <row r="702" spans="1:6" x14ac:dyDescent="0.45">
      <c r="A702" s="9"/>
      <c r="B702" s="90"/>
      <c r="C702" s="8"/>
      <c r="D702" s="8"/>
      <c r="E702" s="86" t="str">
        <f>IFERROR(VLOOKUP(A702,SPY!$A$2:$E$379,5,FALSE),"")</f>
        <v/>
      </c>
      <c r="F702" s="8" t="str">
        <f t="shared" si="42"/>
        <v/>
      </c>
    </row>
    <row r="703" spans="1:6" x14ac:dyDescent="0.45">
      <c r="A703" s="9"/>
      <c r="B703" s="90"/>
      <c r="C703" s="8"/>
      <c r="D703" s="8"/>
      <c r="E703" s="86" t="str">
        <f>IFERROR(VLOOKUP(A703,SPY!$A$2:$E$379,5,FALSE),"")</f>
        <v/>
      </c>
      <c r="F703" s="8" t="str">
        <f t="shared" si="42"/>
        <v/>
      </c>
    </row>
    <row r="704" spans="1:6" x14ac:dyDescent="0.45">
      <c r="A704" s="9"/>
      <c r="B704" s="90"/>
      <c r="C704" s="8"/>
      <c r="D704" s="8"/>
      <c r="E704" s="86" t="str">
        <f>IFERROR(VLOOKUP(A704,SPY!$A$2:$E$379,5,FALSE),"")</f>
        <v/>
      </c>
      <c r="F704" s="8" t="str">
        <f t="shared" si="42"/>
        <v/>
      </c>
    </row>
    <row r="705" spans="1:6" x14ac:dyDescent="0.45">
      <c r="A705" s="9"/>
      <c r="B705" s="90"/>
      <c r="C705" s="8"/>
      <c r="D705" s="8"/>
      <c r="E705" s="86" t="str">
        <f>IFERROR(VLOOKUP(A705,SPY!$A$2:$E$379,5,FALSE),"")</f>
        <v/>
      </c>
      <c r="F705" s="8" t="str">
        <f t="shared" si="42"/>
        <v/>
      </c>
    </row>
    <row r="706" spans="1:6" x14ac:dyDescent="0.45">
      <c r="A706" s="9"/>
      <c r="B706" s="90"/>
      <c r="C706" s="8"/>
      <c r="D706" s="8"/>
      <c r="E706" s="86" t="str">
        <f>IFERROR(VLOOKUP(A706,SPY!$A$2:$E$379,5,FALSE),"")</f>
        <v/>
      </c>
      <c r="F706" s="8" t="str">
        <f t="shared" si="42"/>
        <v/>
      </c>
    </row>
    <row r="707" spans="1:6" x14ac:dyDescent="0.45">
      <c r="A707" s="9"/>
      <c r="B707" s="90"/>
      <c r="C707" s="8"/>
      <c r="D707" s="8"/>
      <c r="E707" s="86" t="str">
        <f>IFERROR(VLOOKUP(A707,SPY!$A$2:$E$379,5,FALSE),"")</f>
        <v/>
      </c>
      <c r="F707" s="8" t="str">
        <f t="shared" si="42"/>
        <v/>
      </c>
    </row>
    <row r="708" spans="1:6" x14ac:dyDescent="0.45">
      <c r="A708" s="9"/>
      <c r="B708" s="90"/>
      <c r="C708" s="8"/>
      <c r="D708" s="8"/>
      <c r="E708" s="86" t="str">
        <f>IFERROR(VLOOKUP(A708,SPY!$A$2:$E$379,5,FALSE),"")</f>
        <v/>
      </c>
      <c r="F708" s="8" t="str">
        <f t="shared" si="42"/>
        <v/>
      </c>
    </row>
    <row r="709" spans="1:6" x14ac:dyDescent="0.45">
      <c r="A709" s="9"/>
      <c r="B709" s="90"/>
      <c r="C709" s="8"/>
      <c r="D709" s="8"/>
      <c r="E709" s="86" t="str">
        <f>IFERROR(VLOOKUP(A709,SPY!$A$2:$E$379,5,FALSE),"")</f>
        <v/>
      </c>
      <c r="F709" s="8" t="str">
        <f t="shared" si="42"/>
        <v/>
      </c>
    </row>
    <row r="710" spans="1:6" x14ac:dyDescent="0.45">
      <c r="A710" s="9"/>
      <c r="B710" s="90"/>
      <c r="C710" s="8"/>
      <c r="D710" s="8"/>
      <c r="E710" s="86" t="str">
        <f>IFERROR(VLOOKUP(A710,SPY!$A$2:$E$379,5,FALSE),"")</f>
        <v/>
      </c>
      <c r="F710" s="8" t="str">
        <f t="shared" si="42"/>
        <v/>
      </c>
    </row>
    <row r="711" spans="1:6" x14ac:dyDescent="0.45">
      <c r="A711" s="9"/>
      <c r="B711" s="90"/>
      <c r="C711" s="8"/>
      <c r="D711" s="8"/>
      <c r="E711" s="86" t="str">
        <f>IFERROR(VLOOKUP(A711,SPY!$A$2:$E$379,5,FALSE),"")</f>
        <v/>
      </c>
      <c r="F711" s="8" t="str">
        <f t="shared" si="42"/>
        <v/>
      </c>
    </row>
    <row r="712" spans="1:6" x14ac:dyDescent="0.45">
      <c r="A712" s="9"/>
      <c r="B712" s="90"/>
      <c r="C712" s="8"/>
      <c r="D712" s="8"/>
      <c r="E712" s="86" t="str">
        <f>IFERROR(VLOOKUP(A712,SPY!$A$2:$E$379,5,FALSE),"")</f>
        <v/>
      </c>
      <c r="F712" s="8" t="str">
        <f t="shared" si="42"/>
        <v/>
      </c>
    </row>
    <row r="713" spans="1:6" x14ac:dyDescent="0.45">
      <c r="A713" s="9"/>
      <c r="B713" s="90"/>
      <c r="C713" s="8"/>
      <c r="D713" s="8"/>
      <c r="E713" s="86" t="str">
        <f>IFERROR(VLOOKUP(A713,SPY!$A$2:$E$379,5,FALSE),"")</f>
        <v/>
      </c>
      <c r="F713" s="8" t="str">
        <f t="shared" si="42"/>
        <v/>
      </c>
    </row>
    <row r="714" spans="1:6" x14ac:dyDescent="0.45">
      <c r="A714" s="9"/>
      <c r="B714" s="90"/>
      <c r="C714" s="8"/>
      <c r="D714" s="8"/>
      <c r="E714" s="86" t="str">
        <f>IFERROR(VLOOKUP(A714,SPY!$A$2:$E$379,5,FALSE),"")</f>
        <v/>
      </c>
      <c r="F714" s="8" t="str">
        <f t="shared" si="42"/>
        <v/>
      </c>
    </row>
    <row r="715" spans="1:6" x14ac:dyDescent="0.45">
      <c r="A715" s="9"/>
      <c r="B715" s="90"/>
      <c r="C715" s="8"/>
      <c r="D715" s="8"/>
      <c r="E715" s="86" t="str">
        <f>IFERROR(VLOOKUP(A715,SPY!$A$2:$E$379,5,FALSE),"")</f>
        <v/>
      </c>
      <c r="F715" s="8" t="str">
        <f t="shared" si="42"/>
        <v/>
      </c>
    </row>
    <row r="716" spans="1:6" x14ac:dyDescent="0.45">
      <c r="A716" s="9"/>
      <c r="B716" s="90"/>
      <c r="C716" s="8"/>
      <c r="D716" s="8"/>
      <c r="E716" s="86" t="str">
        <f>IFERROR(VLOOKUP(A716,SPY!$A$2:$E$379,5,FALSE),"")</f>
        <v/>
      </c>
      <c r="F716" s="8" t="str">
        <f t="shared" si="42"/>
        <v/>
      </c>
    </row>
    <row r="717" spans="1:6" x14ac:dyDescent="0.45">
      <c r="A717" s="9"/>
      <c r="B717" s="90"/>
      <c r="C717" s="8"/>
      <c r="D717" s="8"/>
      <c r="E717" s="86" t="str">
        <f>IFERROR(VLOOKUP(A717,SPY!$A$2:$E$379,5,FALSE),"")</f>
        <v/>
      </c>
      <c r="F717" s="8" t="str">
        <f t="shared" si="42"/>
        <v/>
      </c>
    </row>
    <row r="718" spans="1:6" x14ac:dyDescent="0.45">
      <c r="A718" s="9"/>
      <c r="B718" s="90"/>
      <c r="C718" s="8"/>
      <c r="D718" s="8"/>
      <c r="E718" s="86" t="str">
        <f>IFERROR(VLOOKUP(A718,SPY!$A$2:$E$379,5,FALSE),"")</f>
        <v/>
      </c>
      <c r="F718" s="8" t="str">
        <f t="shared" si="42"/>
        <v/>
      </c>
    </row>
    <row r="719" spans="1:6" x14ac:dyDescent="0.45">
      <c r="A719" s="9"/>
      <c r="B719" s="90"/>
      <c r="C719" s="8"/>
      <c r="D719" s="8"/>
      <c r="E719" s="86" t="str">
        <f>IFERROR(VLOOKUP(A719,SPY!$A$2:$E$379,5,FALSE),"")</f>
        <v/>
      </c>
      <c r="F719" s="8" t="str">
        <f t="shared" si="42"/>
        <v/>
      </c>
    </row>
    <row r="720" spans="1:6" x14ac:dyDescent="0.45">
      <c r="A720" s="9"/>
      <c r="B720" s="90"/>
      <c r="C720" s="8"/>
      <c r="D720" s="8"/>
      <c r="E720" s="86" t="str">
        <f>IFERROR(VLOOKUP(A720,SPY!$A$2:$E$379,5,FALSE),"")</f>
        <v/>
      </c>
      <c r="F720" s="8" t="str">
        <f t="shared" si="42"/>
        <v/>
      </c>
    </row>
    <row r="721" spans="1:6" x14ac:dyDescent="0.45">
      <c r="A721" s="9"/>
      <c r="B721" s="90"/>
      <c r="C721" s="8"/>
      <c r="D721" s="8"/>
      <c r="E721" s="86" t="str">
        <f>IFERROR(VLOOKUP(A721,SPY!$A$2:$E$379,5,FALSE),"")</f>
        <v/>
      </c>
      <c r="F721" s="8" t="str">
        <f t="shared" si="42"/>
        <v/>
      </c>
    </row>
    <row r="722" spans="1:6" x14ac:dyDescent="0.45">
      <c r="A722" s="9"/>
      <c r="B722" s="90"/>
      <c r="C722" s="8"/>
      <c r="D722" s="8"/>
      <c r="E722" s="86" t="str">
        <f>IFERROR(VLOOKUP(A722,SPY!$A$2:$E$379,5,FALSE),"")</f>
        <v/>
      </c>
      <c r="F722" s="8" t="str">
        <f t="shared" si="42"/>
        <v/>
      </c>
    </row>
    <row r="723" spans="1:6" x14ac:dyDescent="0.45">
      <c r="A723" s="9"/>
      <c r="B723" s="90"/>
      <c r="C723" s="8"/>
      <c r="D723" s="8"/>
      <c r="E723" s="86" t="str">
        <f>IFERROR(VLOOKUP(A723,SPY!$A$2:$E$379,5,FALSE),"")</f>
        <v/>
      </c>
      <c r="F723" s="8" t="str">
        <f t="shared" si="42"/>
        <v/>
      </c>
    </row>
    <row r="724" spans="1:6" x14ac:dyDescent="0.45">
      <c r="A724" s="9"/>
      <c r="B724" s="90"/>
      <c r="C724" s="8"/>
      <c r="D724" s="8"/>
      <c r="E724" s="86" t="str">
        <f>IFERROR(VLOOKUP(A724,SPY!$A$2:$E$379,5,FALSE),"")</f>
        <v/>
      </c>
      <c r="F724" s="8" t="str">
        <f t="shared" si="42"/>
        <v/>
      </c>
    </row>
    <row r="725" spans="1:6" x14ac:dyDescent="0.45">
      <c r="A725" s="9"/>
      <c r="B725" s="90"/>
      <c r="C725" s="8"/>
      <c r="D725" s="8"/>
      <c r="E725" s="86" t="str">
        <f>IFERROR(VLOOKUP(A725,SPY!$A$2:$E$379,5,FALSE),"")</f>
        <v/>
      </c>
      <c r="F725" s="8" t="str">
        <f t="shared" si="42"/>
        <v/>
      </c>
    </row>
    <row r="726" spans="1:6" x14ac:dyDescent="0.45">
      <c r="A726" s="9"/>
      <c r="B726" s="90"/>
      <c r="C726" s="8"/>
      <c r="D726" s="8"/>
      <c r="E726" s="86" t="str">
        <f>IFERROR(VLOOKUP(A726,SPY!$A$2:$E$379,5,FALSE),"")</f>
        <v/>
      </c>
      <c r="F726" s="8" t="str">
        <f t="shared" si="42"/>
        <v/>
      </c>
    </row>
    <row r="727" spans="1:6" x14ac:dyDescent="0.45">
      <c r="A727" s="9"/>
      <c r="B727" s="90"/>
      <c r="C727" s="8"/>
      <c r="D727" s="8"/>
      <c r="E727" s="86" t="str">
        <f>IFERROR(VLOOKUP(A727,SPY!$A$2:$E$379,5,FALSE),"")</f>
        <v/>
      </c>
      <c r="F727" s="8" t="str">
        <f t="shared" si="42"/>
        <v/>
      </c>
    </row>
    <row r="728" spans="1:6" x14ac:dyDescent="0.45">
      <c r="A728" s="9"/>
      <c r="B728" s="90"/>
      <c r="C728" s="8"/>
      <c r="D728" s="8"/>
      <c r="E728" s="86" t="str">
        <f>IFERROR(VLOOKUP(A728,SPY!$A$2:$E$379,5,FALSE),"")</f>
        <v/>
      </c>
      <c r="F728" s="8" t="str">
        <f t="shared" si="42"/>
        <v/>
      </c>
    </row>
    <row r="729" spans="1:6" x14ac:dyDescent="0.45">
      <c r="A729" s="9"/>
      <c r="B729" s="90"/>
      <c r="C729" s="8"/>
      <c r="D729" s="8"/>
      <c r="E729" s="86" t="str">
        <f>IFERROR(VLOOKUP(A729,SPY!$A$2:$E$379,5,FALSE),"")</f>
        <v/>
      </c>
      <c r="F729" s="8" t="str">
        <f t="shared" si="42"/>
        <v/>
      </c>
    </row>
    <row r="730" spans="1:6" x14ac:dyDescent="0.45">
      <c r="A730" s="9"/>
      <c r="B730" s="90"/>
      <c r="C730" s="8"/>
      <c r="D730" s="8"/>
      <c r="E730" s="86" t="str">
        <f>IFERROR(VLOOKUP(A730,SPY!$A$2:$E$379,5,FALSE),"")</f>
        <v/>
      </c>
      <c r="F730" s="8" t="str">
        <f t="shared" si="42"/>
        <v/>
      </c>
    </row>
    <row r="731" spans="1:6" x14ac:dyDescent="0.45">
      <c r="A731" s="9"/>
      <c r="B731" s="90"/>
      <c r="C731" s="8"/>
      <c r="D731" s="8"/>
      <c r="E731" s="86" t="str">
        <f>IFERROR(VLOOKUP(A731,SPY!$A$2:$E$379,5,FALSE),"")</f>
        <v/>
      </c>
      <c r="F731" s="8" t="str">
        <f t="shared" si="42"/>
        <v/>
      </c>
    </row>
    <row r="732" spans="1:6" x14ac:dyDescent="0.45">
      <c r="A732" s="9"/>
      <c r="B732" s="90"/>
      <c r="C732" s="8"/>
      <c r="D732" s="8"/>
      <c r="E732" s="86" t="str">
        <f>IFERROR(VLOOKUP(A732,SPY!$A$2:$E$379,5,FALSE),"")</f>
        <v/>
      </c>
      <c r="F732" s="8" t="str">
        <f t="shared" si="42"/>
        <v/>
      </c>
    </row>
    <row r="733" spans="1:6" x14ac:dyDescent="0.45">
      <c r="A733" s="9"/>
      <c r="B733" s="90"/>
      <c r="C733" s="8"/>
      <c r="D733" s="8"/>
      <c r="E733" s="86" t="str">
        <f>IFERROR(VLOOKUP(A733,SPY!$A$2:$E$379,5,FALSE),"")</f>
        <v/>
      </c>
      <c r="F733" s="8" t="str">
        <f t="shared" si="42"/>
        <v/>
      </c>
    </row>
    <row r="734" spans="1:6" x14ac:dyDescent="0.45">
      <c r="A734" s="9"/>
      <c r="B734" s="90"/>
      <c r="C734" s="8"/>
      <c r="D734" s="8"/>
      <c r="E734" s="86" t="str">
        <f>IFERROR(VLOOKUP(A734,SPY!$A$2:$E$379,5,FALSE),"")</f>
        <v/>
      </c>
      <c r="F734" s="8" t="str">
        <f t="shared" si="42"/>
        <v/>
      </c>
    </row>
    <row r="735" spans="1:6" x14ac:dyDescent="0.45">
      <c r="A735" s="9"/>
      <c r="B735" s="90"/>
      <c r="C735" s="8"/>
      <c r="D735" s="8"/>
      <c r="E735" s="86" t="str">
        <f>IFERROR(VLOOKUP(A735,SPY!$A$2:$E$379,5,FALSE),"")</f>
        <v/>
      </c>
      <c r="F735" s="8" t="str">
        <f t="shared" si="42"/>
        <v/>
      </c>
    </row>
    <row r="736" spans="1:6" x14ac:dyDescent="0.45">
      <c r="A736" s="9"/>
      <c r="B736" s="90"/>
      <c r="C736" s="8"/>
      <c r="D736" s="8"/>
      <c r="E736" s="86" t="str">
        <f>IFERROR(VLOOKUP(A736,SPY!$A$2:$E$379,5,FALSE),"")</f>
        <v/>
      </c>
      <c r="F736" s="8" t="str">
        <f t="shared" si="42"/>
        <v/>
      </c>
    </row>
    <row r="737" spans="1:6" x14ac:dyDescent="0.45">
      <c r="A737" s="9"/>
      <c r="B737" s="90"/>
      <c r="C737" s="8"/>
      <c r="D737" s="8"/>
      <c r="E737" s="86" t="str">
        <f>IFERROR(VLOOKUP(A737,SPY!$A$2:$E$379,5,FALSE),"")</f>
        <v/>
      </c>
      <c r="F737" s="8" t="str">
        <f t="shared" si="42"/>
        <v/>
      </c>
    </row>
    <row r="738" spans="1:6" x14ac:dyDescent="0.45">
      <c r="A738" s="9"/>
      <c r="B738" s="90"/>
      <c r="C738" s="8"/>
      <c r="D738" s="8"/>
      <c r="E738" s="86" t="str">
        <f>IFERROR(VLOOKUP(A738,SPY!$A$2:$E$379,5,FALSE),"")</f>
        <v/>
      </c>
      <c r="F738" s="8" t="str">
        <f t="shared" si="42"/>
        <v/>
      </c>
    </row>
    <row r="739" spans="1:6" x14ac:dyDescent="0.45">
      <c r="A739" s="9"/>
      <c r="B739" s="90"/>
      <c r="C739" s="8"/>
      <c r="D739" s="8"/>
      <c r="E739" s="86" t="str">
        <f>IFERROR(VLOOKUP(A739,SPY!$A$2:$E$379,5,FALSE),"")</f>
        <v/>
      </c>
      <c r="F739" s="8" t="str">
        <f t="shared" si="42"/>
        <v/>
      </c>
    </row>
    <row r="740" spans="1:6" x14ac:dyDescent="0.45">
      <c r="A740" s="9"/>
      <c r="B740" s="90"/>
      <c r="C740" s="8"/>
      <c r="D740" s="8"/>
      <c r="E740" s="86" t="str">
        <f>IFERROR(VLOOKUP(A740,SPY!$A$2:$E$379,5,FALSE),"")</f>
        <v/>
      </c>
      <c r="F740" s="8" t="str">
        <f t="shared" si="42"/>
        <v/>
      </c>
    </row>
    <row r="741" spans="1:6" x14ac:dyDescent="0.45">
      <c r="A741" s="9"/>
      <c r="B741" s="90"/>
      <c r="C741" s="8"/>
      <c r="D741" s="8"/>
      <c r="E741" s="86" t="str">
        <f>IFERROR(VLOOKUP(A741,SPY!$A$2:$E$379,5,FALSE),"")</f>
        <v/>
      </c>
      <c r="F741" s="8" t="str">
        <f t="shared" si="42"/>
        <v/>
      </c>
    </row>
    <row r="742" spans="1:6" x14ac:dyDescent="0.45">
      <c r="A742" s="9"/>
      <c r="B742" s="90"/>
      <c r="C742" s="8"/>
      <c r="D742" s="8"/>
      <c r="E742" s="86" t="str">
        <f>IFERROR(VLOOKUP(A742,SPY!$A$2:$E$379,5,FALSE),"")</f>
        <v/>
      </c>
      <c r="F742" s="8" t="str">
        <f t="shared" si="42"/>
        <v/>
      </c>
    </row>
    <row r="743" spans="1:6" x14ac:dyDescent="0.45">
      <c r="A743" s="9"/>
      <c r="B743" s="90"/>
      <c r="C743" s="8"/>
      <c r="D743" s="8"/>
      <c r="E743" s="86" t="str">
        <f>IFERROR(VLOOKUP(A743,SPY!$A$2:$E$379,5,FALSE),"")</f>
        <v/>
      </c>
      <c r="F743" s="8" t="str">
        <f t="shared" si="42"/>
        <v/>
      </c>
    </row>
    <row r="744" spans="1:6" x14ac:dyDescent="0.45">
      <c r="A744" s="9"/>
      <c r="B744" s="90"/>
      <c r="C744" s="8"/>
      <c r="D744" s="8"/>
      <c r="E744" s="86" t="str">
        <f>IFERROR(VLOOKUP(A744,SPY!$A$2:$E$379,5,FALSE),"")</f>
        <v/>
      </c>
      <c r="F744" s="8" t="str">
        <f t="shared" si="42"/>
        <v/>
      </c>
    </row>
    <row r="745" spans="1:6" x14ac:dyDescent="0.45">
      <c r="A745" s="9"/>
      <c r="B745" s="90"/>
      <c r="C745" s="8"/>
      <c r="D745" s="8"/>
      <c r="E745" s="86" t="str">
        <f>IFERROR(VLOOKUP(A745,SPY!$A$2:$E$379,5,FALSE),"")</f>
        <v/>
      </c>
      <c r="F745" s="8" t="str">
        <f t="shared" ref="F745:F808" si="43">IFERROR(E745/E733-1,"")</f>
        <v/>
      </c>
    </row>
    <row r="746" spans="1:6" x14ac:dyDescent="0.45">
      <c r="A746" s="9"/>
      <c r="B746" s="90"/>
      <c r="C746" s="8"/>
      <c r="D746" s="8"/>
      <c r="E746" s="86" t="str">
        <f>IFERROR(VLOOKUP(A746,SPY!$A$2:$E$379,5,FALSE),"")</f>
        <v/>
      </c>
      <c r="F746" s="8" t="str">
        <f t="shared" si="43"/>
        <v/>
      </c>
    </row>
    <row r="747" spans="1:6" x14ac:dyDescent="0.45">
      <c r="A747" s="9"/>
      <c r="B747" s="90"/>
      <c r="C747" s="8"/>
      <c r="D747" s="8"/>
      <c r="E747" s="86" t="str">
        <f>IFERROR(VLOOKUP(A747,SPY!$A$2:$E$379,5,FALSE),"")</f>
        <v/>
      </c>
      <c r="F747" s="8" t="str">
        <f t="shared" si="43"/>
        <v/>
      </c>
    </row>
    <row r="748" spans="1:6" x14ac:dyDescent="0.45">
      <c r="A748" s="9"/>
      <c r="B748" s="90"/>
      <c r="C748" s="8"/>
      <c r="D748" s="8"/>
      <c r="E748" s="86" t="str">
        <f>IFERROR(VLOOKUP(A748,SPY!$A$2:$E$379,5,FALSE),"")</f>
        <v/>
      </c>
      <c r="F748" s="8" t="str">
        <f t="shared" si="43"/>
        <v/>
      </c>
    </row>
    <row r="749" spans="1:6" x14ac:dyDescent="0.45">
      <c r="A749" s="9"/>
      <c r="B749" s="90"/>
      <c r="C749" s="8"/>
      <c r="D749" s="8"/>
      <c r="E749" s="86" t="str">
        <f>IFERROR(VLOOKUP(A749,SPY!$A$2:$E$379,5,FALSE),"")</f>
        <v/>
      </c>
      <c r="F749" s="8" t="str">
        <f t="shared" si="43"/>
        <v/>
      </c>
    </row>
    <row r="750" spans="1:6" x14ac:dyDescent="0.45">
      <c r="A750" s="9"/>
      <c r="B750" s="90"/>
      <c r="C750" s="8"/>
      <c r="D750" s="8"/>
      <c r="E750" s="86" t="str">
        <f>IFERROR(VLOOKUP(A750,SPY!$A$2:$E$379,5,FALSE),"")</f>
        <v/>
      </c>
      <c r="F750" s="8" t="str">
        <f t="shared" si="43"/>
        <v/>
      </c>
    </row>
    <row r="751" spans="1:6" x14ac:dyDescent="0.45">
      <c r="A751" s="9"/>
      <c r="B751" s="90"/>
      <c r="C751" s="8"/>
      <c r="D751" s="8"/>
      <c r="E751" s="86" t="str">
        <f>IFERROR(VLOOKUP(A751,SPY!$A$2:$E$379,5,FALSE),"")</f>
        <v/>
      </c>
      <c r="F751" s="8" t="str">
        <f t="shared" si="43"/>
        <v/>
      </c>
    </row>
    <row r="752" spans="1:6" x14ac:dyDescent="0.45">
      <c r="A752" s="9"/>
      <c r="B752" s="90"/>
      <c r="C752" s="8"/>
      <c r="D752" s="8"/>
      <c r="E752" s="86" t="str">
        <f>IFERROR(VLOOKUP(A752,SPY!$A$2:$E$379,5,FALSE),"")</f>
        <v/>
      </c>
      <c r="F752" s="8" t="str">
        <f t="shared" si="43"/>
        <v/>
      </c>
    </row>
    <row r="753" spans="1:6" x14ac:dyDescent="0.45">
      <c r="A753" s="9"/>
      <c r="B753" s="90"/>
      <c r="C753" s="8"/>
      <c r="D753" s="8"/>
      <c r="E753" s="86" t="str">
        <f>IFERROR(VLOOKUP(A753,SPY!$A$2:$E$379,5,FALSE),"")</f>
        <v/>
      </c>
      <c r="F753" s="8" t="str">
        <f t="shared" si="43"/>
        <v/>
      </c>
    </row>
    <row r="754" spans="1:6" x14ac:dyDescent="0.45">
      <c r="A754" s="9"/>
      <c r="B754" s="90"/>
      <c r="C754" s="8"/>
      <c r="D754" s="8"/>
      <c r="E754" s="86" t="str">
        <f>IFERROR(VLOOKUP(A754,SPY!$A$2:$E$379,5,FALSE),"")</f>
        <v/>
      </c>
      <c r="F754" s="8" t="str">
        <f t="shared" si="43"/>
        <v/>
      </c>
    </row>
    <row r="755" spans="1:6" x14ac:dyDescent="0.45">
      <c r="A755" s="9"/>
      <c r="B755" s="90"/>
      <c r="C755" s="8"/>
      <c r="D755" s="8"/>
      <c r="E755" s="86" t="str">
        <f>IFERROR(VLOOKUP(A755,SPY!$A$2:$E$379,5,FALSE),"")</f>
        <v/>
      </c>
      <c r="F755" s="8" t="str">
        <f t="shared" si="43"/>
        <v/>
      </c>
    </row>
    <row r="756" spans="1:6" x14ac:dyDescent="0.45">
      <c r="A756" s="9"/>
      <c r="B756" s="90"/>
      <c r="C756" s="8"/>
      <c r="D756" s="8"/>
      <c r="E756" s="86" t="str">
        <f>IFERROR(VLOOKUP(A756,SPY!$A$2:$E$379,5,FALSE),"")</f>
        <v/>
      </c>
      <c r="F756" s="8" t="str">
        <f t="shared" si="43"/>
        <v/>
      </c>
    </row>
    <row r="757" spans="1:6" x14ac:dyDescent="0.45">
      <c r="A757" s="9"/>
      <c r="B757" s="90"/>
      <c r="C757" s="8"/>
      <c r="D757" s="8"/>
      <c r="E757" s="86" t="str">
        <f>IFERROR(VLOOKUP(A757,SPY!$A$2:$E$379,5,FALSE),"")</f>
        <v/>
      </c>
      <c r="F757" s="8" t="str">
        <f t="shared" si="43"/>
        <v/>
      </c>
    </row>
    <row r="758" spans="1:6" x14ac:dyDescent="0.45">
      <c r="A758" s="9"/>
      <c r="B758" s="90"/>
      <c r="C758" s="8"/>
      <c r="D758" s="8"/>
      <c r="E758" s="86" t="str">
        <f>IFERROR(VLOOKUP(A758,SPY!$A$2:$E$379,5,FALSE),"")</f>
        <v/>
      </c>
      <c r="F758" s="8" t="str">
        <f t="shared" si="43"/>
        <v/>
      </c>
    </row>
    <row r="759" spans="1:6" x14ac:dyDescent="0.45">
      <c r="A759" s="9"/>
      <c r="B759" s="90"/>
      <c r="C759" s="8"/>
      <c r="D759" s="8"/>
      <c r="E759" s="86" t="str">
        <f>IFERROR(VLOOKUP(A759,SPY!$A$2:$E$379,5,FALSE),"")</f>
        <v/>
      </c>
      <c r="F759" s="8" t="str">
        <f t="shared" si="43"/>
        <v/>
      </c>
    </row>
    <row r="760" spans="1:6" x14ac:dyDescent="0.45">
      <c r="A760" s="9"/>
      <c r="B760" s="90"/>
      <c r="C760" s="8"/>
      <c r="D760" s="8"/>
      <c r="E760" s="86" t="str">
        <f>IFERROR(VLOOKUP(A760,SPY!$A$2:$E$379,5,FALSE),"")</f>
        <v/>
      </c>
      <c r="F760" s="8" t="str">
        <f t="shared" si="43"/>
        <v/>
      </c>
    </row>
    <row r="761" spans="1:6" x14ac:dyDescent="0.45">
      <c r="A761" s="9"/>
      <c r="B761" s="90"/>
      <c r="C761" s="8"/>
      <c r="D761" s="8"/>
      <c r="E761" s="86" t="str">
        <f>IFERROR(VLOOKUP(A761,SPY!$A$2:$E$379,5,FALSE),"")</f>
        <v/>
      </c>
      <c r="F761" s="8" t="str">
        <f t="shared" si="43"/>
        <v/>
      </c>
    </row>
    <row r="762" spans="1:6" x14ac:dyDescent="0.45">
      <c r="A762" s="9"/>
      <c r="B762" s="90"/>
      <c r="C762" s="8"/>
      <c r="D762" s="8"/>
      <c r="E762" s="86" t="str">
        <f>IFERROR(VLOOKUP(A762,SPY!$A$2:$E$379,5,FALSE),"")</f>
        <v/>
      </c>
      <c r="F762" s="8" t="str">
        <f t="shared" si="43"/>
        <v/>
      </c>
    </row>
    <row r="763" spans="1:6" x14ac:dyDescent="0.45">
      <c r="A763" s="9"/>
      <c r="B763" s="90"/>
      <c r="C763" s="8"/>
      <c r="D763" s="8"/>
      <c r="E763" s="86" t="str">
        <f>IFERROR(VLOOKUP(A763,SPY!$A$2:$E$379,5,FALSE),"")</f>
        <v/>
      </c>
      <c r="F763" s="8" t="str">
        <f t="shared" si="43"/>
        <v/>
      </c>
    </row>
    <row r="764" spans="1:6" x14ac:dyDescent="0.45">
      <c r="A764" s="9"/>
      <c r="B764" s="90"/>
      <c r="C764" s="8"/>
      <c r="D764" s="8"/>
      <c r="E764" s="86" t="str">
        <f>IFERROR(VLOOKUP(A764,SPY!$A$2:$E$379,5,FALSE),"")</f>
        <v/>
      </c>
      <c r="F764" s="8" t="str">
        <f t="shared" si="43"/>
        <v/>
      </c>
    </row>
    <row r="765" spans="1:6" x14ac:dyDescent="0.45">
      <c r="A765" s="9"/>
      <c r="B765" s="90"/>
      <c r="C765" s="8"/>
      <c r="D765" s="8"/>
      <c r="E765" s="86" t="str">
        <f>IFERROR(VLOOKUP(A765,SPY!$A$2:$E$379,5,FALSE),"")</f>
        <v/>
      </c>
      <c r="F765" s="8" t="str">
        <f t="shared" si="43"/>
        <v/>
      </c>
    </row>
    <row r="766" spans="1:6" x14ac:dyDescent="0.45">
      <c r="A766" s="9"/>
      <c r="B766" s="90"/>
      <c r="C766" s="8"/>
      <c r="D766" s="8"/>
      <c r="E766" s="86" t="str">
        <f>IFERROR(VLOOKUP(A766,SPY!$A$2:$E$379,5,FALSE),"")</f>
        <v/>
      </c>
      <c r="F766" s="8" t="str">
        <f t="shared" si="43"/>
        <v/>
      </c>
    </row>
    <row r="767" spans="1:6" x14ac:dyDescent="0.45">
      <c r="A767" s="9"/>
      <c r="B767" s="90"/>
      <c r="C767" s="8"/>
      <c r="D767" s="8"/>
      <c r="E767" s="86" t="str">
        <f>IFERROR(VLOOKUP(A767,SPY!$A$2:$E$379,5,FALSE),"")</f>
        <v/>
      </c>
      <c r="F767" s="8" t="str">
        <f t="shared" si="43"/>
        <v/>
      </c>
    </row>
    <row r="768" spans="1:6" x14ac:dyDescent="0.45">
      <c r="A768" s="9"/>
      <c r="B768" s="90"/>
      <c r="C768" s="8"/>
      <c r="D768" s="8"/>
      <c r="E768" s="86" t="str">
        <f>IFERROR(VLOOKUP(A768,SPY!$A$2:$E$379,5,FALSE),"")</f>
        <v/>
      </c>
      <c r="F768" s="8" t="str">
        <f t="shared" si="43"/>
        <v/>
      </c>
    </row>
    <row r="769" spans="1:6" x14ac:dyDescent="0.45">
      <c r="A769" s="9"/>
      <c r="B769" s="90"/>
      <c r="C769" s="8"/>
      <c r="D769" s="8"/>
      <c r="E769" s="86" t="str">
        <f>IFERROR(VLOOKUP(A769,SPY!$A$2:$E$379,5,FALSE),"")</f>
        <v/>
      </c>
      <c r="F769" s="8" t="str">
        <f t="shared" si="43"/>
        <v/>
      </c>
    </row>
    <row r="770" spans="1:6" x14ac:dyDescent="0.45">
      <c r="A770" s="9"/>
      <c r="B770" s="90"/>
      <c r="C770" s="8"/>
      <c r="D770" s="8"/>
      <c r="E770" s="86" t="str">
        <f>IFERROR(VLOOKUP(A770,SPY!$A$2:$E$379,5,FALSE),"")</f>
        <v/>
      </c>
      <c r="F770" s="8" t="str">
        <f t="shared" si="43"/>
        <v/>
      </c>
    </row>
    <row r="771" spans="1:6" x14ac:dyDescent="0.45">
      <c r="A771" s="9"/>
      <c r="B771" s="90"/>
      <c r="C771" s="8"/>
      <c r="D771" s="8"/>
      <c r="E771" s="86" t="str">
        <f>IFERROR(VLOOKUP(A771,SPY!$A$2:$E$379,5,FALSE),"")</f>
        <v/>
      </c>
      <c r="F771" s="8" t="str">
        <f t="shared" si="43"/>
        <v/>
      </c>
    </row>
    <row r="772" spans="1:6" x14ac:dyDescent="0.45">
      <c r="A772" s="9"/>
      <c r="B772" s="90"/>
      <c r="C772" s="8"/>
      <c r="D772" s="8"/>
      <c r="E772" s="86" t="str">
        <f>IFERROR(VLOOKUP(A772,SPY!$A$2:$E$379,5,FALSE),"")</f>
        <v/>
      </c>
      <c r="F772" s="8" t="str">
        <f t="shared" si="43"/>
        <v/>
      </c>
    </row>
    <row r="773" spans="1:6" x14ac:dyDescent="0.45">
      <c r="A773" s="9"/>
      <c r="B773" s="90"/>
      <c r="C773" s="8"/>
      <c r="D773" s="8"/>
      <c r="E773" s="86" t="str">
        <f>IFERROR(VLOOKUP(A773,SPY!$A$2:$E$379,5,FALSE),"")</f>
        <v/>
      </c>
      <c r="F773" s="8" t="str">
        <f t="shared" si="43"/>
        <v/>
      </c>
    </row>
    <row r="774" spans="1:6" x14ac:dyDescent="0.45">
      <c r="A774" s="9"/>
      <c r="B774" s="90"/>
      <c r="C774" s="8"/>
      <c r="D774" s="8"/>
      <c r="E774" s="86" t="str">
        <f>IFERROR(VLOOKUP(A774,SPY!$A$2:$E$379,5,FALSE),"")</f>
        <v/>
      </c>
      <c r="F774" s="8" t="str">
        <f t="shared" si="43"/>
        <v/>
      </c>
    </row>
    <row r="775" spans="1:6" x14ac:dyDescent="0.45">
      <c r="A775" s="9"/>
      <c r="B775" s="90"/>
      <c r="C775" s="8"/>
      <c r="D775" s="8"/>
      <c r="E775" s="86" t="str">
        <f>IFERROR(VLOOKUP(A775,SPY!$A$2:$E$379,5,FALSE),"")</f>
        <v/>
      </c>
      <c r="F775" s="8" t="str">
        <f t="shared" si="43"/>
        <v/>
      </c>
    </row>
    <row r="776" spans="1:6" x14ac:dyDescent="0.45">
      <c r="A776" s="9"/>
      <c r="B776" s="90"/>
      <c r="C776" s="8"/>
      <c r="D776" s="8"/>
      <c r="E776" s="86" t="str">
        <f>IFERROR(VLOOKUP(A776,SPY!$A$2:$E$379,5,FALSE),"")</f>
        <v/>
      </c>
      <c r="F776" s="8" t="str">
        <f t="shared" si="43"/>
        <v/>
      </c>
    </row>
    <row r="777" spans="1:6" x14ac:dyDescent="0.45">
      <c r="A777" s="9"/>
      <c r="B777" s="90"/>
      <c r="C777" s="8"/>
      <c r="D777" s="8"/>
      <c r="E777" s="86" t="str">
        <f>IFERROR(VLOOKUP(A777,SPY!$A$2:$E$379,5,FALSE),"")</f>
        <v/>
      </c>
      <c r="F777" s="8" t="str">
        <f t="shared" si="43"/>
        <v/>
      </c>
    </row>
    <row r="778" spans="1:6" x14ac:dyDescent="0.45">
      <c r="A778" s="9"/>
      <c r="B778" s="90"/>
      <c r="C778" s="8"/>
      <c r="D778" s="8"/>
      <c r="E778" s="86" t="str">
        <f>IFERROR(VLOOKUP(A778,SPY!$A$2:$E$379,5,FALSE),"")</f>
        <v/>
      </c>
      <c r="F778" s="8" t="str">
        <f t="shared" si="43"/>
        <v/>
      </c>
    </row>
    <row r="779" spans="1:6" x14ac:dyDescent="0.45">
      <c r="A779" s="9"/>
      <c r="B779" s="90"/>
      <c r="C779" s="8"/>
      <c r="D779" s="8"/>
      <c r="E779" s="86" t="str">
        <f>IFERROR(VLOOKUP(A779,SPY!$A$2:$E$379,5,FALSE),"")</f>
        <v/>
      </c>
      <c r="F779" s="8" t="str">
        <f t="shared" si="43"/>
        <v/>
      </c>
    </row>
    <row r="780" spans="1:6" x14ac:dyDescent="0.45">
      <c r="A780" s="9"/>
      <c r="B780" s="90"/>
      <c r="C780" s="8"/>
      <c r="D780" s="8"/>
      <c r="E780" s="86" t="str">
        <f>IFERROR(VLOOKUP(A780,SPY!$A$2:$E$379,5,FALSE),"")</f>
        <v/>
      </c>
      <c r="F780" s="8" t="str">
        <f t="shared" si="43"/>
        <v/>
      </c>
    </row>
    <row r="781" spans="1:6" x14ac:dyDescent="0.45">
      <c r="A781" s="9"/>
      <c r="B781" s="90"/>
      <c r="C781" s="8"/>
      <c r="D781" s="8"/>
      <c r="E781" s="86" t="str">
        <f>IFERROR(VLOOKUP(A781,SPY!$A$2:$E$379,5,FALSE),"")</f>
        <v/>
      </c>
      <c r="F781" s="8" t="str">
        <f t="shared" si="43"/>
        <v/>
      </c>
    </row>
    <row r="782" spans="1:6" x14ac:dyDescent="0.45">
      <c r="A782" s="9"/>
      <c r="B782" s="90"/>
      <c r="C782" s="8"/>
      <c r="D782" s="8"/>
      <c r="E782" s="86" t="str">
        <f>IFERROR(VLOOKUP(A782,SPY!$A$2:$E$379,5,FALSE),"")</f>
        <v/>
      </c>
      <c r="F782" s="8" t="str">
        <f t="shared" si="43"/>
        <v/>
      </c>
    </row>
    <row r="783" spans="1:6" x14ac:dyDescent="0.45">
      <c r="A783" s="9"/>
      <c r="B783" s="90"/>
      <c r="C783" s="8"/>
      <c r="D783" s="8"/>
      <c r="E783" s="86" t="str">
        <f>IFERROR(VLOOKUP(A783,SPY!$A$2:$E$379,5,FALSE),"")</f>
        <v/>
      </c>
      <c r="F783" s="8" t="str">
        <f t="shared" si="43"/>
        <v/>
      </c>
    </row>
    <row r="784" spans="1:6" x14ac:dyDescent="0.45">
      <c r="A784" s="9"/>
      <c r="B784" s="90"/>
      <c r="C784" s="8"/>
      <c r="D784" s="8"/>
      <c r="E784" s="86" t="str">
        <f>IFERROR(VLOOKUP(A784,SPY!$A$2:$E$379,5,FALSE),"")</f>
        <v/>
      </c>
      <c r="F784" s="8" t="str">
        <f t="shared" si="43"/>
        <v/>
      </c>
    </row>
    <row r="785" spans="1:6" x14ac:dyDescent="0.45">
      <c r="A785" s="9"/>
      <c r="B785" s="90"/>
      <c r="C785" s="8"/>
      <c r="D785" s="8"/>
      <c r="E785" s="86" t="str">
        <f>IFERROR(VLOOKUP(A785,SPY!$A$2:$E$379,5,FALSE),"")</f>
        <v/>
      </c>
      <c r="F785" s="8" t="str">
        <f t="shared" si="43"/>
        <v/>
      </c>
    </row>
    <row r="786" spans="1:6" x14ac:dyDescent="0.45">
      <c r="A786" s="9"/>
      <c r="B786" s="90"/>
      <c r="C786" s="8"/>
      <c r="D786" s="8"/>
      <c r="E786" s="86" t="str">
        <f>IFERROR(VLOOKUP(A786,SPY!$A$2:$E$379,5,FALSE),"")</f>
        <v/>
      </c>
      <c r="F786" s="8" t="str">
        <f t="shared" si="43"/>
        <v/>
      </c>
    </row>
    <row r="787" spans="1:6" x14ac:dyDescent="0.45">
      <c r="A787" s="9"/>
      <c r="B787" s="90"/>
      <c r="C787" s="8"/>
      <c r="D787" s="8"/>
      <c r="E787" s="86" t="str">
        <f>IFERROR(VLOOKUP(A787,SPY!$A$2:$E$379,5,FALSE),"")</f>
        <v/>
      </c>
      <c r="F787" s="8" t="str">
        <f t="shared" si="43"/>
        <v/>
      </c>
    </row>
    <row r="788" spans="1:6" x14ac:dyDescent="0.45">
      <c r="A788" s="88"/>
      <c r="B788" s="86"/>
      <c r="C788" s="8"/>
      <c r="D788" s="8"/>
      <c r="E788" s="86" t="str">
        <f>IFERROR(VLOOKUP(A788,SPY!$A$2:$E$379,5,FALSE),"")</f>
        <v/>
      </c>
      <c r="F788" s="8" t="str">
        <f t="shared" si="43"/>
        <v/>
      </c>
    </row>
    <row r="789" spans="1:6" x14ac:dyDescent="0.45">
      <c r="A789" s="88"/>
      <c r="B789" s="86"/>
      <c r="C789" s="8"/>
      <c r="D789" s="8"/>
      <c r="E789" s="86" t="str">
        <f>IFERROR(VLOOKUP(A789,SPY!$A$2:$E$379,5,FALSE),"")</f>
        <v/>
      </c>
      <c r="F789" s="8" t="str">
        <f t="shared" si="43"/>
        <v/>
      </c>
    </row>
    <row r="790" spans="1:6" x14ac:dyDescent="0.45">
      <c r="A790" s="88"/>
      <c r="B790" s="86"/>
      <c r="C790" s="8"/>
      <c r="D790" s="8"/>
      <c r="E790" s="86" t="str">
        <f>IFERROR(VLOOKUP(A790,SPY!$A$2:$E$379,5,FALSE),"")</f>
        <v/>
      </c>
      <c r="F790" s="8" t="str">
        <f t="shared" si="43"/>
        <v/>
      </c>
    </row>
    <row r="791" spans="1:6" x14ac:dyDescent="0.45">
      <c r="A791" s="88"/>
      <c r="B791" s="86"/>
      <c r="C791" s="8"/>
      <c r="D791" s="8"/>
      <c r="E791" s="86" t="str">
        <f>IFERROR(VLOOKUP(A791,SPY!$A$2:$E$379,5,FALSE),"")</f>
        <v/>
      </c>
      <c r="F791" s="8" t="str">
        <f t="shared" si="43"/>
        <v/>
      </c>
    </row>
    <row r="792" spans="1:6" x14ac:dyDescent="0.45">
      <c r="A792" s="88"/>
      <c r="B792" s="86"/>
      <c r="C792" s="8"/>
      <c r="D792" s="8"/>
      <c r="E792" s="86" t="str">
        <f>IFERROR(VLOOKUP(A792,SPY!$A$2:$E$379,5,FALSE),"")</f>
        <v/>
      </c>
      <c r="F792" s="8" t="str">
        <f t="shared" si="43"/>
        <v/>
      </c>
    </row>
    <row r="793" spans="1:6" x14ac:dyDescent="0.45">
      <c r="A793" s="88"/>
      <c r="B793" s="86"/>
      <c r="C793" s="8"/>
      <c r="D793" s="8"/>
      <c r="E793" s="86" t="str">
        <f>IFERROR(VLOOKUP(A793,SPY!$A$2:$E$379,5,FALSE),"")</f>
        <v/>
      </c>
      <c r="F793" s="8" t="str">
        <f t="shared" si="43"/>
        <v/>
      </c>
    </row>
    <row r="794" spans="1:6" x14ac:dyDescent="0.45">
      <c r="A794" s="88"/>
      <c r="B794" s="86"/>
      <c r="C794" s="8"/>
      <c r="D794" s="8"/>
      <c r="E794" s="86" t="str">
        <f>IFERROR(VLOOKUP(A794,SPY!$A$2:$E$379,5,FALSE),"")</f>
        <v/>
      </c>
      <c r="F794" s="8" t="str">
        <f t="shared" si="43"/>
        <v/>
      </c>
    </row>
    <row r="795" spans="1:6" x14ac:dyDescent="0.45">
      <c r="A795" s="88"/>
      <c r="B795" s="86"/>
      <c r="C795" s="8"/>
      <c r="D795" s="8"/>
      <c r="E795" s="86" t="str">
        <f>IFERROR(VLOOKUP(A795,SPY!$A$2:$E$379,5,FALSE),"")</f>
        <v/>
      </c>
      <c r="F795" s="8" t="str">
        <f t="shared" si="43"/>
        <v/>
      </c>
    </row>
    <row r="796" spans="1:6" x14ac:dyDescent="0.45">
      <c r="A796" s="88"/>
      <c r="B796" s="86"/>
      <c r="C796" s="8"/>
      <c r="D796" s="8"/>
      <c r="E796" s="86" t="str">
        <f>IFERROR(VLOOKUP(A796,SPY!$A$2:$E$379,5,FALSE),"")</f>
        <v/>
      </c>
      <c r="F796" s="8" t="str">
        <f t="shared" si="43"/>
        <v/>
      </c>
    </row>
    <row r="797" spans="1:6" x14ac:dyDescent="0.45">
      <c r="A797" s="88"/>
      <c r="B797" s="86"/>
      <c r="C797" s="8"/>
      <c r="D797" s="8"/>
      <c r="E797" s="86" t="str">
        <f>IFERROR(VLOOKUP(A797,SPY!$A$2:$E$379,5,FALSE),"")</f>
        <v/>
      </c>
      <c r="F797" s="8" t="str">
        <f t="shared" si="43"/>
        <v/>
      </c>
    </row>
    <row r="798" spans="1:6" x14ac:dyDescent="0.45">
      <c r="A798" s="88"/>
      <c r="B798" s="86"/>
      <c r="C798" s="8"/>
      <c r="D798" s="8"/>
      <c r="E798" s="86" t="str">
        <f>IFERROR(VLOOKUP(A798,SPY!$A$2:$E$379,5,FALSE),"")</f>
        <v/>
      </c>
      <c r="F798" s="8" t="str">
        <f t="shared" si="43"/>
        <v/>
      </c>
    </row>
    <row r="799" spans="1:6" x14ac:dyDescent="0.45">
      <c r="A799" s="88"/>
      <c r="B799" s="86"/>
      <c r="C799" s="8"/>
      <c r="D799" s="8"/>
      <c r="E799" s="86" t="str">
        <f>IFERROR(VLOOKUP(A799,SPY!$A$2:$E$379,5,FALSE),"")</f>
        <v/>
      </c>
      <c r="F799" s="8" t="str">
        <f t="shared" si="43"/>
        <v/>
      </c>
    </row>
    <row r="800" spans="1:6" x14ac:dyDescent="0.45">
      <c r="A800" s="88"/>
      <c r="B800" s="86"/>
      <c r="C800" s="8"/>
      <c r="D800" s="8"/>
      <c r="E800" s="86" t="str">
        <f>IFERROR(VLOOKUP(A800,SPY!$A$2:$E$379,5,FALSE),"")</f>
        <v/>
      </c>
      <c r="F800" s="8" t="str">
        <f t="shared" si="43"/>
        <v/>
      </c>
    </row>
    <row r="801" spans="1:6" x14ac:dyDescent="0.45">
      <c r="A801" s="88"/>
      <c r="B801" s="86"/>
      <c r="C801" s="8"/>
      <c r="D801" s="8"/>
      <c r="E801" s="86" t="str">
        <f>IFERROR(VLOOKUP(A801,SPY!$A$2:$E$379,5,FALSE),"")</f>
        <v/>
      </c>
      <c r="F801" s="8" t="str">
        <f t="shared" si="43"/>
        <v/>
      </c>
    </row>
    <row r="802" spans="1:6" x14ac:dyDescent="0.45">
      <c r="A802" s="88"/>
      <c r="B802" s="86"/>
      <c r="C802" s="8"/>
      <c r="D802" s="8"/>
      <c r="E802" s="86" t="str">
        <f>IFERROR(VLOOKUP(A802,SPY!$A$2:$E$379,5,FALSE),"")</f>
        <v/>
      </c>
      <c r="F802" s="8" t="str">
        <f t="shared" si="43"/>
        <v/>
      </c>
    </row>
    <row r="803" spans="1:6" x14ac:dyDescent="0.45">
      <c r="A803" s="88"/>
      <c r="B803" s="86"/>
      <c r="C803" s="8"/>
      <c r="D803" s="8"/>
      <c r="E803" s="86" t="str">
        <f>IFERROR(VLOOKUP(A803,SPY!$A$2:$E$379,5,FALSE),"")</f>
        <v/>
      </c>
      <c r="F803" s="8" t="str">
        <f t="shared" si="43"/>
        <v/>
      </c>
    </row>
    <row r="804" spans="1:6" x14ac:dyDescent="0.45">
      <c r="A804" s="88"/>
      <c r="B804" s="86"/>
      <c r="C804" s="8"/>
      <c r="D804" s="8"/>
      <c r="E804" s="86" t="str">
        <f>IFERROR(VLOOKUP(A804,SPY!$A$2:$E$379,5,FALSE),"")</f>
        <v/>
      </c>
      <c r="F804" s="8" t="str">
        <f t="shared" si="43"/>
        <v/>
      </c>
    </row>
    <row r="805" spans="1:6" x14ac:dyDescent="0.45">
      <c r="A805" s="88"/>
      <c r="B805" s="86"/>
      <c r="C805" s="8"/>
      <c r="D805" s="8"/>
      <c r="E805" s="86" t="str">
        <f>IFERROR(VLOOKUP(A805,SPY!$A$2:$E$379,5,FALSE),"")</f>
        <v/>
      </c>
      <c r="F805" s="8" t="str">
        <f t="shared" si="43"/>
        <v/>
      </c>
    </row>
    <row r="806" spans="1:6" x14ac:dyDescent="0.45">
      <c r="A806" s="88"/>
      <c r="B806" s="86"/>
      <c r="C806" s="8"/>
      <c r="D806" s="8"/>
      <c r="E806" s="86" t="str">
        <f>IFERROR(VLOOKUP(A806,SPY!$A$2:$E$379,5,FALSE),"")</f>
        <v/>
      </c>
      <c r="F806" s="8" t="str">
        <f t="shared" si="43"/>
        <v/>
      </c>
    </row>
    <row r="807" spans="1:6" x14ac:dyDescent="0.45">
      <c r="A807" s="88"/>
      <c r="B807" s="86"/>
      <c r="C807" s="8"/>
      <c r="D807" s="8"/>
      <c r="E807" s="86" t="str">
        <f>IFERROR(VLOOKUP(A807,SPY!$A$2:$E$379,5,FALSE),"")</f>
        <v/>
      </c>
      <c r="F807" s="8" t="str">
        <f t="shared" si="43"/>
        <v/>
      </c>
    </row>
    <row r="808" spans="1:6" x14ac:dyDescent="0.45">
      <c r="A808" s="88"/>
      <c r="B808" s="86"/>
      <c r="C808" s="8"/>
      <c r="D808" s="8"/>
      <c r="E808" s="86" t="str">
        <f>IFERROR(VLOOKUP(A808,SPY!$A$2:$E$379,5,FALSE),"")</f>
        <v/>
      </c>
      <c r="F808" s="8" t="str">
        <f t="shared" si="43"/>
        <v/>
      </c>
    </row>
    <row r="809" spans="1:6" x14ac:dyDescent="0.45">
      <c r="A809" s="88"/>
      <c r="B809" s="86"/>
      <c r="C809" s="8"/>
      <c r="D809" s="8"/>
      <c r="E809" s="86" t="str">
        <f>IFERROR(VLOOKUP(A809,SPY!$A$2:$E$379,5,FALSE),"")</f>
        <v/>
      </c>
      <c r="F809" s="8" t="str">
        <f t="shared" ref="F809:F872" si="44">IFERROR(E809/E797-1,"")</f>
        <v/>
      </c>
    </row>
    <row r="810" spans="1:6" x14ac:dyDescent="0.45">
      <c r="A810" s="88"/>
      <c r="B810" s="86"/>
      <c r="C810" s="8"/>
      <c r="D810" s="8"/>
      <c r="E810" s="86" t="str">
        <f>IFERROR(VLOOKUP(A810,SPY!$A$2:$E$379,5,FALSE),"")</f>
        <v/>
      </c>
      <c r="F810" s="8" t="str">
        <f t="shared" si="44"/>
        <v/>
      </c>
    </row>
    <row r="811" spans="1:6" x14ac:dyDescent="0.45">
      <c r="A811" s="88"/>
      <c r="B811" s="86"/>
      <c r="C811" s="8"/>
      <c r="D811" s="8"/>
      <c r="E811" s="86" t="str">
        <f>IFERROR(VLOOKUP(A811,SPY!$A$2:$E$379,5,FALSE),"")</f>
        <v/>
      </c>
      <c r="F811" s="8" t="str">
        <f t="shared" si="44"/>
        <v/>
      </c>
    </row>
    <row r="812" spans="1:6" x14ac:dyDescent="0.45">
      <c r="A812" s="88"/>
      <c r="B812" s="86"/>
      <c r="C812" s="8"/>
      <c r="D812" s="8"/>
      <c r="E812" s="86" t="str">
        <f>IFERROR(VLOOKUP(A812,SPY!$A$2:$E$379,5,FALSE),"")</f>
        <v/>
      </c>
      <c r="F812" s="8" t="str">
        <f t="shared" si="44"/>
        <v/>
      </c>
    </row>
    <row r="813" spans="1:6" x14ac:dyDescent="0.45">
      <c r="A813" s="88"/>
      <c r="B813" s="86"/>
      <c r="C813" s="8"/>
      <c r="D813" s="8"/>
      <c r="E813" s="86" t="str">
        <f>IFERROR(VLOOKUP(A813,SPY!$A$2:$E$379,5,FALSE),"")</f>
        <v/>
      </c>
      <c r="F813" s="8" t="str">
        <f t="shared" si="44"/>
        <v/>
      </c>
    </row>
    <row r="814" spans="1:6" x14ac:dyDescent="0.45">
      <c r="A814" s="88"/>
      <c r="B814" s="86"/>
      <c r="C814" s="8"/>
      <c r="D814" s="8"/>
      <c r="E814" s="86" t="str">
        <f>IFERROR(VLOOKUP(A814,SPY!$A$2:$E$379,5,FALSE),"")</f>
        <v/>
      </c>
      <c r="F814" s="8" t="str">
        <f t="shared" si="44"/>
        <v/>
      </c>
    </row>
    <row r="815" spans="1:6" x14ac:dyDescent="0.45">
      <c r="A815" s="88"/>
      <c r="B815" s="86"/>
      <c r="C815" s="8"/>
      <c r="D815" s="8"/>
      <c r="E815" s="86" t="str">
        <f>IFERROR(VLOOKUP(A815,SPY!$A$2:$E$379,5,FALSE),"")</f>
        <v/>
      </c>
      <c r="F815" s="8" t="str">
        <f t="shared" si="44"/>
        <v/>
      </c>
    </row>
    <row r="816" spans="1:6" x14ac:dyDescent="0.45">
      <c r="A816" s="88"/>
      <c r="B816" s="86"/>
      <c r="C816" s="8"/>
      <c r="D816" s="8"/>
      <c r="E816" s="86" t="str">
        <f>IFERROR(VLOOKUP(A816,SPY!$A$2:$E$379,5,FALSE),"")</f>
        <v/>
      </c>
      <c r="F816" s="8" t="str">
        <f t="shared" si="44"/>
        <v/>
      </c>
    </row>
    <row r="817" spans="1:6" x14ac:dyDescent="0.45">
      <c r="A817" s="88"/>
      <c r="B817" s="86"/>
      <c r="C817" s="8"/>
      <c r="D817" s="8"/>
      <c r="E817" s="86" t="str">
        <f>IFERROR(VLOOKUP(A817,SPY!$A$2:$E$379,5,FALSE),"")</f>
        <v/>
      </c>
      <c r="F817" s="8" t="str">
        <f t="shared" si="44"/>
        <v/>
      </c>
    </row>
    <row r="818" spans="1:6" x14ac:dyDescent="0.45">
      <c r="A818" s="88"/>
      <c r="B818" s="86"/>
      <c r="C818" s="8"/>
      <c r="D818" s="8"/>
      <c r="E818" s="86" t="str">
        <f>IFERROR(VLOOKUP(A818,SPY!$A$2:$E$379,5,FALSE),"")</f>
        <v/>
      </c>
      <c r="F818" s="8" t="str">
        <f t="shared" si="44"/>
        <v/>
      </c>
    </row>
    <row r="819" spans="1:6" x14ac:dyDescent="0.45">
      <c r="A819" s="88"/>
      <c r="B819" s="86"/>
      <c r="C819" s="8"/>
      <c r="D819" s="8"/>
      <c r="E819" s="86" t="str">
        <f>IFERROR(VLOOKUP(A819,SPY!$A$2:$E$379,5,FALSE),"")</f>
        <v/>
      </c>
      <c r="F819" s="8" t="str">
        <f t="shared" si="44"/>
        <v/>
      </c>
    </row>
    <row r="820" spans="1:6" x14ac:dyDescent="0.45">
      <c r="A820" s="88"/>
      <c r="B820" s="86"/>
      <c r="C820" s="8"/>
      <c r="D820" s="8"/>
      <c r="E820" s="86" t="str">
        <f>IFERROR(VLOOKUP(A820,SPY!$A$2:$E$379,5,FALSE),"")</f>
        <v/>
      </c>
      <c r="F820" s="8" t="str">
        <f t="shared" si="44"/>
        <v/>
      </c>
    </row>
    <row r="821" spans="1:6" x14ac:dyDescent="0.45">
      <c r="A821" s="88"/>
      <c r="B821" s="86"/>
      <c r="C821" s="8"/>
      <c r="D821" s="8"/>
      <c r="E821" s="86" t="str">
        <f>IFERROR(VLOOKUP(A821,SPY!$A$2:$E$379,5,FALSE),"")</f>
        <v/>
      </c>
      <c r="F821" s="8" t="str">
        <f t="shared" si="44"/>
        <v/>
      </c>
    </row>
    <row r="822" spans="1:6" x14ac:dyDescent="0.45">
      <c r="A822" s="88"/>
      <c r="B822" s="86"/>
      <c r="C822" s="8"/>
      <c r="D822" s="8"/>
      <c r="E822" s="86" t="str">
        <f>IFERROR(VLOOKUP(A822,SPY!$A$2:$E$379,5,FALSE),"")</f>
        <v/>
      </c>
      <c r="F822" s="8" t="str">
        <f t="shared" si="44"/>
        <v/>
      </c>
    </row>
    <row r="823" spans="1:6" x14ac:dyDescent="0.45">
      <c r="A823" s="88"/>
      <c r="B823" s="86"/>
      <c r="C823" s="8"/>
      <c r="D823" s="8"/>
      <c r="E823" s="86" t="str">
        <f>IFERROR(VLOOKUP(A823,SPY!$A$2:$E$379,5,FALSE),"")</f>
        <v/>
      </c>
      <c r="F823" s="8" t="str">
        <f t="shared" si="44"/>
        <v/>
      </c>
    </row>
    <row r="824" spans="1:6" x14ac:dyDescent="0.45">
      <c r="A824" s="88"/>
      <c r="B824" s="86"/>
      <c r="C824" s="8"/>
      <c r="D824" s="8"/>
      <c r="E824" s="86" t="str">
        <f>IFERROR(VLOOKUP(A824,SPY!$A$2:$E$379,5,FALSE),"")</f>
        <v/>
      </c>
      <c r="F824" s="8" t="str">
        <f t="shared" si="44"/>
        <v/>
      </c>
    </row>
    <row r="825" spans="1:6" x14ac:dyDescent="0.45">
      <c r="A825" s="88"/>
      <c r="B825" s="86"/>
      <c r="C825" s="8"/>
      <c r="D825" s="8"/>
      <c r="E825" s="86" t="str">
        <f>IFERROR(VLOOKUP(A825,SPY!$A$2:$E$379,5,FALSE),"")</f>
        <v/>
      </c>
      <c r="F825" s="8" t="str">
        <f t="shared" si="44"/>
        <v/>
      </c>
    </row>
    <row r="826" spans="1:6" x14ac:dyDescent="0.45">
      <c r="A826" s="88"/>
      <c r="B826" s="86"/>
      <c r="C826" s="8"/>
      <c r="D826" s="8"/>
      <c r="E826" s="86" t="str">
        <f>IFERROR(VLOOKUP(A826,SPY!$A$2:$E$379,5,FALSE),"")</f>
        <v/>
      </c>
      <c r="F826" s="8" t="str">
        <f t="shared" si="44"/>
        <v/>
      </c>
    </row>
    <row r="827" spans="1:6" x14ac:dyDescent="0.45">
      <c r="A827" s="88"/>
      <c r="B827" s="86"/>
      <c r="C827" s="8"/>
      <c r="D827" s="8"/>
      <c r="E827" s="86" t="str">
        <f>IFERROR(VLOOKUP(A827,SPY!$A$2:$E$379,5,FALSE),"")</f>
        <v/>
      </c>
      <c r="F827" s="8" t="str">
        <f t="shared" si="44"/>
        <v/>
      </c>
    </row>
    <row r="828" spans="1:6" x14ac:dyDescent="0.45">
      <c r="A828" s="88"/>
      <c r="B828" s="86"/>
      <c r="C828" s="8"/>
      <c r="D828" s="8"/>
      <c r="E828" s="86" t="str">
        <f>IFERROR(VLOOKUP(A828,SPY!$A$2:$E$379,5,FALSE),"")</f>
        <v/>
      </c>
      <c r="F828" s="8" t="str">
        <f t="shared" si="44"/>
        <v/>
      </c>
    </row>
    <row r="829" spans="1:6" x14ac:dyDescent="0.45">
      <c r="A829" s="88"/>
      <c r="B829" s="86"/>
      <c r="C829" s="8"/>
      <c r="D829" s="8"/>
      <c r="E829" s="86" t="str">
        <f>IFERROR(VLOOKUP(A829,SPY!$A$2:$E$379,5,FALSE),"")</f>
        <v/>
      </c>
      <c r="F829" s="8" t="str">
        <f t="shared" si="44"/>
        <v/>
      </c>
    </row>
    <row r="830" spans="1:6" x14ac:dyDescent="0.45">
      <c r="A830" s="88"/>
      <c r="B830" s="86"/>
      <c r="C830" s="8"/>
      <c r="D830" s="8"/>
      <c r="E830" s="86" t="str">
        <f>IFERROR(VLOOKUP(A830,SPY!$A$2:$E$379,5,FALSE),"")</f>
        <v/>
      </c>
      <c r="F830" s="8" t="str">
        <f t="shared" si="44"/>
        <v/>
      </c>
    </row>
    <row r="831" spans="1:6" x14ac:dyDescent="0.45">
      <c r="A831" s="88"/>
      <c r="B831" s="86"/>
      <c r="C831" s="8"/>
      <c r="D831" s="8"/>
      <c r="E831" s="86" t="str">
        <f>IFERROR(VLOOKUP(A831,SPY!$A$2:$E$379,5,FALSE),"")</f>
        <v/>
      </c>
      <c r="F831" s="8" t="str">
        <f t="shared" si="44"/>
        <v/>
      </c>
    </row>
    <row r="832" spans="1:6" x14ac:dyDescent="0.45">
      <c r="A832" s="88"/>
      <c r="B832" s="86"/>
      <c r="C832" s="8"/>
      <c r="D832" s="8"/>
      <c r="E832" s="86" t="str">
        <f>IFERROR(VLOOKUP(A832,SPY!$A$2:$E$379,5,FALSE),"")</f>
        <v/>
      </c>
      <c r="F832" s="8" t="str">
        <f t="shared" si="44"/>
        <v/>
      </c>
    </row>
    <row r="833" spans="1:6" x14ac:dyDescent="0.45">
      <c r="A833" s="88"/>
      <c r="B833" s="86"/>
      <c r="C833" s="8"/>
      <c r="D833" s="8"/>
      <c r="E833" s="86" t="str">
        <f>IFERROR(VLOOKUP(A833,SPY!$A$2:$E$379,5,FALSE),"")</f>
        <v/>
      </c>
      <c r="F833" s="8" t="str">
        <f t="shared" si="44"/>
        <v/>
      </c>
    </row>
    <row r="834" spans="1:6" x14ac:dyDescent="0.45">
      <c r="A834" s="88"/>
      <c r="B834" s="86"/>
      <c r="C834" s="8"/>
      <c r="D834" s="8"/>
      <c r="E834" s="86" t="str">
        <f>IFERROR(VLOOKUP(A834,SPY!$A$2:$E$379,5,FALSE),"")</f>
        <v/>
      </c>
      <c r="F834" s="8" t="str">
        <f t="shared" si="44"/>
        <v/>
      </c>
    </row>
    <row r="835" spans="1:6" x14ac:dyDescent="0.45">
      <c r="A835" s="88"/>
      <c r="B835" s="86"/>
      <c r="C835" s="8"/>
      <c r="D835" s="8"/>
      <c r="E835" s="86" t="str">
        <f>IFERROR(VLOOKUP(A835,SPY!$A$2:$E$379,5,FALSE),"")</f>
        <v/>
      </c>
      <c r="F835" s="8" t="str">
        <f t="shared" si="44"/>
        <v/>
      </c>
    </row>
    <row r="836" spans="1:6" x14ac:dyDescent="0.45">
      <c r="A836" s="88"/>
      <c r="B836" s="86"/>
      <c r="C836" s="8"/>
      <c r="D836" s="8"/>
      <c r="E836" s="86" t="str">
        <f>IFERROR(VLOOKUP(A836,SPY!$A$2:$E$379,5,FALSE),"")</f>
        <v/>
      </c>
      <c r="F836" s="8" t="str">
        <f t="shared" si="44"/>
        <v/>
      </c>
    </row>
    <row r="837" spans="1:6" x14ac:dyDescent="0.45">
      <c r="A837" s="88"/>
      <c r="B837" s="86"/>
      <c r="C837" s="8"/>
      <c r="D837" s="8"/>
      <c r="E837" s="86" t="str">
        <f>IFERROR(VLOOKUP(A837,SPY!$A$2:$E$379,5,FALSE),"")</f>
        <v/>
      </c>
      <c r="F837" s="8" t="str">
        <f t="shared" si="44"/>
        <v/>
      </c>
    </row>
    <row r="838" spans="1:6" x14ac:dyDescent="0.45">
      <c r="A838" s="88"/>
      <c r="B838" s="86"/>
      <c r="C838" s="8"/>
      <c r="D838" s="8"/>
      <c r="E838" s="86" t="str">
        <f>IFERROR(VLOOKUP(A838,SPY!$A$2:$E$379,5,FALSE),"")</f>
        <v/>
      </c>
      <c r="F838" s="8" t="str">
        <f t="shared" si="44"/>
        <v/>
      </c>
    </row>
    <row r="839" spans="1:6" x14ac:dyDescent="0.45">
      <c r="A839" s="88"/>
      <c r="B839" s="86"/>
      <c r="C839" s="8"/>
      <c r="D839" s="8"/>
      <c r="E839" s="86" t="str">
        <f>IFERROR(VLOOKUP(A839,SPY!$A$2:$E$379,5,FALSE),"")</f>
        <v/>
      </c>
      <c r="F839" s="8" t="str">
        <f t="shared" si="44"/>
        <v/>
      </c>
    </row>
    <row r="840" spans="1:6" x14ac:dyDescent="0.45">
      <c r="A840" s="88"/>
      <c r="B840" s="86"/>
      <c r="C840" s="8"/>
      <c r="D840" s="8"/>
      <c r="E840" s="86" t="str">
        <f>IFERROR(VLOOKUP(A840,SPY!$A$2:$E$379,5,FALSE),"")</f>
        <v/>
      </c>
      <c r="F840" s="8" t="str">
        <f t="shared" si="44"/>
        <v/>
      </c>
    </row>
    <row r="841" spans="1:6" x14ac:dyDescent="0.45">
      <c r="A841" s="88"/>
      <c r="B841" s="86"/>
      <c r="C841" s="8"/>
      <c r="D841" s="8"/>
      <c r="E841" s="86" t="str">
        <f>IFERROR(VLOOKUP(A841,SPY!$A$2:$E$379,5,FALSE),"")</f>
        <v/>
      </c>
      <c r="F841" s="8" t="str">
        <f t="shared" si="44"/>
        <v/>
      </c>
    </row>
    <row r="842" spans="1:6" x14ac:dyDescent="0.45">
      <c r="A842" s="88"/>
      <c r="B842" s="86"/>
      <c r="C842" s="8"/>
      <c r="D842" s="8"/>
      <c r="E842" s="86" t="str">
        <f>IFERROR(VLOOKUP(A842,SPY!$A$2:$E$379,5,FALSE),"")</f>
        <v/>
      </c>
      <c r="F842" s="8" t="str">
        <f t="shared" si="44"/>
        <v/>
      </c>
    </row>
    <row r="843" spans="1:6" x14ac:dyDescent="0.45">
      <c r="A843" s="88"/>
      <c r="B843" s="86"/>
      <c r="C843" s="8"/>
      <c r="D843" s="8"/>
      <c r="E843" s="86" t="str">
        <f>IFERROR(VLOOKUP(A843,SPY!$A$2:$E$379,5,FALSE),"")</f>
        <v/>
      </c>
      <c r="F843" s="8" t="str">
        <f t="shared" si="44"/>
        <v/>
      </c>
    </row>
    <row r="844" spans="1:6" x14ac:dyDescent="0.45">
      <c r="A844" s="88"/>
      <c r="B844" s="86"/>
      <c r="C844" s="8"/>
      <c r="D844" s="8"/>
      <c r="E844" s="86" t="str">
        <f>IFERROR(VLOOKUP(A844,SPY!$A$2:$E$379,5,FALSE),"")</f>
        <v/>
      </c>
      <c r="F844" s="8" t="str">
        <f t="shared" si="44"/>
        <v/>
      </c>
    </row>
    <row r="845" spans="1:6" x14ac:dyDescent="0.45">
      <c r="A845" s="88"/>
      <c r="B845" s="86"/>
      <c r="C845" s="8"/>
      <c r="D845" s="8"/>
      <c r="E845" s="86" t="str">
        <f>IFERROR(VLOOKUP(A845,SPY!$A$2:$E$379,5,FALSE),"")</f>
        <v/>
      </c>
      <c r="F845" s="8" t="str">
        <f t="shared" si="44"/>
        <v/>
      </c>
    </row>
    <row r="846" spans="1:6" x14ac:dyDescent="0.45">
      <c r="A846" s="88"/>
      <c r="B846" s="86"/>
      <c r="C846" s="8"/>
      <c r="D846" s="8"/>
      <c r="E846" s="86" t="str">
        <f>IFERROR(VLOOKUP(A846,SPY!$A$2:$E$379,5,FALSE),"")</f>
        <v/>
      </c>
      <c r="F846" s="8" t="str">
        <f t="shared" si="44"/>
        <v/>
      </c>
    </row>
    <row r="847" spans="1:6" x14ac:dyDescent="0.45">
      <c r="A847" s="88"/>
      <c r="B847" s="86"/>
      <c r="C847" s="8"/>
      <c r="D847" s="8"/>
      <c r="E847" s="86" t="str">
        <f>IFERROR(VLOOKUP(A847,SPY!$A$2:$E$379,5,FALSE),"")</f>
        <v/>
      </c>
      <c r="F847" s="8" t="str">
        <f t="shared" si="44"/>
        <v/>
      </c>
    </row>
    <row r="848" spans="1:6" x14ac:dyDescent="0.45">
      <c r="A848" s="88"/>
      <c r="B848" s="86"/>
      <c r="C848" s="8"/>
      <c r="D848" s="8"/>
      <c r="E848" s="86" t="str">
        <f>IFERROR(VLOOKUP(A848,SPY!$A$2:$E$379,5,FALSE),"")</f>
        <v/>
      </c>
      <c r="F848" s="8" t="str">
        <f t="shared" si="44"/>
        <v/>
      </c>
    </row>
    <row r="849" spans="1:6" x14ac:dyDescent="0.45">
      <c r="A849" s="88"/>
      <c r="B849" s="86"/>
      <c r="C849" s="8"/>
      <c r="D849" s="8"/>
      <c r="E849" s="86" t="str">
        <f>IFERROR(VLOOKUP(A849,SPY!$A$2:$E$379,5,FALSE),"")</f>
        <v/>
      </c>
      <c r="F849" s="8" t="str">
        <f t="shared" si="44"/>
        <v/>
      </c>
    </row>
    <row r="850" spans="1:6" x14ac:dyDescent="0.45">
      <c r="A850" s="88"/>
      <c r="B850" s="86"/>
      <c r="C850" s="8"/>
      <c r="D850" s="8"/>
      <c r="E850" s="86" t="str">
        <f>IFERROR(VLOOKUP(A850,SPY!$A$2:$E$379,5,FALSE),"")</f>
        <v/>
      </c>
      <c r="F850" s="8" t="str">
        <f t="shared" si="44"/>
        <v/>
      </c>
    </row>
    <row r="851" spans="1:6" x14ac:dyDescent="0.45">
      <c r="A851" s="88"/>
      <c r="B851" s="86"/>
      <c r="C851" s="8"/>
      <c r="D851" s="8"/>
      <c r="E851" s="86" t="str">
        <f>IFERROR(VLOOKUP(A851,SPY!$A$2:$E$379,5,FALSE),"")</f>
        <v/>
      </c>
      <c r="F851" s="8" t="str">
        <f t="shared" si="44"/>
        <v/>
      </c>
    </row>
    <row r="852" spans="1:6" x14ac:dyDescent="0.45">
      <c r="A852" s="88"/>
      <c r="B852" s="86"/>
      <c r="C852" s="8"/>
      <c r="D852" s="8"/>
      <c r="E852" s="86" t="str">
        <f>IFERROR(VLOOKUP(A852,SPY!$A$2:$E$379,5,FALSE),"")</f>
        <v/>
      </c>
      <c r="F852" s="8" t="str">
        <f t="shared" si="44"/>
        <v/>
      </c>
    </row>
    <row r="853" spans="1:6" x14ac:dyDescent="0.45">
      <c r="A853" s="88"/>
      <c r="B853" s="86"/>
      <c r="C853" s="8"/>
      <c r="D853" s="8"/>
      <c r="E853" s="86" t="str">
        <f>IFERROR(VLOOKUP(A853,SPY!$A$2:$E$379,5,FALSE),"")</f>
        <v/>
      </c>
      <c r="F853" s="8" t="str">
        <f t="shared" si="44"/>
        <v/>
      </c>
    </row>
    <row r="854" spans="1:6" x14ac:dyDescent="0.45">
      <c r="A854" s="88"/>
      <c r="B854" s="86"/>
      <c r="C854" s="8"/>
      <c r="D854" s="8"/>
      <c r="E854" s="86" t="str">
        <f>IFERROR(VLOOKUP(A854,SPY!$A$2:$E$379,5,FALSE),"")</f>
        <v/>
      </c>
      <c r="F854" s="8" t="str">
        <f t="shared" si="44"/>
        <v/>
      </c>
    </row>
    <row r="855" spans="1:6" x14ac:dyDescent="0.45">
      <c r="A855" s="88"/>
      <c r="B855" s="86"/>
      <c r="C855" s="8"/>
      <c r="D855" s="8"/>
      <c r="E855" s="86" t="str">
        <f>IFERROR(VLOOKUP(A855,SPY!$A$2:$E$379,5,FALSE),"")</f>
        <v/>
      </c>
      <c r="F855" s="8" t="str">
        <f t="shared" si="44"/>
        <v/>
      </c>
    </row>
    <row r="856" spans="1:6" x14ac:dyDescent="0.45">
      <c r="A856" s="88"/>
      <c r="B856" s="86"/>
      <c r="C856" s="8"/>
      <c r="D856" s="8"/>
      <c r="E856" s="86" t="str">
        <f>IFERROR(VLOOKUP(A856,SPY!$A$2:$E$379,5,FALSE),"")</f>
        <v/>
      </c>
      <c r="F856" s="8" t="str">
        <f t="shared" si="44"/>
        <v/>
      </c>
    </row>
    <row r="857" spans="1:6" x14ac:dyDescent="0.45">
      <c r="A857" s="88"/>
      <c r="B857" s="86"/>
      <c r="C857" s="8"/>
      <c r="D857" s="8"/>
      <c r="E857" s="86" t="str">
        <f>IFERROR(VLOOKUP(A857,SPY!$A$2:$E$379,5,FALSE),"")</f>
        <v/>
      </c>
      <c r="F857" s="8" t="str">
        <f t="shared" si="44"/>
        <v/>
      </c>
    </row>
    <row r="858" spans="1:6" x14ac:dyDescent="0.45">
      <c r="A858" s="88"/>
      <c r="B858" s="86"/>
      <c r="C858" s="8"/>
      <c r="D858" s="8"/>
      <c r="E858" s="86" t="str">
        <f>IFERROR(VLOOKUP(A858,SPY!$A$2:$E$379,5,FALSE),"")</f>
        <v/>
      </c>
      <c r="F858" s="8" t="str">
        <f t="shared" si="44"/>
        <v/>
      </c>
    </row>
    <row r="859" spans="1:6" x14ac:dyDescent="0.45">
      <c r="A859" s="88"/>
      <c r="B859" s="86"/>
      <c r="C859" s="8"/>
      <c r="D859" s="8"/>
      <c r="E859" s="86" t="str">
        <f>IFERROR(VLOOKUP(A859,SPY!$A$2:$E$379,5,FALSE),"")</f>
        <v/>
      </c>
      <c r="F859" s="8" t="str">
        <f t="shared" si="44"/>
        <v/>
      </c>
    </row>
    <row r="860" spans="1:6" x14ac:dyDescent="0.45">
      <c r="A860" s="88"/>
      <c r="B860" s="86"/>
      <c r="C860" s="8"/>
      <c r="D860" s="8"/>
      <c r="E860" s="86" t="str">
        <f>IFERROR(VLOOKUP(A860,SPY!$A$2:$E$379,5,FALSE),"")</f>
        <v/>
      </c>
      <c r="F860" s="8" t="str">
        <f t="shared" si="44"/>
        <v/>
      </c>
    </row>
    <row r="861" spans="1:6" x14ac:dyDescent="0.45">
      <c r="A861" s="88"/>
      <c r="B861" s="86"/>
      <c r="C861" s="8"/>
      <c r="D861" s="8"/>
      <c r="E861" s="86" t="str">
        <f>IFERROR(VLOOKUP(A861,SPY!$A$2:$E$379,5,FALSE),"")</f>
        <v/>
      </c>
      <c r="F861" s="8" t="str">
        <f t="shared" si="44"/>
        <v/>
      </c>
    </row>
    <row r="862" spans="1:6" x14ac:dyDescent="0.45">
      <c r="A862" s="88"/>
      <c r="B862" s="86"/>
      <c r="C862" s="8"/>
      <c r="D862" s="8"/>
      <c r="E862" s="86" t="str">
        <f>IFERROR(VLOOKUP(A862,SPY!$A$2:$E$379,5,FALSE),"")</f>
        <v/>
      </c>
      <c r="F862" s="8" t="str">
        <f t="shared" si="44"/>
        <v/>
      </c>
    </row>
    <row r="863" spans="1:6" x14ac:dyDescent="0.45">
      <c r="A863" s="88"/>
      <c r="B863" s="86"/>
      <c r="C863" s="8"/>
      <c r="D863" s="8"/>
      <c r="E863" s="86" t="str">
        <f>IFERROR(VLOOKUP(A863,SPY!$A$2:$E$379,5,FALSE),"")</f>
        <v/>
      </c>
      <c r="F863" s="8" t="str">
        <f t="shared" si="44"/>
        <v/>
      </c>
    </row>
    <row r="864" spans="1:6" x14ac:dyDescent="0.45">
      <c r="A864" s="88"/>
      <c r="B864" s="86"/>
      <c r="C864" s="8"/>
      <c r="D864" s="8"/>
      <c r="E864" s="86" t="str">
        <f>IFERROR(VLOOKUP(A864,SPY!$A$2:$E$379,5,FALSE),"")</f>
        <v/>
      </c>
      <c r="F864" s="8" t="str">
        <f t="shared" si="44"/>
        <v/>
      </c>
    </row>
    <row r="865" spans="1:6" x14ac:dyDescent="0.45">
      <c r="A865" s="88"/>
      <c r="B865" s="86"/>
      <c r="C865" s="8"/>
      <c r="D865" s="8"/>
      <c r="E865" s="86" t="str">
        <f>IFERROR(VLOOKUP(A865,SPY!$A$2:$E$379,5,FALSE),"")</f>
        <v/>
      </c>
      <c r="F865" s="8" t="str">
        <f t="shared" si="44"/>
        <v/>
      </c>
    </row>
    <row r="866" spans="1:6" x14ac:dyDescent="0.45">
      <c r="A866" s="88"/>
      <c r="B866" s="86"/>
      <c r="C866" s="8"/>
      <c r="D866" s="8"/>
      <c r="E866" s="86" t="str">
        <f>IFERROR(VLOOKUP(A866,SPY!$A$2:$E$379,5,FALSE),"")</f>
        <v/>
      </c>
      <c r="F866" s="8" t="str">
        <f t="shared" si="44"/>
        <v/>
      </c>
    </row>
    <row r="867" spans="1:6" x14ac:dyDescent="0.45">
      <c r="A867" s="88"/>
      <c r="B867" s="86"/>
      <c r="C867" s="8"/>
      <c r="D867" s="8"/>
      <c r="E867" s="86" t="str">
        <f>IFERROR(VLOOKUP(A867,SPY!$A$2:$E$379,5,FALSE),"")</f>
        <v/>
      </c>
      <c r="F867" s="8" t="str">
        <f t="shared" si="44"/>
        <v/>
      </c>
    </row>
    <row r="868" spans="1:6" x14ac:dyDescent="0.45">
      <c r="A868" s="88"/>
      <c r="B868" s="86"/>
      <c r="C868" s="8"/>
      <c r="D868" s="8"/>
      <c r="E868" s="86" t="str">
        <f>IFERROR(VLOOKUP(A868,SPY!$A$2:$E$379,5,FALSE),"")</f>
        <v/>
      </c>
      <c r="F868" s="8" t="str">
        <f t="shared" si="44"/>
        <v/>
      </c>
    </row>
    <row r="869" spans="1:6" x14ac:dyDescent="0.45">
      <c r="A869" s="88"/>
      <c r="B869" s="86"/>
      <c r="C869" s="8"/>
      <c r="D869" s="8"/>
      <c r="E869" s="86" t="str">
        <f>IFERROR(VLOOKUP(A869,SPY!$A$2:$E$379,5,FALSE),"")</f>
        <v/>
      </c>
      <c r="F869" s="8" t="str">
        <f t="shared" si="44"/>
        <v/>
      </c>
    </row>
    <row r="870" spans="1:6" x14ac:dyDescent="0.45">
      <c r="A870" s="88"/>
      <c r="B870" s="86"/>
      <c r="C870" s="8"/>
      <c r="D870" s="8"/>
      <c r="E870" s="86" t="str">
        <f>IFERROR(VLOOKUP(A870,SPY!$A$2:$E$379,5,FALSE),"")</f>
        <v/>
      </c>
      <c r="F870" s="8" t="str">
        <f t="shared" si="44"/>
        <v/>
      </c>
    </row>
    <row r="871" spans="1:6" x14ac:dyDescent="0.45">
      <c r="A871" s="88"/>
      <c r="B871" s="86"/>
      <c r="C871" s="8"/>
      <c r="D871" s="8"/>
      <c r="E871" s="86" t="str">
        <f>IFERROR(VLOOKUP(A871,SPY!$A$2:$E$379,5,FALSE),"")</f>
        <v/>
      </c>
      <c r="F871" s="8" t="str">
        <f t="shared" si="44"/>
        <v/>
      </c>
    </row>
    <row r="872" spans="1:6" x14ac:dyDescent="0.45">
      <c r="A872" s="88"/>
      <c r="B872" s="86"/>
      <c r="C872" s="8"/>
      <c r="D872" s="8"/>
      <c r="E872" s="86" t="str">
        <f>IFERROR(VLOOKUP(A872,SPY!$A$2:$E$379,5,FALSE),"")</f>
        <v/>
      </c>
      <c r="F872" s="8" t="str">
        <f t="shared" si="44"/>
        <v/>
      </c>
    </row>
    <row r="873" spans="1:6" x14ac:dyDescent="0.45">
      <c r="A873" s="88"/>
      <c r="B873" s="86"/>
      <c r="C873" s="8"/>
      <c r="D873" s="8"/>
      <c r="E873" s="86" t="str">
        <f>IFERROR(VLOOKUP(A873,SPY!$A$2:$E$379,5,FALSE),"")</f>
        <v/>
      </c>
      <c r="F873" s="8" t="str">
        <f t="shared" ref="F873:F931" si="45">IFERROR(E873/E861-1,"")</f>
        <v/>
      </c>
    </row>
    <row r="874" spans="1:6" x14ac:dyDescent="0.45">
      <c r="A874" s="88"/>
      <c r="B874" s="86"/>
      <c r="C874" s="8"/>
      <c r="D874" s="8"/>
      <c r="E874" s="86" t="str">
        <f>IFERROR(VLOOKUP(A874,SPY!$A$2:$E$379,5,FALSE),"")</f>
        <v/>
      </c>
      <c r="F874" s="8" t="str">
        <f t="shared" si="45"/>
        <v/>
      </c>
    </row>
    <row r="875" spans="1:6" x14ac:dyDescent="0.45">
      <c r="A875" s="88"/>
      <c r="B875" s="86"/>
      <c r="C875" s="8"/>
      <c r="D875" s="8"/>
      <c r="E875" s="86" t="str">
        <f>IFERROR(VLOOKUP(A875,SPY!$A$2:$E$379,5,FALSE),"")</f>
        <v/>
      </c>
      <c r="F875" s="8" t="str">
        <f t="shared" si="45"/>
        <v/>
      </c>
    </row>
    <row r="876" spans="1:6" x14ac:dyDescent="0.45">
      <c r="A876" s="88"/>
      <c r="B876" s="86"/>
      <c r="C876" s="8"/>
      <c r="D876" s="8"/>
      <c r="E876" s="86" t="str">
        <f>IFERROR(VLOOKUP(A876,SPY!$A$2:$E$379,5,FALSE),"")</f>
        <v/>
      </c>
      <c r="F876" s="8" t="str">
        <f t="shared" si="45"/>
        <v/>
      </c>
    </row>
    <row r="877" spans="1:6" x14ac:dyDescent="0.45">
      <c r="A877" s="88"/>
      <c r="B877" s="86"/>
      <c r="C877" s="8"/>
      <c r="D877" s="8"/>
      <c r="E877" s="86" t="str">
        <f>IFERROR(VLOOKUP(A877,SPY!$A$2:$E$379,5,FALSE),"")</f>
        <v/>
      </c>
      <c r="F877" s="8" t="str">
        <f t="shared" si="45"/>
        <v/>
      </c>
    </row>
    <row r="878" spans="1:6" x14ac:dyDescent="0.45">
      <c r="A878" s="88"/>
      <c r="B878" s="86"/>
      <c r="C878" s="8"/>
      <c r="D878" s="8"/>
      <c r="E878" s="86" t="str">
        <f>IFERROR(VLOOKUP(A878,SPY!$A$2:$E$379,5,FALSE),"")</f>
        <v/>
      </c>
      <c r="F878" s="8" t="str">
        <f t="shared" si="45"/>
        <v/>
      </c>
    </row>
    <row r="879" spans="1:6" x14ac:dyDescent="0.45">
      <c r="A879" s="88"/>
      <c r="B879" s="86"/>
      <c r="C879" s="8"/>
      <c r="D879" s="8"/>
      <c r="E879" s="86" t="str">
        <f>IFERROR(VLOOKUP(A879,SPY!$A$2:$E$379,5,FALSE),"")</f>
        <v/>
      </c>
      <c r="F879" s="8" t="str">
        <f t="shared" si="45"/>
        <v/>
      </c>
    </row>
    <row r="880" spans="1:6" x14ac:dyDescent="0.45">
      <c r="A880" s="88"/>
      <c r="B880" s="86"/>
      <c r="C880" s="8"/>
      <c r="D880" s="8"/>
      <c r="E880" s="86" t="str">
        <f>IFERROR(VLOOKUP(A880,SPY!$A$2:$E$379,5,FALSE),"")</f>
        <v/>
      </c>
      <c r="F880" s="8" t="str">
        <f t="shared" si="45"/>
        <v/>
      </c>
    </row>
    <row r="881" spans="1:6" x14ac:dyDescent="0.45">
      <c r="A881" s="88"/>
      <c r="B881" s="86"/>
      <c r="C881" s="8"/>
      <c r="D881" s="8"/>
      <c r="E881" s="86" t="str">
        <f>IFERROR(VLOOKUP(A881,SPY!$A$2:$E$379,5,FALSE),"")</f>
        <v/>
      </c>
      <c r="F881" s="8" t="str">
        <f t="shared" si="45"/>
        <v/>
      </c>
    </row>
    <row r="882" spans="1:6" x14ac:dyDescent="0.45">
      <c r="A882" s="88"/>
      <c r="B882" s="86"/>
      <c r="C882" s="8"/>
      <c r="D882" s="8"/>
      <c r="E882" s="86" t="str">
        <f>IFERROR(VLOOKUP(A882,SPY!$A$2:$E$379,5,FALSE),"")</f>
        <v/>
      </c>
      <c r="F882" s="8" t="str">
        <f t="shared" si="45"/>
        <v/>
      </c>
    </row>
    <row r="883" spans="1:6" x14ac:dyDescent="0.45">
      <c r="A883" s="88"/>
      <c r="B883" s="86"/>
      <c r="C883" s="8"/>
      <c r="D883" s="8"/>
      <c r="E883" s="86" t="str">
        <f>IFERROR(VLOOKUP(A883,SPY!$A$2:$E$379,5,FALSE),"")</f>
        <v/>
      </c>
      <c r="F883" s="8" t="str">
        <f t="shared" si="45"/>
        <v/>
      </c>
    </row>
    <row r="884" spans="1:6" x14ac:dyDescent="0.45">
      <c r="A884" s="88"/>
      <c r="B884" s="86"/>
      <c r="C884" s="8"/>
      <c r="D884" s="8"/>
      <c r="E884" s="86" t="str">
        <f>IFERROR(VLOOKUP(A884,SPY!$A$2:$E$379,5,FALSE),"")</f>
        <v/>
      </c>
      <c r="F884" s="8" t="str">
        <f t="shared" si="45"/>
        <v/>
      </c>
    </row>
    <row r="885" spans="1:6" x14ac:dyDescent="0.45">
      <c r="A885" s="88"/>
      <c r="B885" s="86"/>
      <c r="C885" s="8"/>
      <c r="D885" s="8"/>
      <c r="E885" s="86" t="str">
        <f>IFERROR(VLOOKUP(A885,SPY!$A$2:$E$379,5,FALSE),"")</f>
        <v/>
      </c>
      <c r="F885" s="8" t="str">
        <f t="shared" si="45"/>
        <v/>
      </c>
    </row>
    <row r="886" spans="1:6" x14ac:dyDescent="0.45">
      <c r="A886" s="88"/>
      <c r="B886" s="86"/>
      <c r="C886" s="8"/>
      <c r="D886" s="8"/>
      <c r="E886" s="86" t="str">
        <f>IFERROR(VLOOKUP(A886,SPY!$A$2:$E$379,5,FALSE),"")</f>
        <v/>
      </c>
      <c r="F886" s="8" t="str">
        <f t="shared" si="45"/>
        <v/>
      </c>
    </row>
    <row r="887" spans="1:6" x14ac:dyDescent="0.45">
      <c r="A887" s="88"/>
      <c r="B887" s="86"/>
      <c r="C887" s="8"/>
      <c r="D887" s="8"/>
      <c r="E887" s="86" t="str">
        <f>IFERROR(VLOOKUP(A887,SPY!$A$2:$E$379,5,FALSE),"")</f>
        <v/>
      </c>
      <c r="F887" s="8" t="str">
        <f t="shared" si="45"/>
        <v/>
      </c>
    </row>
    <row r="888" spans="1:6" x14ac:dyDescent="0.45">
      <c r="A888" s="88"/>
      <c r="B888" s="86"/>
      <c r="C888" s="8"/>
      <c r="D888" s="8"/>
      <c r="E888" s="86" t="str">
        <f>IFERROR(VLOOKUP(A888,SPY!$A$2:$E$379,5,FALSE),"")</f>
        <v/>
      </c>
      <c r="F888" s="8" t="str">
        <f t="shared" si="45"/>
        <v/>
      </c>
    </row>
    <row r="889" spans="1:6" x14ac:dyDescent="0.45">
      <c r="A889" s="88"/>
      <c r="B889" s="86"/>
      <c r="C889" s="8"/>
      <c r="D889" s="8"/>
      <c r="E889" s="86" t="str">
        <f>IFERROR(VLOOKUP(A889,SPY!$A$2:$E$379,5,FALSE),"")</f>
        <v/>
      </c>
      <c r="F889" s="8" t="str">
        <f t="shared" si="45"/>
        <v/>
      </c>
    </row>
    <row r="890" spans="1:6" x14ac:dyDescent="0.45">
      <c r="A890" s="88"/>
      <c r="B890" s="86"/>
      <c r="C890" s="8"/>
      <c r="D890" s="8"/>
      <c r="E890" s="86" t="str">
        <f>IFERROR(VLOOKUP(A890,SPY!$A$2:$E$379,5,FALSE),"")</f>
        <v/>
      </c>
      <c r="F890" s="8" t="str">
        <f t="shared" si="45"/>
        <v/>
      </c>
    </row>
    <row r="891" spans="1:6" x14ac:dyDescent="0.45">
      <c r="A891" s="88"/>
      <c r="B891" s="86"/>
      <c r="C891" s="8"/>
      <c r="D891" s="8"/>
      <c r="E891" s="86" t="str">
        <f>IFERROR(VLOOKUP(A891,SPY!$A$2:$E$379,5,FALSE),"")</f>
        <v/>
      </c>
      <c r="F891" s="8" t="str">
        <f t="shared" si="45"/>
        <v/>
      </c>
    </row>
    <row r="892" spans="1:6" x14ac:dyDescent="0.45">
      <c r="A892" s="88"/>
      <c r="B892" s="86"/>
      <c r="C892" s="8"/>
      <c r="D892" s="8"/>
      <c r="E892" s="86" t="str">
        <f>IFERROR(VLOOKUP(A892,SPY!$A$2:$E$379,5,FALSE),"")</f>
        <v/>
      </c>
      <c r="F892" s="8" t="str">
        <f t="shared" si="45"/>
        <v/>
      </c>
    </row>
    <row r="893" spans="1:6" x14ac:dyDescent="0.45">
      <c r="A893" s="88"/>
      <c r="B893" s="86"/>
      <c r="C893" s="8"/>
      <c r="D893" s="8"/>
      <c r="E893" s="86" t="str">
        <f>IFERROR(VLOOKUP(A893,SPY!$A$2:$E$379,5,FALSE),"")</f>
        <v/>
      </c>
      <c r="F893" s="8" t="str">
        <f t="shared" si="45"/>
        <v/>
      </c>
    </row>
    <row r="894" spans="1:6" x14ac:dyDescent="0.45">
      <c r="A894" s="88"/>
      <c r="B894" s="86"/>
      <c r="C894" s="8"/>
      <c r="D894" s="8"/>
      <c r="E894" s="86" t="str">
        <f>IFERROR(VLOOKUP(A894,SPY!$A$2:$E$379,5,FALSE),"")</f>
        <v/>
      </c>
      <c r="F894" s="8" t="str">
        <f t="shared" si="45"/>
        <v/>
      </c>
    </row>
    <row r="895" spans="1:6" x14ac:dyDescent="0.45">
      <c r="A895" s="88"/>
      <c r="B895" s="86"/>
      <c r="C895" s="8"/>
      <c r="D895" s="8"/>
      <c r="E895" s="86" t="str">
        <f>IFERROR(VLOOKUP(A895,SPY!$A$2:$E$379,5,FALSE),"")</f>
        <v/>
      </c>
      <c r="F895" s="8" t="str">
        <f t="shared" si="45"/>
        <v/>
      </c>
    </row>
    <row r="896" spans="1:6" x14ac:dyDescent="0.45">
      <c r="A896" s="88"/>
      <c r="B896" s="86"/>
      <c r="C896" s="8"/>
      <c r="D896" s="8"/>
      <c r="E896" s="86" t="str">
        <f>IFERROR(VLOOKUP(A896,SPY!$A$2:$E$379,5,FALSE),"")</f>
        <v/>
      </c>
      <c r="F896" s="8" t="str">
        <f t="shared" si="45"/>
        <v/>
      </c>
    </row>
    <row r="897" spans="1:6" x14ac:dyDescent="0.45">
      <c r="A897" s="88"/>
      <c r="B897" s="86"/>
      <c r="C897" s="8"/>
      <c r="D897" s="8"/>
      <c r="E897" s="86" t="str">
        <f>IFERROR(VLOOKUP(A897,SPY!$A$2:$E$379,5,FALSE),"")</f>
        <v/>
      </c>
      <c r="F897" s="8" t="str">
        <f t="shared" si="45"/>
        <v/>
      </c>
    </row>
    <row r="898" spans="1:6" x14ac:dyDescent="0.45">
      <c r="A898" s="88"/>
      <c r="B898" s="86"/>
      <c r="C898" s="8"/>
      <c r="D898" s="8"/>
      <c r="E898" s="86" t="str">
        <f>IFERROR(VLOOKUP(A898,SPY!$A$2:$E$379,5,FALSE),"")</f>
        <v/>
      </c>
      <c r="F898" s="8" t="str">
        <f t="shared" si="45"/>
        <v/>
      </c>
    </row>
    <row r="899" spans="1:6" x14ac:dyDescent="0.45">
      <c r="A899" s="88"/>
      <c r="B899" s="86"/>
      <c r="C899" s="8"/>
      <c r="D899" s="8"/>
      <c r="E899" s="86" t="str">
        <f>IFERROR(VLOOKUP(A899,SPY!$A$2:$E$379,5,FALSE),"")</f>
        <v/>
      </c>
      <c r="F899" s="8" t="str">
        <f t="shared" si="45"/>
        <v/>
      </c>
    </row>
    <row r="900" spans="1:6" x14ac:dyDescent="0.45">
      <c r="A900" s="88"/>
      <c r="B900" s="86"/>
      <c r="C900" s="8"/>
      <c r="D900" s="8"/>
      <c r="E900" s="86" t="str">
        <f>IFERROR(VLOOKUP(A900,SPY!$A$2:$E$379,5,FALSE),"")</f>
        <v/>
      </c>
      <c r="F900" s="8" t="str">
        <f t="shared" si="45"/>
        <v/>
      </c>
    </row>
    <row r="901" spans="1:6" x14ac:dyDescent="0.45">
      <c r="A901" s="88"/>
      <c r="B901" s="86"/>
      <c r="C901" s="8"/>
      <c r="D901" s="8"/>
      <c r="E901" s="86" t="str">
        <f>IFERROR(VLOOKUP(A901,SPY!$A$2:$E$379,5,FALSE),"")</f>
        <v/>
      </c>
      <c r="F901" s="8" t="str">
        <f t="shared" si="45"/>
        <v/>
      </c>
    </row>
    <row r="902" spans="1:6" x14ac:dyDescent="0.45">
      <c r="A902" s="88"/>
      <c r="B902" s="86"/>
      <c r="C902" s="8"/>
      <c r="D902" s="8"/>
      <c r="E902" s="86" t="str">
        <f>IFERROR(VLOOKUP(A902,SPY!$A$2:$E$379,5,FALSE),"")</f>
        <v/>
      </c>
      <c r="F902" s="8" t="str">
        <f t="shared" si="45"/>
        <v/>
      </c>
    </row>
    <row r="903" spans="1:6" x14ac:dyDescent="0.45">
      <c r="A903" s="88"/>
      <c r="B903" s="86"/>
      <c r="C903" s="8"/>
      <c r="D903" s="8"/>
      <c r="E903" s="86" t="str">
        <f>IFERROR(VLOOKUP(A903,SPY!$A$2:$E$379,5,FALSE),"")</f>
        <v/>
      </c>
      <c r="F903" s="8" t="str">
        <f t="shared" si="45"/>
        <v/>
      </c>
    </row>
    <row r="904" spans="1:6" x14ac:dyDescent="0.45">
      <c r="A904" s="88"/>
      <c r="B904" s="86"/>
      <c r="C904" s="8"/>
      <c r="D904" s="8"/>
      <c r="E904" s="86" t="str">
        <f>IFERROR(VLOOKUP(A904,SPY!$A$2:$E$379,5,FALSE),"")</f>
        <v/>
      </c>
      <c r="F904" s="8" t="str">
        <f t="shared" si="45"/>
        <v/>
      </c>
    </row>
    <row r="905" spans="1:6" x14ac:dyDescent="0.45">
      <c r="A905" s="88"/>
      <c r="B905" s="86"/>
      <c r="C905" s="8"/>
      <c r="D905" s="8"/>
      <c r="E905" s="86" t="str">
        <f>IFERROR(VLOOKUP(A905,SPY!$A$2:$E$379,5,FALSE),"")</f>
        <v/>
      </c>
      <c r="F905" s="8" t="str">
        <f t="shared" si="45"/>
        <v/>
      </c>
    </row>
    <row r="906" spans="1:6" x14ac:dyDescent="0.45">
      <c r="A906" s="88"/>
      <c r="B906" s="86"/>
      <c r="C906" s="8"/>
      <c r="D906" s="8"/>
      <c r="E906" s="86" t="str">
        <f>IFERROR(VLOOKUP(A906,SPY!$A$2:$E$379,5,FALSE),"")</f>
        <v/>
      </c>
      <c r="F906" s="8" t="str">
        <f t="shared" si="45"/>
        <v/>
      </c>
    </row>
    <row r="907" spans="1:6" x14ac:dyDescent="0.45">
      <c r="A907" s="88"/>
      <c r="B907" s="86"/>
      <c r="C907" s="8"/>
      <c r="D907" s="8"/>
      <c r="E907" s="86" t="str">
        <f>IFERROR(VLOOKUP(A907,SPY!$A$2:$E$379,5,FALSE),"")</f>
        <v/>
      </c>
      <c r="F907" s="8" t="str">
        <f t="shared" si="45"/>
        <v/>
      </c>
    </row>
    <row r="908" spans="1:6" x14ac:dyDescent="0.45">
      <c r="A908" s="88"/>
      <c r="B908" s="86"/>
      <c r="C908" s="8"/>
      <c r="D908" s="8"/>
      <c r="E908" s="86" t="str">
        <f>IFERROR(VLOOKUP(A908,SPY!$A$2:$E$379,5,FALSE),"")</f>
        <v/>
      </c>
      <c r="F908" s="8" t="str">
        <f t="shared" si="45"/>
        <v/>
      </c>
    </row>
    <row r="909" spans="1:6" x14ac:dyDescent="0.45">
      <c r="A909" s="88"/>
      <c r="B909" s="86"/>
      <c r="C909" s="8"/>
      <c r="D909" s="8"/>
      <c r="E909" s="86" t="str">
        <f>IFERROR(VLOOKUP(A909,SPY!$A$2:$E$379,5,FALSE),"")</f>
        <v/>
      </c>
      <c r="F909" s="8" t="str">
        <f t="shared" si="45"/>
        <v/>
      </c>
    </row>
    <row r="910" spans="1:6" x14ac:dyDescent="0.45">
      <c r="A910" s="88"/>
      <c r="B910" s="86"/>
      <c r="C910" s="8"/>
      <c r="D910" s="8"/>
      <c r="E910" s="86" t="str">
        <f>IFERROR(VLOOKUP(A910,SPY!$A$2:$E$379,5,FALSE),"")</f>
        <v/>
      </c>
      <c r="F910" s="8" t="str">
        <f t="shared" si="45"/>
        <v/>
      </c>
    </row>
    <row r="911" spans="1:6" x14ac:dyDescent="0.45">
      <c r="A911" s="88"/>
      <c r="B911" s="86"/>
      <c r="C911" s="8"/>
      <c r="D911" s="8"/>
      <c r="E911" s="86" t="str">
        <f>IFERROR(VLOOKUP(A911,SPY!$A$2:$E$379,5,FALSE),"")</f>
        <v/>
      </c>
      <c r="F911" s="8" t="str">
        <f t="shared" si="45"/>
        <v/>
      </c>
    </row>
    <row r="912" spans="1:6" x14ac:dyDescent="0.45">
      <c r="A912" s="88"/>
      <c r="B912" s="86"/>
      <c r="C912" s="8"/>
      <c r="D912" s="8"/>
      <c r="E912" s="86" t="str">
        <f>IFERROR(VLOOKUP(A912,SPY!$A$2:$E$379,5,FALSE),"")</f>
        <v/>
      </c>
      <c r="F912" s="8" t="str">
        <f t="shared" si="45"/>
        <v/>
      </c>
    </row>
    <row r="913" spans="1:6" x14ac:dyDescent="0.45">
      <c r="A913" s="88"/>
      <c r="B913" s="86"/>
      <c r="C913" s="8"/>
      <c r="D913" s="8"/>
      <c r="E913" s="86" t="str">
        <f>IFERROR(VLOOKUP(A913,SPY!$A$2:$E$379,5,FALSE),"")</f>
        <v/>
      </c>
      <c r="F913" s="8" t="str">
        <f t="shared" si="45"/>
        <v/>
      </c>
    </row>
    <row r="914" spans="1:6" x14ac:dyDescent="0.45">
      <c r="A914" s="88"/>
      <c r="B914" s="86"/>
      <c r="C914" s="8"/>
      <c r="D914" s="8"/>
      <c r="E914" s="86" t="str">
        <f>IFERROR(VLOOKUP(A914,SPY!$A$2:$E$379,5,FALSE),"")</f>
        <v/>
      </c>
      <c r="F914" s="8" t="str">
        <f t="shared" si="45"/>
        <v/>
      </c>
    </row>
    <row r="915" spans="1:6" x14ac:dyDescent="0.45">
      <c r="A915" s="88"/>
      <c r="B915" s="86"/>
      <c r="C915" s="8"/>
      <c r="D915" s="8"/>
      <c r="E915" s="86" t="str">
        <f>IFERROR(VLOOKUP(A915,SPY!$A$2:$E$379,5,FALSE),"")</f>
        <v/>
      </c>
      <c r="F915" s="8" t="str">
        <f t="shared" si="45"/>
        <v/>
      </c>
    </row>
    <row r="916" spans="1:6" x14ac:dyDescent="0.45">
      <c r="A916" s="88"/>
      <c r="B916" s="86"/>
      <c r="C916" s="8"/>
      <c r="D916" s="8"/>
      <c r="E916" s="86" t="str">
        <f>IFERROR(VLOOKUP(A916,SPY!$A$2:$E$379,5,FALSE),"")</f>
        <v/>
      </c>
      <c r="F916" s="8" t="str">
        <f t="shared" si="45"/>
        <v/>
      </c>
    </row>
    <row r="917" spans="1:6" x14ac:dyDescent="0.45">
      <c r="A917" s="88"/>
      <c r="B917" s="86"/>
      <c r="C917" s="8"/>
      <c r="D917" s="8"/>
      <c r="E917" s="86" t="str">
        <f>IFERROR(VLOOKUP(A917,SPY!$A$2:$E$379,5,FALSE),"")</f>
        <v/>
      </c>
      <c r="F917" s="8" t="str">
        <f t="shared" si="45"/>
        <v/>
      </c>
    </row>
    <row r="918" spans="1:6" x14ac:dyDescent="0.45">
      <c r="A918" s="88"/>
      <c r="B918" s="86"/>
      <c r="C918" s="8"/>
      <c r="D918" s="8"/>
      <c r="E918" s="86" t="str">
        <f>IFERROR(VLOOKUP(A918,SPY!$A$2:$E$379,5,FALSE),"")</f>
        <v/>
      </c>
      <c r="F918" s="8" t="str">
        <f t="shared" si="45"/>
        <v/>
      </c>
    </row>
    <row r="919" spans="1:6" x14ac:dyDescent="0.45">
      <c r="A919" s="88"/>
      <c r="B919" s="86"/>
      <c r="C919" s="8"/>
      <c r="D919" s="8"/>
      <c r="E919" s="86" t="str">
        <f>IFERROR(VLOOKUP(A919,SPY!$A$2:$E$379,5,FALSE),"")</f>
        <v/>
      </c>
      <c r="F919" s="8" t="str">
        <f t="shared" si="45"/>
        <v/>
      </c>
    </row>
    <row r="920" spans="1:6" x14ac:dyDescent="0.45">
      <c r="A920" s="88"/>
      <c r="B920" s="86"/>
      <c r="C920" s="8"/>
      <c r="D920" s="8"/>
      <c r="E920" s="86" t="str">
        <f>IFERROR(VLOOKUP(A920,SPY!$A$2:$E$379,5,FALSE),"")</f>
        <v/>
      </c>
      <c r="F920" s="8" t="str">
        <f t="shared" si="45"/>
        <v/>
      </c>
    </row>
    <row r="921" spans="1:6" x14ac:dyDescent="0.45">
      <c r="A921" s="88"/>
      <c r="B921" s="86"/>
      <c r="C921" s="8"/>
      <c r="D921" s="8"/>
      <c r="E921" s="86" t="str">
        <f>IFERROR(VLOOKUP(A921,SPY!$A$2:$E$379,5,FALSE),"")</f>
        <v/>
      </c>
      <c r="F921" s="8" t="str">
        <f t="shared" si="45"/>
        <v/>
      </c>
    </row>
    <row r="922" spans="1:6" x14ac:dyDescent="0.45">
      <c r="A922" s="88"/>
      <c r="B922" s="86"/>
      <c r="C922" s="8"/>
      <c r="D922" s="8"/>
      <c r="E922" s="86" t="str">
        <f>IFERROR(VLOOKUP(A922,SPY!$A$2:$E$379,5,FALSE),"")</f>
        <v/>
      </c>
      <c r="F922" s="8" t="str">
        <f t="shared" si="45"/>
        <v/>
      </c>
    </row>
    <row r="923" spans="1:6" x14ac:dyDescent="0.45">
      <c r="A923" s="88"/>
      <c r="B923" s="86"/>
      <c r="C923" s="8"/>
      <c r="D923" s="8"/>
      <c r="E923" s="86" t="str">
        <f>IFERROR(VLOOKUP(A923,SPY!$A$2:$E$379,5,FALSE),"")</f>
        <v/>
      </c>
      <c r="F923" s="8" t="str">
        <f t="shared" si="45"/>
        <v/>
      </c>
    </row>
    <row r="924" spans="1:6" x14ac:dyDescent="0.45">
      <c r="A924" s="88"/>
      <c r="B924" s="86"/>
      <c r="C924" s="8"/>
      <c r="D924" s="8"/>
      <c r="E924" s="86" t="str">
        <f>IFERROR(VLOOKUP(A924,SPY!$A$2:$E$379,5,FALSE),"")</f>
        <v/>
      </c>
      <c r="F924" s="8" t="str">
        <f t="shared" si="45"/>
        <v/>
      </c>
    </row>
    <row r="925" spans="1:6" x14ac:dyDescent="0.45">
      <c r="A925" s="88"/>
      <c r="B925" s="86"/>
      <c r="C925" s="8"/>
      <c r="D925" s="8"/>
      <c r="E925" s="86" t="str">
        <f>IFERROR(VLOOKUP(A925,SPY!$A$2:$E$379,5,FALSE),"")</f>
        <v/>
      </c>
      <c r="F925" s="8" t="str">
        <f t="shared" si="45"/>
        <v/>
      </c>
    </row>
    <row r="926" spans="1:6" x14ac:dyDescent="0.45">
      <c r="A926" s="88"/>
      <c r="B926" s="86"/>
      <c r="C926" s="8"/>
      <c r="D926" s="8"/>
      <c r="E926" s="86" t="str">
        <f>IFERROR(VLOOKUP(A926,SPY!$A$2:$E$379,5,FALSE),"")</f>
        <v/>
      </c>
      <c r="F926" s="8" t="str">
        <f t="shared" si="45"/>
        <v/>
      </c>
    </row>
    <row r="927" spans="1:6" x14ac:dyDescent="0.45">
      <c r="A927" s="88"/>
      <c r="B927" s="86"/>
      <c r="C927" s="8"/>
      <c r="D927" s="8"/>
      <c r="E927" s="86" t="str">
        <f>IFERROR(VLOOKUP(A927,SPY!$A$2:$E$379,5,FALSE),"")</f>
        <v/>
      </c>
      <c r="F927" s="8" t="str">
        <f t="shared" si="45"/>
        <v/>
      </c>
    </row>
    <row r="928" spans="1:6" x14ac:dyDescent="0.45">
      <c r="A928" s="88"/>
      <c r="B928" s="86"/>
      <c r="C928" s="8"/>
      <c r="D928" s="8"/>
      <c r="E928" s="86" t="str">
        <f>IFERROR(VLOOKUP(A928,SPY!$A$2:$E$379,5,FALSE),"")</f>
        <v/>
      </c>
      <c r="F928" s="8" t="str">
        <f t="shared" si="45"/>
        <v/>
      </c>
    </row>
    <row r="929" spans="1:6" x14ac:dyDescent="0.45">
      <c r="A929" s="88"/>
      <c r="B929" s="86"/>
      <c r="C929" s="8"/>
      <c r="D929" s="8"/>
      <c r="E929" s="86" t="str">
        <f>IFERROR(VLOOKUP(A929,SPY!$A$2:$E$379,5,FALSE),"")</f>
        <v/>
      </c>
      <c r="F929" s="8" t="str">
        <f t="shared" si="45"/>
        <v/>
      </c>
    </row>
    <row r="930" spans="1:6" x14ac:dyDescent="0.45">
      <c r="A930" s="88"/>
      <c r="B930" s="86"/>
      <c r="C930" s="8"/>
      <c r="D930" s="8"/>
      <c r="E930" s="86" t="str">
        <f>IFERROR(VLOOKUP(A930,SPY!$A$2:$E$379,5,FALSE),"")</f>
        <v/>
      </c>
      <c r="F930" s="8" t="str">
        <f t="shared" si="45"/>
        <v/>
      </c>
    </row>
    <row r="931" spans="1:6" x14ac:dyDescent="0.45">
      <c r="A931" s="88"/>
      <c r="B931" s="86"/>
      <c r="C931" s="8"/>
      <c r="D931" s="8"/>
      <c r="E931" s="86" t="str">
        <f>IFERROR(VLOOKUP(A931,SPY!$A$2:$E$379,5,FALSE),"")</f>
        <v/>
      </c>
      <c r="F931" s="8" t="str">
        <f t="shared" si="45"/>
        <v/>
      </c>
    </row>
  </sheetData>
  <sortState xmlns:xlrd2="http://schemas.microsoft.com/office/spreadsheetml/2017/richdata2" ref="W37:W55">
    <sortCondition ref="W37"/>
  </sortState>
  <conditionalFormatting sqref="C4:C931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931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9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8736-0E9E-4ED5-A240-21AAF71479AA}">
  <sheetPr>
    <tabColor rgb="FFFF0000"/>
  </sheetPr>
  <dimension ref="A1:Y811"/>
  <sheetViews>
    <sheetView tabSelected="1" topLeftCell="D1" zoomScale="43" zoomScaleNormal="70" workbookViewId="0">
      <selection activeCell="N92" sqref="N92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87" customWidth="1"/>
    <col min="3" max="5" width="12.9296875" style="2"/>
    <col min="6" max="6" width="12.9296875" style="87"/>
    <col min="7" max="8" width="12.9296875" style="2"/>
    <col min="9" max="9" width="27.265625" style="2" customWidth="1"/>
    <col min="10" max="10" width="9.3984375" style="2" bestFit="1" customWidth="1"/>
    <col min="11" max="11" width="12.9296875" style="2"/>
    <col min="12" max="12" width="19" style="2" customWidth="1"/>
    <col min="13" max="13" width="12.9296875" style="2"/>
    <col min="14" max="14" width="16.9296875" style="2" bestFit="1" customWidth="1"/>
    <col min="15" max="15" width="4.33203125" style="2" customWidth="1"/>
    <col min="16" max="16" width="27.265625" style="2" bestFit="1" customWidth="1"/>
    <col min="17" max="17" width="9.3984375" style="2" bestFit="1" customWidth="1"/>
    <col min="18" max="18" width="12.9296875" style="2"/>
    <col min="19" max="19" width="17.86328125" style="2" customWidth="1"/>
    <col min="20" max="20" width="12.9296875" style="2"/>
    <col min="21" max="21" width="16.9296875" style="2" bestFit="1" customWidth="1"/>
    <col min="22" max="16384" width="12.9296875" style="2"/>
  </cols>
  <sheetData>
    <row r="1" spans="1:21" s="6" customFormat="1" ht="75.75" customHeight="1" thickBot="1" x14ac:dyDescent="0.5">
      <c r="A1" s="4" t="s">
        <v>0</v>
      </c>
      <c r="B1" s="89" t="s">
        <v>55</v>
      </c>
      <c r="C1" s="5" t="s">
        <v>1</v>
      </c>
      <c r="D1" s="5" t="s">
        <v>2</v>
      </c>
      <c r="E1" s="5" t="s">
        <v>66</v>
      </c>
      <c r="F1" s="85" t="s">
        <v>48</v>
      </c>
      <c r="G1" s="5" t="s">
        <v>2</v>
      </c>
      <c r="I1" s="93" t="s">
        <v>50</v>
      </c>
      <c r="P1" s="93" t="s">
        <v>51</v>
      </c>
    </row>
    <row r="2" spans="1:21" x14ac:dyDescent="0.4">
      <c r="A2" s="9">
        <v>20821</v>
      </c>
      <c r="B2" s="90">
        <v>28.5</v>
      </c>
      <c r="C2" s="7"/>
      <c r="D2" s="7"/>
      <c r="E2" s="7"/>
      <c r="F2" s="86" t="str">
        <f>IFERROR(VLOOKUP(A2,SPY!$A$2:$E$379,5,FALSE),"")</f>
        <v/>
      </c>
      <c r="G2" s="7"/>
      <c r="I2" s="82" t="s">
        <v>18</v>
      </c>
      <c r="J2" s="13"/>
      <c r="K2" s="51" t="s">
        <v>27</v>
      </c>
      <c r="L2" s="43">
        <v>1</v>
      </c>
      <c r="M2" s="43">
        <v>2</v>
      </c>
      <c r="N2" s="44">
        <v>3</v>
      </c>
      <c r="P2" s="82" t="s">
        <v>18</v>
      </c>
      <c r="Q2" s="13"/>
      <c r="R2" s="51" t="s">
        <v>27</v>
      </c>
      <c r="S2" s="43">
        <v>1</v>
      </c>
      <c r="T2" s="43">
        <v>2</v>
      </c>
      <c r="U2" s="44">
        <v>3</v>
      </c>
    </row>
    <row r="3" spans="1:21" x14ac:dyDescent="0.4">
      <c r="A3" s="9">
        <v>20852</v>
      </c>
      <c r="B3" s="90">
        <v>28.6</v>
      </c>
      <c r="C3" s="8">
        <f>B3/B2-1</f>
        <v>3.5087719298245723E-3</v>
      </c>
      <c r="D3" s="7"/>
      <c r="E3" s="7"/>
      <c r="F3" s="86" t="str">
        <f>IFERROR(VLOOKUP(A3,SPY!$A$2:$E$379,5,FALSE),"")</f>
        <v/>
      </c>
      <c r="G3" s="7"/>
      <c r="I3" s="24" t="s">
        <v>6</v>
      </c>
      <c r="J3" s="36">
        <f>AVERAGE(C:C)</f>
        <v>2.990446111030096E-3</v>
      </c>
      <c r="K3" s="52" t="s">
        <v>28</v>
      </c>
      <c r="L3" s="41">
        <f>$J$3+(L$2*$J$7)</f>
        <v>5.4508715051015504E-3</v>
      </c>
      <c r="M3" s="41">
        <f>$J$3+(M$2*$J$7)</f>
        <v>7.9112968991730051E-3</v>
      </c>
      <c r="N3" s="42">
        <f>$J$3+(N$2*$J$7)</f>
        <v>1.037172229324446E-2</v>
      </c>
      <c r="P3" s="24" t="s">
        <v>6</v>
      </c>
      <c r="Q3" s="36">
        <f>AVERAGE(D:D)</f>
        <v>3.6793890011703904E-2</v>
      </c>
      <c r="R3" s="52" t="s">
        <v>28</v>
      </c>
      <c r="S3" s="41">
        <f>$Q$3+(S$2*$Q$7)</f>
        <v>6.1723338191396054E-2</v>
      </c>
      <c r="T3" s="41">
        <f>$Q$3+(T$2*$Q$7)</f>
        <v>8.6652786371088197E-2</v>
      </c>
      <c r="U3" s="42">
        <f>$Q$3+(U$2*$Q$7)</f>
        <v>0.11158223455078037</v>
      </c>
    </row>
    <row r="4" spans="1:21" x14ac:dyDescent="0.4">
      <c r="A4" s="9">
        <v>20880</v>
      </c>
      <c r="B4" s="90">
        <v>28.7</v>
      </c>
      <c r="C4" s="8">
        <f t="shared" ref="C4:C67" si="0">B4/B3-1</f>
        <v>3.4965034965033226E-3</v>
      </c>
      <c r="D4" s="7"/>
      <c r="E4" s="7"/>
      <c r="F4" s="86" t="str">
        <f>IFERROR(VLOOKUP(A4,SPY!$A$2:$E$379,5,FALSE),"")</f>
        <v/>
      </c>
      <c r="G4" s="7"/>
      <c r="I4" s="24" t="s">
        <v>7</v>
      </c>
      <c r="J4" s="36">
        <f>_xlfn.STDEV.S(C:C)/SQRT(COUNT(C:C))</f>
        <v>8.6503950193045131E-5</v>
      </c>
      <c r="K4" s="53" t="s">
        <v>29</v>
      </c>
      <c r="L4" s="41">
        <f>$J$3-(L$2*$J$7)</f>
        <v>5.300207169586413E-4</v>
      </c>
      <c r="M4" s="41">
        <f>$J$3-(M$2*$J$7)</f>
        <v>-1.9304046771128134E-3</v>
      </c>
      <c r="N4" s="42">
        <f>$J$3-(N$2*$J$7)</f>
        <v>-4.3908300711842686E-3</v>
      </c>
      <c r="P4" s="24" t="s">
        <v>7</v>
      </c>
      <c r="Q4" s="36">
        <f>_xlfn.STDEV.S(D:D)/SQRT(COUNT(D:D))</f>
        <v>8.8249289938992107E-4</v>
      </c>
      <c r="R4" s="53" t="s">
        <v>29</v>
      </c>
      <c r="S4" s="41">
        <f>$Q$3-(S$2*$Q$7)</f>
        <v>1.1864441832011755E-2</v>
      </c>
      <c r="T4" s="41">
        <f>$Q$3-(T$2*$Q$7)</f>
        <v>-1.3065006347680395E-2</v>
      </c>
      <c r="U4" s="42">
        <f>$Q$3-(U$2*$Q$7)</f>
        <v>-3.7994454527372552E-2</v>
      </c>
    </row>
    <row r="5" spans="1:21" x14ac:dyDescent="0.4">
      <c r="A5" s="9">
        <v>20911</v>
      </c>
      <c r="B5" s="90">
        <v>28.8</v>
      </c>
      <c r="C5" s="8">
        <f t="shared" si="0"/>
        <v>3.4843205574912606E-3</v>
      </c>
      <c r="D5" s="7"/>
      <c r="E5" s="7"/>
      <c r="F5" s="86" t="str">
        <f>IFERROR(VLOOKUP(A5,SPY!$A$2:$E$379,5,FALSE),"")</f>
        <v/>
      </c>
      <c r="G5" s="7"/>
      <c r="I5" s="24" t="s">
        <v>8</v>
      </c>
      <c r="J5" s="36">
        <f>MEDIAN(C:C)</f>
        <v>2.5575447570331811E-3</v>
      </c>
      <c r="K5" s="53" t="s">
        <v>30</v>
      </c>
      <c r="L5" s="45">
        <f>COUNTIFS($C:$C,"&gt;="&amp;L4,$C:$C,"&lt;="&amp;L3)</f>
        <v>605</v>
      </c>
      <c r="M5" s="45">
        <f>COUNTIFS($C:$C,"&gt;="&amp;M4,$C:$C,"&lt;="&amp;M3)</f>
        <v>768</v>
      </c>
      <c r="N5" s="46">
        <f>COUNTIFS($C:$C,"&gt;="&amp;N4,$C:$C,"&lt;="&amp;N3)</f>
        <v>793</v>
      </c>
      <c r="P5" s="24" t="s">
        <v>8</v>
      </c>
      <c r="Q5" s="36">
        <f>MEDIAN(D:D)</f>
        <v>2.752293577981646E-2</v>
      </c>
      <c r="R5" s="53" t="s">
        <v>30</v>
      </c>
      <c r="S5" s="45">
        <f>COUNTIFS($D:$D,"&gt;="&amp;S4,$C:$C,"&lt;="&amp;S3)</f>
        <v>770</v>
      </c>
      <c r="T5" s="45">
        <f>COUNTIFS($D:$D,"&gt;="&amp;T4,$C:$C,"&lt;="&amp;T3)</f>
        <v>798</v>
      </c>
      <c r="U5" s="46">
        <f>COUNTIFS($D:$D,"&gt;="&amp;U4,$C:$C,"&lt;="&amp;U3)</f>
        <v>798</v>
      </c>
    </row>
    <row r="6" spans="1:21" x14ac:dyDescent="0.4">
      <c r="A6" s="9">
        <v>20941</v>
      </c>
      <c r="B6" s="90">
        <v>28.8</v>
      </c>
      <c r="C6" s="8">
        <f t="shared" si="0"/>
        <v>0</v>
      </c>
      <c r="D6" s="7"/>
      <c r="E6" s="7"/>
      <c r="F6" s="86" t="str">
        <f>IFERROR(VLOOKUP(A6,SPY!$A$2:$E$379,5,FALSE),"")</f>
        <v/>
      </c>
      <c r="G6" s="7"/>
      <c r="I6" s="24" t="s">
        <v>9</v>
      </c>
      <c r="J6" s="36">
        <f>MODE(C:C)</f>
        <v>0</v>
      </c>
      <c r="K6" s="53" t="s">
        <v>31</v>
      </c>
      <c r="L6" s="47">
        <f>L5/$J$15</f>
        <v>0.74783683559950553</v>
      </c>
      <c r="M6" s="47">
        <f>M5/$J$15</f>
        <v>0.94932014833127321</v>
      </c>
      <c r="N6" s="48">
        <f>N5/$J$15</f>
        <v>0.98022249690976515</v>
      </c>
      <c r="P6" s="24" t="s">
        <v>9</v>
      </c>
      <c r="Q6" s="36">
        <f>MODE(D:D)</f>
        <v>2.0270270270270174E-2</v>
      </c>
      <c r="R6" s="53" t="s">
        <v>31</v>
      </c>
      <c r="S6" s="47">
        <f>S5/$Q$15</f>
        <v>0.96491228070175439</v>
      </c>
      <c r="T6" s="47">
        <f>T5/$Q$15</f>
        <v>1</v>
      </c>
      <c r="U6" s="48">
        <f>U5/$Q$15</f>
        <v>1</v>
      </c>
    </row>
    <row r="7" spans="1:21" ht="13.5" thickBot="1" x14ac:dyDescent="0.45">
      <c r="A7" s="9">
        <v>20972</v>
      </c>
      <c r="B7" s="90">
        <v>28.9</v>
      </c>
      <c r="C7" s="8">
        <f t="shared" si="0"/>
        <v>3.4722222222220989E-3</v>
      </c>
      <c r="D7" s="7"/>
      <c r="E7" s="7"/>
      <c r="F7" s="86" t="str">
        <f>IFERROR(VLOOKUP(A7,SPY!$A$2:$E$379,5,FALSE),"")</f>
        <v/>
      </c>
      <c r="G7" s="7"/>
      <c r="I7" s="24" t="s">
        <v>10</v>
      </c>
      <c r="J7" s="36">
        <f>_xlfn.STDEV.S(C:C)</f>
        <v>2.4604253940714547E-3</v>
      </c>
      <c r="K7" s="54" t="s">
        <v>32</v>
      </c>
      <c r="L7" s="49">
        <v>0.68269999999999997</v>
      </c>
      <c r="M7" s="49">
        <v>0.95450000000000002</v>
      </c>
      <c r="N7" s="50">
        <v>0.99729999999999996</v>
      </c>
      <c r="P7" s="24" t="s">
        <v>10</v>
      </c>
      <c r="Q7" s="36">
        <f>_xlfn.STDEV.S(D:D)</f>
        <v>2.492944817969215E-2</v>
      </c>
      <c r="R7" s="54" t="s">
        <v>32</v>
      </c>
      <c r="S7" s="49">
        <v>0.68269999999999997</v>
      </c>
      <c r="T7" s="49">
        <v>0.95450000000000002</v>
      </c>
      <c r="U7" s="50">
        <v>0.99729999999999996</v>
      </c>
    </row>
    <row r="8" spans="1:21" x14ac:dyDescent="0.4">
      <c r="A8" s="9">
        <v>21002</v>
      </c>
      <c r="B8" s="90">
        <v>29</v>
      </c>
      <c r="C8" s="8">
        <f t="shared" si="0"/>
        <v>3.4602076124568004E-3</v>
      </c>
      <c r="D8" s="7"/>
      <c r="E8" s="7"/>
      <c r="F8" s="86" t="str">
        <f>IFERROR(VLOOKUP(A8,SPY!$A$2:$E$379,5,FALSE),"")</f>
        <v/>
      </c>
      <c r="G8" s="7"/>
      <c r="I8" s="24" t="s">
        <v>11</v>
      </c>
      <c r="J8" s="36">
        <f>_xlfn.VAR.S(C:C)</f>
        <v>6.0536931197916737E-6</v>
      </c>
      <c r="K8" s="55"/>
      <c r="L8" s="61" t="s">
        <v>33</v>
      </c>
      <c r="M8" s="61" t="s">
        <v>34</v>
      </c>
      <c r="N8" s="62" t="s">
        <v>35</v>
      </c>
      <c r="P8" s="24" t="s">
        <v>11</v>
      </c>
      <c r="Q8" s="36">
        <f>_xlfn.VAR.S(D:D)</f>
        <v>6.2147738654395619E-4</v>
      </c>
      <c r="R8" s="55"/>
      <c r="S8" s="61" t="s">
        <v>33</v>
      </c>
      <c r="T8" s="61" t="s">
        <v>34</v>
      </c>
      <c r="U8" s="62" t="s">
        <v>35</v>
      </c>
    </row>
    <row r="9" spans="1:21" ht="14.25" x14ac:dyDescent="0.4">
      <c r="A9" s="9">
        <v>21033</v>
      </c>
      <c r="B9" s="90">
        <v>29</v>
      </c>
      <c r="C9" s="8">
        <f t="shared" si="0"/>
        <v>0</v>
      </c>
      <c r="D9" s="7"/>
      <c r="E9" s="7"/>
      <c r="F9" s="86" t="str">
        <f>IFERROR(VLOOKUP(A9,SPY!$A$2:$E$379,5,FALSE),"")</f>
        <v/>
      </c>
      <c r="G9" s="7"/>
      <c r="I9" s="24" t="s">
        <v>26</v>
      </c>
      <c r="J9" s="37">
        <f>KURT(C:C)</f>
        <v>3.0240469447968872</v>
      </c>
      <c r="K9" s="24" t="s">
        <v>36</v>
      </c>
      <c r="L9" s="63">
        <f>AVERAGEIF(C:C,"&gt;0")</f>
        <v>3.3699300521302152E-3</v>
      </c>
      <c r="M9" s="63">
        <f>AVERAGEIF(C:C,"&lt;0")</f>
        <v>-1.9940319975881673E-3</v>
      </c>
      <c r="N9" s="64">
        <v>0</v>
      </c>
      <c r="P9" s="24" t="s">
        <v>26</v>
      </c>
      <c r="Q9" s="37">
        <f>KURT(D:D)</f>
        <v>2.4560900417464078</v>
      </c>
      <c r="R9" s="24" t="s">
        <v>36</v>
      </c>
      <c r="S9" s="63">
        <f>AVERAGEIF(D:D,"&gt;0")</f>
        <v>3.6793890011703904E-2</v>
      </c>
      <c r="T9" s="63" t="e">
        <f>AVERAGEIF(D:D,"&lt;0")</f>
        <v>#DIV/0!</v>
      </c>
      <c r="U9" s="64">
        <v>0</v>
      </c>
    </row>
    <row r="10" spans="1:21" ht="14.25" x14ac:dyDescent="0.4">
      <c r="A10" s="9">
        <v>21064</v>
      </c>
      <c r="B10" s="90">
        <v>29.1</v>
      </c>
      <c r="C10" s="8">
        <f t="shared" si="0"/>
        <v>3.4482758620690834E-3</v>
      </c>
      <c r="D10" s="7"/>
      <c r="E10" s="7"/>
      <c r="F10" s="86" t="str">
        <f>IFERROR(VLOOKUP(A10,SPY!$A$2:$E$379,5,FALSE),"")</f>
        <v/>
      </c>
      <c r="G10" s="7"/>
      <c r="I10" s="24" t="s">
        <v>12</v>
      </c>
      <c r="J10" s="37">
        <f>SKEW(C:C)</f>
        <v>1.3056240163805022</v>
      </c>
      <c r="K10" s="24" t="s">
        <v>22</v>
      </c>
      <c r="L10" s="65">
        <f>COUNTIF(C:C,"&gt;0")</f>
        <v>725</v>
      </c>
      <c r="M10" s="65">
        <f>COUNTIF(C:C,"&lt;0")</f>
        <v>12</v>
      </c>
      <c r="N10" s="66">
        <f>COUNTIF(C:C,0)</f>
        <v>72</v>
      </c>
      <c r="P10" s="24" t="s">
        <v>12</v>
      </c>
      <c r="Q10" s="37">
        <f>SKEW(D:D)</f>
        <v>1.6037632860267539</v>
      </c>
      <c r="R10" s="24" t="s">
        <v>22</v>
      </c>
      <c r="S10" s="65">
        <f>COUNTIF(D:D,"&gt;0")</f>
        <v>798</v>
      </c>
      <c r="T10" s="65">
        <f>COUNTIF(D:D,"&lt;0")</f>
        <v>0</v>
      </c>
      <c r="U10" s="66">
        <f>COUNTIF(D:D,0)</f>
        <v>0</v>
      </c>
    </row>
    <row r="11" spans="1:21" ht="14.25" x14ac:dyDescent="0.4">
      <c r="A11" s="9">
        <v>21094</v>
      </c>
      <c r="B11" s="90">
        <v>29.2</v>
      </c>
      <c r="C11" s="8">
        <f t="shared" si="0"/>
        <v>3.4364261168384758E-3</v>
      </c>
      <c r="D11" s="7"/>
      <c r="E11" s="7"/>
      <c r="F11" s="86" t="str">
        <f>IFERROR(VLOOKUP(A11,SPY!$A$2:$E$379,5,FALSE),"")</f>
        <v/>
      </c>
      <c r="G11" s="7"/>
      <c r="I11" s="24" t="s">
        <v>13</v>
      </c>
      <c r="J11" s="36">
        <f>J13-J12</f>
        <v>1.8956380325030109E-2</v>
      </c>
      <c r="K11" s="24" t="s">
        <v>37</v>
      </c>
      <c r="L11" s="63">
        <f>L10/$J$15</f>
        <v>0.89616810877626696</v>
      </c>
      <c r="M11" s="63">
        <f>M10/$J$15</f>
        <v>1.4833127317676144E-2</v>
      </c>
      <c r="N11" s="64">
        <f>N10/$J$15</f>
        <v>8.8998763906056863E-2</v>
      </c>
      <c r="P11" s="24" t="s">
        <v>13</v>
      </c>
      <c r="Q11" s="36">
        <f>Q13-Q12</f>
        <v>0.13001769723522583</v>
      </c>
      <c r="R11" s="24" t="s">
        <v>37</v>
      </c>
      <c r="S11" s="63">
        <f>S10/$J$15</f>
        <v>0.98640296662546356</v>
      </c>
      <c r="T11" s="63">
        <f>T10/$J$15</f>
        <v>0</v>
      </c>
      <c r="U11" s="64">
        <f>U10/$J$15</f>
        <v>0</v>
      </c>
    </row>
    <row r="12" spans="1:21" ht="14.25" x14ac:dyDescent="0.4">
      <c r="A12" s="9">
        <v>21125</v>
      </c>
      <c r="B12" s="90">
        <v>29.3</v>
      </c>
      <c r="C12" s="8">
        <f t="shared" si="0"/>
        <v>3.4246575342467001E-3</v>
      </c>
      <c r="D12" s="7"/>
      <c r="E12" s="7"/>
      <c r="F12" s="86" t="str">
        <f>IFERROR(VLOOKUP(A12,SPY!$A$2:$E$379,5,FALSE),"")</f>
        <v/>
      </c>
      <c r="G12" s="7"/>
      <c r="I12" s="24" t="s">
        <v>14</v>
      </c>
      <c r="J12" s="36">
        <f>MIN(C:C)</f>
        <v>-4.762831937933365E-3</v>
      </c>
      <c r="K12" s="24" t="s">
        <v>38</v>
      </c>
      <c r="L12" s="63">
        <f>L11*L9</f>
        <v>3.0200238415258418E-3</v>
      </c>
      <c r="M12" s="63">
        <f>M11*M9</f>
        <v>-2.9577730495745374E-5</v>
      </c>
      <c r="N12" s="64">
        <f>N11*N9</f>
        <v>0</v>
      </c>
      <c r="P12" s="24" t="s">
        <v>14</v>
      </c>
      <c r="Q12" s="36">
        <f>MIN(D:D)</f>
        <v>6.0271835501879423E-3</v>
      </c>
      <c r="R12" s="24" t="s">
        <v>38</v>
      </c>
      <c r="S12" s="63">
        <f>S11*S9</f>
        <v>3.6293602261235743E-2</v>
      </c>
      <c r="T12" s="63" t="e">
        <f>T11*T9</f>
        <v>#DIV/0!</v>
      </c>
      <c r="U12" s="64">
        <f>U11*U9</f>
        <v>0</v>
      </c>
    </row>
    <row r="13" spans="1:21" x14ac:dyDescent="0.4">
      <c r="A13" s="9">
        <v>21155</v>
      </c>
      <c r="B13" s="90">
        <v>29.3</v>
      </c>
      <c r="C13" s="8">
        <f t="shared" si="0"/>
        <v>0</v>
      </c>
      <c r="D13" s="7"/>
      <c r="E13" s="7"/>
      <c r="F13" s="86" t="str">
        <f>IFERROR(VLOOKUP(A13,SPY!$A$2:$E$379,5,FALSE),"")</f>
        <v/>
      </c>
      <c r="G13" s="7"/>
      <c r="I13" s="24" t="s">
        <v>15</v>
      </c>
      <c r="J13" s="36">
        <f>MAX(C:C)</f>
        <v>1.4193548387096744E-2</v>
      </c>
      <c r="K13" s="56"/>
      <c r="N13" s="57"/>
      <c r="P13" s="24" t="s">
        <v>15</v>
      </c>
      <c r="Q13" s="36">
        <f>MAX(D:D)</f>
        <v>0.13604488078541377</v>
      </c>
      <c r="R13" s="56"/>
      <c r="U13" s="57"/>
    </row>
    <row r="14" spans="1:21" x14ac:dyDescent="0.4">
      <c r="A14" s="9">
        <v>21186</v>
      </c>
      <c r="B14" s="90">
        <v>29.3</v>
      </c>
      <c r="C14" s="8">
        <f t="shared" si="0"/>
        <v>0</v>
      </c>
      <c r="D14" s="8">
        <f>B14/B2-1</f>
        <v>2.8070175438596578E-2</v>
      </c>
      <c r="E14" s="7"/>
      <c r="F14" s="86" t="str">
        <f>IFERROR(VLOOKUP(A14,SPY!$A$2:$E$379,5,FALSE),"")</f>
        <v/>
      </c>
      <c r="G14" s="8"/>
      <c r="I14" s="24" t="s">
        <v>16</v>
      </c>
      <c r="J14" s="37">
        <f>SUM(C:C)</f>
        <v>2.4192709038233478</v>
      </c>
      <c r="K14" s="56"/>
      <c r="N14" s="57"/>
      <c r="P14" s="24" t="s">
        <v>16</v>
      </c>
      <c r="Q14" s="37">
        <f>SUM(D:D)</f>
        <v>29.361524229339718</v>
      </c>
      <c r="R14" s="56"/>
      <c r="U14" s="57"/>
    </row>
    <row r="15" spans="1:21" ht="13.5" thickBot="1" x14ac:dyDescent="0.45">
      <c r="A15" s="9">
        <v>21217</v>
      </c>
      <c r="B15" s="90">
        <v>29.4</v>
      </c>
      <c r="C15" s="8">
        <f t="shared" si="0"/>
        <v>3.4129692832762792E-3</v>
      </c>
      <c r="D15" s="8">
        <f t="shared" ref="D15:D78" si="1">B15/B3-1</f>
        <v>2.7972027972027913E-2</v>
      </c>
      <c r="E15" s="7"/>
      <c r="F15" s="86" t="str">
        <f>IFERROR(VLOOKUP(A15,SPY!$A$2:$E$379,5,FALSE),"")</f>
        <v/>
      </c>
      <c r="G15" s="8"/>
      <c r="I15" s="25" t="s">
        <v>17</v>
      </c>
      <c r="J15" s="38">
        <f>COUNT(C:C)</f>
        <v>809</v>
      </c>
      <c r="K15" s="58"/>
      <c r="L15" s="59"/>
      <c r="M15" s="59"/>
      <c r="N15" s="60"/>
      <c r="P15" s="25" t="s">
        <v>17</v>
      </c>
      <c r="Q15" s="38">
        <f>COUNT(D:D)</f>
        <v>798</v>
      </c>
      <c r="R15" s="58"/>
      <c r="S15" s="59"/>
      <c r="T15" s="59"/>
      <c r="U15" s="60"/>
    </row>
    <row r="16" spans="1:21" x14ac:dyDescent="0.45">
      <c r="A16" s="9">
        <v>21245</v>
      </c>
      <c r="B16" s="90">
        <v>29.5</v>
      </c>
      <c r="C16" s="8">
        <f t="shared" si="0"/>
        <v>3.4013605442178019E-3</v>
      </c>
      <c r="D16" s="8">
        <f t="shared" si="1"/>
        <v>2.7874564459930307E-2</v>
      </c>
      <c r="E16" s="7"/>
      <c r="F16" s="86" t="str">
        <f>IFERROR(VLOOKUP(A16,SPY!$A$2:$E$379,5,FALSE),"")</f>
        <v/>
      </c>
      <c r="G16" s="8"/>
      <c r="I16" s="16" t="s">
        <v>19</v>
      </c>
      <c r="J16" s="17" t="s">
        <v>20</v>
      </c>
      <c r="K16" s="17" t="s">
        <v>22</v>
      </c>
      <c r="L16" s="17" t="s">
        <v>23</v>
      </c>
      <c r="M16" s="17" t="s">
        <v>24</v>
      </c>
      <c r="N16" s="18" t="s">
        <v>25</v>
      </c>
      <c r="P16" s="30" t="s">
        <v>19</v>
      </c>
      <c r="Q16" s="31" t="s">
        <v>20</v>
      </c>
      <c r="R16" s="31" t="s">
        <v>22</v>
      </c>
      <c r="S16" s="17" t="s">
        <v>23</v>
      </c>
      <c r="T16" s="17" t="s">
        <v>24</v>
      </c>
      <c r="U16" s="18" t="s">
        <v>25</v>
      </c>
    </row>
    <row r="17" spans="1:21" ht="14.25" x14ac:dyDescent="0.45">
      <c r="A17" s="9">
        <v>21276</v>
      </c>
      <c r="B17" s="90">
        <v>29.5</v>
      </c>
      <c r="C17" s="8">
        <f t="shared" si="0"/>
        <v>0</v>
      </c>
      <c r="D17" s="8">
        <f t="shared" si="1"/>
        <v>2.430555555555558E-2</v>
      </c>
      <c r="E17" s="7"/>
      <c r="F17" s="86" t="str">
        <f>IFERROR(VLOOKUP(A17,SPY!$A$2:$E$379,5,FALSE),"")</f>
        <v/>
      </c>
      <c r="G17" s="8"/>
      <c r="I17" s="91">
        <v>-5.0000000000000001E-3</v>
      </c>
      <c r="J17" s="14">
        <v>-5.0000000000000001E-3</v>
      </c>
      <c r="K17" s="15">
        <v>0</v>
      </c>
      <c r="L17" s="7" t="str">
        <f>"Less than "&amp;TEXT(I17,"0.00%")</f>
        <v>Less than -0.50%</v>
      </c>
      <c r="M17" s="10">
        <f t="shared" ref="M17:M36" si="2">K17/$J$15</f>
        <v>0</v>
      </c>
      <c r="N17" s="19">
        <f>M17</f>
        <v>0</v>
      </c>
      <c r="P17" s="32">
        <v>-0.02</v>
      </c>
      <c r="Q17" s="28">
        <v>-0.02</v>
      </c>
      <c r="R17" s="29">
        <v>0</v>
      </c>
      <c r="S17" s="26" t="str">
        <f>"Less than "&amp;TEXT(P17,"0.00%")</f>
        <v>Less than -2.00%</v>
      </c>
      <c r="T17" s="10">
        <f t="shared" ref="T17:T36" si="3">R17/$Q$15</f>
        <v>0</v>
      </c>
      <c r="U17" s="19">
        <f>T17</f>
        <v>0</v>
      </c>
    </row>
    <row r="18" spans="1:21" ht="14.25" x14ac:dyDescent="0.45">
      <c r="A18" s="9">
        <v>21306</v>
      </c>
      <c r="B18" s="90">
        <v>29.5</v>
      </c>
      <c r="C18" s="8">
        <f t="shared" si="0"/>
        <v>0</v>
      </c>
      <c r="D18" s="8">
        <f t="shared" si="1"/>
        <v>2.430555555555558E-2</v>
      </c>
      <c r="E18" s="7"/>
      <c r="F18" s="86" t="str">
        <f>IFERROR(VLOOKUP(A18,SPY!$A$2:$E$379,5,FALSE),"")</f>
        <v/>
      </c>
      <c r="G18" s="8"/>
      <c r="I18" s="91">
        <v>-4.0000000000000001E-3</v>
      </c>
      <c r="J18" s="14">
        <v>-4.0000000000000001E-3</v>
      </c>
      <c r="K18" s="15">
        <v>1</v>
      </c>
      <c r="L18" s="7" t="str">
        <f>TEXT(I17,"0.00%")&amp;" to "&amp;TEXT(I18,"0.00%")</f>
        <v>-0.50% to -0.40%</v>
      </c>
      <c r="M18" s="10">
        <f t="shared" si="2"/>
        <v>1.2360939431396785E-3</v>
      </c>
      <c r="N18" s="19">
        <f>M18+N17</f>
        <v>1.2360939431396785E-3</v>
      </c>
      <c r="P18" s="32">
        <v>-0.01</v>
      </c>
      <c r="Q18" s="28">
        <v>-0.01</v>
      </c>
      <c r="R18" s="29">
        <v>0</v>
      </c>
      <c r="S18" s="26" t="str">
        <f>TEXT(P17,"0.00%")&amp;" to "&amp;TEXT(P18,"0.00%")</f>
        <v>-2.00% to -1.00%</v>
      </c>
      <c r="T18" s="10">
        <f t="shared" si="3"/>
        <v>0</v>
      </c>
      <c r="U18" s="19">
        <f>T18+U17</f>
        <v>0</v>
      </c>
    </row>
    <row r="19" spans="1:21" ht="14.25" x14ac:dyDescent="0.45">
      <c r="A19" s="9">
        <v>21337</v>
      </c>
      <c r="B19" s="90">
        <v>29.6</v>
      </c>
      <c r="C19" s="8">
        <f t="shared" si="0"/>
        <v>3.3898305084745228E-3</v>
      </c>
      <c r="D19" s="8">
        <f t="shared" si="1"/>
        <v>2.4221453287197381E-2</v>
      </c>
      <c r="E19" s="7"/>
      <c r="F19" s="86" t="str">
        <f>IFERROR(VLOOKUP(A19,SPY!$A$2:$E$379,5,FALSE),"")</f>
        <v/>
      </c>
      <c r="G19" s="8"/>
      <c r="I19" s="91">
        <v>-3.0000000000000001E-3</v>
      </c>
      <c r="J19" s="14">
        <v>-3.0000000000000001E-3</v>
      </c>
      <c r="K19" s="15">
        <v>3</v>
      </c>
      <c r="L19" s="7" t="str">
        <f t="shared" ref="L19:L35" si="4">TEXT(I18,"0.00%")&amp;" to "&amp;TEXT(I19,"0.00%")</f>
        <v>-0.40% to -0.30%</v>
      </c>
      <c r="M19" s="10">
        <f t="shared" si="2"/>
        <v>3.708281829419036E-3</v>
      </c>
      <c r="N19" s="19">
        <f t="shared" ref="N19:N36" si="5">M19+N18</f>
        <v>4.944375772558714E-3</v>
      </c>
      <c r="P19" s="32">
        <v>0</v>
      </c>
      <c r="Q19" s="28">
        <v>0</v>
      </c>
      <c r="R19" s="29">
        <v>0</v>
      </c>
      <c r="S19" s="26" t="str">
        <f t="shared" ref="S19:S35" si="6">TEXT(P18,"0.00%")&amp;" to "&amp;TEXT(P19,"0.00%")</f>
        <v>-1.00% to 0.00%</v>
      </c>
      <c r="T19" s="10">
        <f t="shared" si="3"/>
        <v>0</v>
      </c>
      <c r="U19" s="19">
        <f t="shared" ref="U19:U35" si="7">T19+U18</f>
        <v>0</v>
      </c>
    </row>
    <row r="20" spans="1:21" ht="14.25" x14ac:dyDescent="0.45">
      <c r="A20" s="9">
        <v>21367</v>
      </c>
      <c r="B20" s="90">
        <v>29.6</v>
      </c>
      <c r="C20" s="8">
        <f t="shared" si="0"/>
        <v>0</v>
      </c>
      <c r="D20" s="8">
        <f t="shared" si="1"/>
        <v>2.0689655172413834E-2</v>
      </c>
      <c r="E20" s="7"/>
      <c r="F20" s="86" t="str">
        <f>IFERROR(VLOOKUP(A20,SPY!$A$2:$E$379,5,FALSE),"")</f>
        <v/>
      </c>
      <c r="G20" s="8"/>
      <c r="I20" s="91">
        <v>-2E-3</v>
      </c>
      <c r="J20" s="14">
        <v>-2E-3</v>
      </c>
      <c r="K20" s="15">
        <v>2</v>
      </c>
      <c r="L20" s="7" t="str">
        <f t="shared" si="4"/>
        <v>-0.30% to -0.20%</v>
      </c>
      <c r="M20" s="10">
        <f t="shared" si="2"/>
        <v>2.472187886279357E-3</v>
      </c>
      <c r="N20" s="19">
        <f t="shared" si="5"/>
        <v>7.4165636588380711E-3</v>
      </c>
      <c r="P20" s="32">
        <v>0.01</v>
      </c>
      <c r="Q20" s="28">
        <v>0.01</v>
      </c>
      <c r="R20" s="29">
        <v>22</v>
      </c>
      <c r="S20" s="26" t="str">
        <f t="shared" si="6"/>
        <v>0.00% to 1.00%</v>
      </c>
      <c r="T20" s="10">
        <f t="shared" si="3"/>
        <v>2.7568922305764409E-2</v>
      </c>
      <c r="U20" s="19">
        <f t="shared" si="7"/>
        <v>2.7568922305764409E-2</v>
      </c>
    </row>
    <row r="21" spans="1:21" ht="14.25" x14ac:dyDescent="0.45">
      <c r="A21" s="9">
        <v>21398</v>
      </c>
      <c r="B21" s="90">
        <v>29.6</v>
      </c>
      <c r="C21" s="8">
        <f t="shared" si="0"/>
        <v>0</v>
      </c>
      <c r="D21" s="8">
        <f t="shared" si="1"/>
        <v>2.0689655172413834E-2</v>
      </c>
      <c r="E21" s="7"/>
      <c r="F21" s="86" t="str">
        <f>IFERROR(VLOOKUP(A21,SPY!$A$2:$E$379,5,FALSE),"")</f>
        <v/>
      </c>
      <c r="G21" s="8"/>
      <c r="I21" s="91">
        <v>-1E-3</v>
      </c>
      <c r="J21" s="14">
        <v>-1E-3</v>
      </c>
      <c r="K21" s="15">
        <v>4</v>
      </c>
      <c r="L21" s="7" t="str">
        <f t="shared" si="4"/>
        <v>-0.20% to -0.10%</v>
      </c>
      <c r="M21" s="10">
        <f t="shared" si="2"/>
        <v>4.944375772558714E-3</v>
      </c>
      <c r="N21" s="19">
        <f t="shared" si="5"/>
        <v>1.2360939431396784E-2</v>
      </c>
      <c r="P21" s="32">
        <v>0.02</v>
      </c>
      <c r="Q21" s="28">
        <v>0.02</v>
      </c>
      <c r="R21" s="29">
        <v>177</v>
      </c>
      <c r="S21" s="26" t="str">
        <f t="shared" si="6"/>
        <v>1.00% to 2.00%</v>
      </c>
      <c r="T21" s="10">
        <f t="shared" si="3"/>
        <v>0.22180451127819548</v>
      </c>
      <c r="U21" s="19">
        <f t="shared" si="7"/>
        <v>0.24937343358395989</v>
      </c>
    </row>
    <row r="22" spans="1:21" ht="14.25" x14ac:dyDescent="0.45">
      <c r="A22" s="9">
        <v>21429</v>
      </c>
      <c r="B22" s="90">
        <v>29.7</v>
      </c>
      <c r="C22" s="8">
        <f t="shared" si="0"/>
        <v>3.3783783783782884E-3</v>
      </c>
      <c r="D22" s="8">
        <f t="shared" si="1"/>
        <v>2.0618556701030855E-2</v>
      </c>
      <c r="E22" s="7"/>
      <c r="F22" s="86" t="str">
        <f>IFERROR(VLOOKUP(A22,SPY!$A$2:$E$379,5,FALSE),"")</f>
        <v/>
      </c>
      <c r="G22" s="8"/>
      <c r="I22" s="91">
        <v>0</v>
      </c>
      <c r="J22" s="14">
        <v>0</v>
      </c>
      <c r="K22" s="15">
        <v>74</v>
      </c>
      <c r="L22" s="7" t="str">
        <f t="shared" si="4"/>
        <v>-0.10% to 0.00%</v>
      </c>
      <c r="M22" s="10">
        <f t="shared" si="2"/>
        <v>9.1470951792336219E-2</v>
      </c>
      <c r="N22" s="19">
        <f t="shared" si="5"/>
        <v>0.103831891223733</v>
      </c>
      <c r="P22" s="32">
        <v>0.03</v>
      </c>
      <c r="Q22" s="28">
        <v>0.03</v>
      </c>
      <c r="R22" s="29">
        <v>231</v>
      </c>
      <c r="S22" s="26" t="str">
        <f t="shared" si="6"/>
        <v>2.00% to 3.00%</v>
      </c>
      <c r="T22" s="10">
        <f t="shared" si="3"/>
        <v>0.28947368421052633</v>
      </c>
      <c r="U22" s="19">
        <f t="shared" si="7"/>
        <v>0.53884711779448624</v>
      </c>
    </row>
    <row r="23" spans="1:21" ht="14.25" x14ac:dyDescent="0.45">
      <c r="A23" s="9">
        <v>21459</v>
      </c>
      <c r="B23" s="90">
        <v>29.7</v>
      </c>
      <c r="C23" s="8">
        <f t="shared" si="0"/>
        <v>0</v>
      </c>
      <c r="D23" s="8">
        <f t="shared" si="1"/>
        <v>1.7123287671232834E-2</v>
      </c>
      <c r="E23" s="7"/>
      <c r="F23" s="86" t="str">
        <f>IFERROR(VLOOKUP(A23,SPY!$A$2:$E$379,5,FALSE),"")</f>
        <v/>
      </c>
      <c r="G23" s="8"/>
      <c r="I23" s="91">
        <v>1E-3</v>
      </c>
      <c r="J23" s="14">
        <v>1E-3</v>
      </c>
      <c r="K23" s="15">
        <v>51</v>
      </c>
      <c r="L23" s="7" t="str">
        <f t="shared" si="4"/>
        <v>0.00% to 0.10%</v>
      </c>
      <c r="M23" s="10">
        <f t="shared" si="2"/>
        <v>6.3040791100123603E-2</v>
      </c>
      <c r="N23" s="19">
        <f t="shared" si="5"/>
        <v>0.1668726823238566</v>
      </c>
      <c r="P23" s="32">
        <v>0.04</v>
      </c>
      <c r="Q23" s="28">
        <v>0.04</v>
      </c>
      <c r="R23" s="29">
        <v>92</v>
      </c>
      <c r="S23" s="26" t="str">
        <f t="shared" si="6"/>
        <v>3.00% to 4.00%</v>
      </c>
      <c r="T23" s="10">
        <f t="shared" si="3"/>
        <v>0.11528822055137844</v>
      </c>
      <c r="U23" s="19">
        <f t="shared" si="7"/>
        <v>0.65413533834586468</v>
      </c>
    </row>
    <row r="24" spans="1:21" ht="14.25" x14ac:dyDescent="0.45">
      <c r="A24" s="9">
        <v>21490</v>
      </c>
      <c r="B24" s="90">
        <v>29.8</v>
      </c>
      <c r="C24" s="8">
        <f t="shared" si="0"/>
        <v>3.3670033670034627E-3</v>
      </c>
      <c r="D24" s="8">
        <f t="shared" si="1"/>
        <v>1.7064846416382284E-2</v>
      </c>
      <c r="E24" s="7"/>
      <c r="F24" s="86" t="str">
        <f>IFERROR(VLOOKUP(A24,SPY!$A$2:$E$379,5,FALSE),"")</f>
        <v/>
      </c>
      <c r="G24" s="8"/>
      <c r="I24" s="91">
        <v>2E-3</v>
      </c>
      <c r="J24" s="14">
        <v>2E-3</v>
      </c>
      <c r="K24" s="15">
        <v>156</v>
      </c>
      <c r="L24" s="7" t="str">
        <f t="shared" si="4"/>
        <v>0.10% to 0.20%</v>
      </c>
      <c r="M24" s="10">
        <f t="shared" si="2"/>
        <v>0.19283065512978986</v>
      </c>
      <c r="N24" s="19">
        <f t="shared" si="5"/>
        <v>0.35970333745364647</v>
      </c>
      <c r="P24" s="32">
        <v>0.05</v>
      </c>
      <c r="Q24" s="28">
        <v>0.05</v>
      </c>
      <c r="R24" s="29">
        <v>99</v>
      </c>
      <c r="S24" s="26" t="str">
        <f t="shared" si="6"/>
        <v>4.00% to 5.00%</v>
      </c>
      <c r="T24" s="10">
        <f t="shared" si="3"/>
        <v>0.12406015037593984</v>
      </c>
      <c r="U24" s="19">
        <f t="shared" si="7"/>
        <v>0.77819548872180455</v>
      </c>
    </row>
    <row r="25" spans="1:21" ht="14.25" x14ac:dyDescent="0.45">
      <c r="A25" s="9">
        <v>21520</v>
      </c>
      <c r="B25" s="90">
        <v>29.9</v>
      </c>
      <c r="C25" s="8">
        <f t="shared" si="0"/>
        <v>3.3557046979864058E-3</v>
      </c>
      <c r="D25" s="8">
        <f t="shared" si="1"/>
        <v>2.0477815699658564E-2</v>
      </c>
      <c r="E25" s="7"/>
      <c r="F25" s="86" t="str">
        <f>IFERROR(VLOOKUP(A25,SPY!$A$2:$E$379,5,FALSE),"")</f>
        <v/>
      </c>
      <c r="G25" s="8"/>
      <c r="I25" s="91">
        <v>3.0000000000000001E-3</v>
      </c>
      <c r="J25" s="14">
        <v>3.0000000000000001E-3</v>
      </c>
      <c r="K25" s="15">
        <v>180</v>
      </c>
      <c r="L25" s="7" t="str">
        <f t="shared" si="4"/>
        <v>0.20% to 0.30%</v>
      </c>
      <c r="M25" s="10">
        <f t="shared" si="2"/>
        <v>0.22249690976514216</v>
      </c>
      <c r="N25" s="19">
        <f t="shared" si="5"/>
        <v>0.5822002472187886</v>
      </c>
      <c r="P25" s="32">
        <v>0.06</v>
      </c>
      <c r="Q25" s="28">
        <v>0.06</v>
      </c>
      <c r="R25" s="29">
        <v>53</v>
      </c>
      <c r="S25" s="26" t="str">
        <f t="shared" si="6"/>
        <v>5.00% to 6.00%</v>
      </c>
      <c r="T25" s="10">
        <f t="shared" si="3"/>
        <v>6.6416040100250623E-2</v>
      </c>
      <c r="U25" s="19">
        <f t="shared" si="7"/>
        <v>0.84461152882205515</v>
      </c>
    </row>
    <row r="26" spans="1:21" ht="14.25" x14ac:dyDescent="0.45">
      <c r="A26" s="9">
        <v>21551</v>
      </c>
      <c r="B26" s="90">
        <v>29.9</v>
      </c>
      <c r="C26" s="8">
        <f t="shared" si="0"/>
        <v>0</v>
      </c>
      <c r="D26" s="8">
        <f t="shared" si="1"/>
        <v>2.0477815699658564E-2</v>
      </c>
      <c r="E26" s="117">
        <v>7.4205666774708884E-2</v>
      </c>
      <c r="F26" s="86" t="str">
        <f>IFERROR(VLOOKUP(A26,SPY!$A$2:$E$379,5,FALSE),"")</f>
        <v/>
      </c>
      <c r="G26" s="8"/>
      <c r="I26" s="91">
        <v>4.0000000000000001E-3</v>
      </c>
      <c r="J26" s="14">
        <v>4.0000000000000001E-3</v>
      </c>
      <c r="K26" s="15">
        <v>151</v>
      </c>
      <c r="L26" s="7" t="str">
        <f t="shared" si="4"/>
        <v>0.30% to 0.40%</v>
      </c>
      <c r="M26" s="10">
        <f t="shared" si="2"/>
        <v>0.18665018541409148</v>
      </c>
      <c r="N26" s="19">
        <f t="shared" si="5"/>
        <v>0.76885043263288011</v>
      </c>
      <c r="P26" s="32">
        <v>7.0000000000000007E-2</v>
      </c>
      <c r="Q26" s="28">
        <v>7.0000000000000007E-2</v>
      </c>
      <c r="R26" s="29">
        <v>55</v>
      </c>
      <c r="S26" s="26" t="str">
        <f t="shared" si="6"/>
        <v>6.00% to 7.00%</v>
      </c>
      <c r="T26" s="10">
        <f t="shared" si="3"/>
        <v>6.8922305764411024E-2</v>
      </c>
      <c r="U26" s="19">
        <f t="shared" si="7"/>
        <v>0.9135338345864662</v>
      </c>
    </row>
    <row r="27" spans="1:21" ht="14.25" x14ac:dyDescent="0.45">
      <c r="A27" s="9">
        <v>21582</v>
      </c>
      <c r="B27" s="90">
        <v>29.9</v>
      </c>
      <c r="C27" s="8">
        <f t="shared" si="0"/>
        <v>0</v>
      </c>
      <c r="D27" s="8">
        <f t="shared" si="1"/>
        <v>1.7006802721088343E-2</v>
      </c>
      <c r="E27" s="117"/>
      <c r="F27" s="86" t="str">
        <f>IFERROR(VLOOKUP(A27,SPY!$A$2:$E$379,5,FALSE),"")</f>
        <v/>
      </c>
      <c r="G27" s="8"/>
      <c r="I27" s="91">
        <v>5.0000000000000001E-3</v>
      </c>
      <c r="J27" s="14">
        <v>5.0000000000000001E-3</v>
      </c>
      <c r="K27" s="15">
        <v>49</v>
      </c>
      <c r="L27" s="7" t="str">
        <f t="shared" si="4"/>
        <v>0.40% to 0.50%</v>
      </c>
      <c r="M27" s="10">
        <f t="shared" si="2"/>
        <v>6.0568603213844253E-2</v>
      </c>
      <c r="N27" s="19">
        <f t="shared" si="5"/>
        <v>0.82941903584672438</v>
      </c>
      <c r="P27" s="32">
        <v>0.08</v>
      </c>
      <c r="Q27" s="28">
        <v>0.08</v>
      </c>
      <c r="R27" s="29">
        <v>10</v>
      </c>
      <c r="S27" s="26" t="str">
        <f t="shared" si="6"/>
        <v>7.00% to 8.00%</v>
      </c>
      <c r="T27" s="10">
        <f t="shared" si="3"/>
        <v>1.2531328320802004E-2</v>
      </c>
      <c r="U27" s="19">
        <f t="shared" si="7"/>
        <v>0.92606516290726826</v>
      </c>
    </row>
    <row r="28" spans="1:21" ht="14.25" x14ac:dyDescent="0.45">
      <c r="A28" s="9">
        <v>21610</v>
      </c>
      <c r="B28" s="90">
        <v>30</v>
      </c>
      <c r="C28" s="8">
        <f t="shared" si="0"/>
        <v>3.3444816053511683E-3</v>
      </c>
      <c r="D28" s="8">
        <f t="shared" si="1"/>
        <v>1.6949152542372836E-2</v>
      </c>
      <c r="E28" s="117"/>
      <c r="F28" s="86" t="str">
        <f>IFERROR(VLOOKUP(A28,SPY!$A$2:$E$379,5,FALSE),"")</f>
        <v/>
      </c>
      <c r="G28" s="8"/>
      <c r="I28" s="91">
        <v>6.0000000000000001E-3</v>
      </c>
      <c r="J28" s="14">
        <v>6.0000000000000001E-3</v>
      </c>
      <c r="K28" s="15">
        <v>54</v>
      </c>
      <c r="L28" s="7" t="str">
        <f t="shared" si="4"/>
        <v>0.50% to 0.60%</v>
      </c>
      <c r="M28" s="10">
        <f t="shared" si="2"/>
        <v>6.6749072929542644E-2</v>
      </c>
      <c r="N28" s="19">
        <f t="shared" si="5"/>
        <v>0.89616810877626707</v>
      </c>
      <c r="P28" s="32">
        <v>0.09</v>
      </c>
      <c r="Q28" s="28">
        <v>0.09</v>
      </c>
      <c r="R28" s="29">
        <v>9</v>
      </c>
      <c r="S28" s="26" t="str">
        <f t="shared" si="6"/>
        <v>8.00% to 9.00%</v>
      </c>
      <c r="T28" s="10">
        <f t="shared" si="3"/>
        <v>1.1278195488721804E-2</v>
      </c>
      <c r="U28" s="19">
        <f t="shared" si="7"/>
        <v>0.93734335839599003</v>
      </c>
    </row>
    <row r="29" spans="1:21" ht="14.25" x14ac:dyDescent="0.45">
      <c r="A29" s="9">
        <v>21641</v>
      </c>
      <c r="B29" s="90">
        <v>30</v>
      </c>
      <c r="C29" s="8">
        <f t="shared" si="0"/>
        <v>0</v>
      </c>
      <c r="D29" s="8">
        <f t="shared" si="1"/>
        <v>1.6949152542372836E-2</v>
      </c>
      <c r="E29" s="117">
        <v>9.1270566993199923E-2</v>
      </c>
      <c r="F29" s="86" t="str">
        <f>IFERROR(VLOOKUP(A29,SPY!$A$2:$E$379,5,FALSE),"")</f>
        <v/>
      </c>
      <c r="G29" s="8"/>
      <c r="I29" s="91">
        <v>7.0000000000000001E-3</v>
      </c>
      <c r="J29" s="14">
        <v>7.0000000000000001E-3</v>
      </c>
      <c r="K29" s="15">
        <v>28</v>
      </c>
      <c r="L29" s="7" t="str">
        <f t="shared" si="4"/>
        <v>0.60% to 0.70%</v>
      </c>
      <c r="M29" s="10">
        <f t="shared" si="2"/>
        <v>3.4610630407911E-2</v>
      </c>
      <c r="N29" s="19">
        <f t="shared" si="5"/>
        <v>0.93077873918417808</v>
      </c>
      <c r="P29" s="32">
        <v>0.1</v>
      </c>
      <c r="Q29" s="28">
        <v>0.1</v>
      </c>
      <c r="R29" s="29">
        <v>18</v>
      </c>
      <c r="S29" s="26" t="str">
        <f t="shared" si="6"/>
        <v>9.00% to 10.00%</v>
      </c>
      <c r="T29" s="10">
        <f t="shared" si="3"/>
        <v>2.2556390977443608E-2</v>
      </c>
      <c r="U29" s="19">
        <f t="shared" si="7"/>
        <v>0.95989974937343359</v>
      </c>
    </row>
    <row r="30" spans="1:21" ht="14.25" x14ac:dyDescent="0.45">
      <c r="A30" s="9">
        <v>21671</v>
      </c>
      <c r="B30" s="90">
        <v>30.1</v>
      </c>
      <c r="C30" s="8">
        <f t="shared" si="0"/>
        <v>3.3333333333334103E-3</v>
      </c>
      <c r="D30" s="8">
        <f t="shared" si="1"/>
        <v>2.0338983050847581E-2</v>
      </c>
      <c r="E30" s="117"/>
      <c r="F30" s="86" t="str">
        <f>IFERROR(VLOOKUP(A30,SPY!$A$2:$E$379,5,FALSE),"")</f>
        <v/>
      </c>
      <c r="G30" s="8"/>
      <c r="I30" s="91">
        <v>8.0000000000000002E-3</v>
      </c>
      <c r="J30" s="14">
        <v>8.0000000000000002E-3</v>
      </c>
      <c r="K30" s="15">
        <v>21</v>
      </c>
      <c r="L30" s="7" t="str">
        <f t="shared" si="4"/>
        <v>0.70% to 0.80%</v>
      </c>
      <c r="M30" s="10">
        <f t="shared" si="2"/>
        <v>2.595797280593325E-2</v>
      </c>
      <c r="N30" s="19">
        <f t="shared" si="5"/>
        <v>0.95673671199011134</v>
      </c>
      <c r="P30" s="32">
        <v>0.11</v>
      </c>
      <c r="Q30" s="28">
        <v>0.11</v>
      </c>
      <c r="R30" s="29">
        <v>9</v>
      </c>
      <c r="S30" s="26" t="str">
        <f t="shared" si="6"/>
        <v>10.00% to 11.00%</v>
      </c>
      <c r="T30" s="10">
        <f t="shared" si="3"/>
        <v>1.1278195488721804E-2</v>
      </c>
      <c r="U30" s="19">
        <f t="shared" si="7"/>
        <v>0.97117794486215536</v>
      </c>
    </row>
    <row r="31" spans="1:21" ht="14.25" x14ac:dyDescent="0.45">
      <c r="A31" s="9">
        <v>21702</v>
      </c>
      <c r="B31" s="90">
        <v>30.2</v>
      </c>
      <c r="C31" s="8">
        <f t="shared" si="0"/>
        <v>3.3222591362125353E-3</v>
      </c>
      <c r="D31" s="8">
        <f t="shared" si="1"/>
        <v>2.0270270270270174E-2</v>
      </c>
      <c r="E31" s="117"/>
      <c r="F31" s="86" t="str">
        <f>IFERROR(VLOOKUP(A31,SPY!$A$2:$E$379,5,FALSE),"")</f>
        <v/>
      </c>
      <c r="G31" s="8"/>
      <c r="I31" s="91">
        <v>8.9999999999999993E-3</v>
      </c>
      <c r="J31" s="14">
        <v>8.9999999999999993E-3</v>
      </c>
      <c r="K31" s="15">
        <v>7</v>
      </c>
      <c r="L31" s="7" t="str">
        <f t="shared" si="4"/>
        <v>0.80% to 0.90%</v>
      </c>
      <c r="M31" s="10">
        <f t="shared" si="2"/>
        <v>8.65265760197775E-3</v>
      </c>
      <c r="N31" s="19">
        <f t="shared" si="5"/>
        <v>0.9653893695920891</v>
      </c>
      <c r="P31" s="32">
        <v>0.12</v>
      </c>
      <c r="Q31" s="28">
        <v>0.12</v>
      </c>
      <c r="R31" s="29">
        <v>13</v>
      </c>
      <c r="S31" s="26" t="str">
        <f t="shared" si="6"/>
        <v>11.00% to 12.00%</v>
      </c>
      <c r="T31" s="10">
        <f t="shared" si="3"/>
        <v>1.6290726817042606E-2</v>
      </c>
      <c r="U31" s="19">
        <f t="shared" si="7"/>
        <v>0.98746867167919794</v>
      </c>
    </row>
    <row r="32" spans="1:21" ht="14.25" x14ac:dyDescent="0.45">
      <c r="A32" s="9">
        <v>21732</v>
      </c>
      <c r="B32" s="90">
        <v>30.2</v>
      </c>
      <c r="C32" s="8">
        <f t="shared" si="0"/>
        <v>0</v>
      </c>
      <c r="D32" s="8">
        <f t="shared" si="1"/>
        <v>2.0270270270270174E-2</v>
      </c>
      <c r="E32" s="117">
        <v>6.7350624843805607E-2</v>
      </c>
      <c r="F32" s="86" t="str">
        <f>IFERROR(VLOOKUP(A32,SPY!$A$2:$E$379,5,FALSE),"")</f>
        <v/>
      </c>
      <c r="G32" s="8"/>
      <c r="I32" s="91">
        <v>0.01</v>
      </c>
      <c r="J32" s="14">
        <v>0.01</v>
      </c>
      <c r="K32" s="15">
        <v>8</v>
      </c>
      <c r="L32" s="7" t="str">
        <f t="shared" si="4"/>
        <v>0.90% to 1.00%</v>
      </c>
      <c r="M32" s="10">
        <f t="shared" si="2"/>
        <v>9.8887515451174281E-3</v>
      </c>
      <c r="N32" s="19">
        <f t="shared" si="5"/>
        <v>0.97527812113720658</v>
      </c>
      <c r="P32" s="32">
        <v>0.13</v>
      </c>
      <c r="Q32" s="28">
        <v>0.13</v>
      </c>
      <c r="R32" s="29">
        <v>6</v>
      </c>
      <c r="S32" s="26" t="str">
        <f t="shared" si="6"/>
        <v>12.00% to 13.00%</v>
      </c>
      <c r="T32" s="10">
        <f t="shared" si="3"/>
        <v>7.5187969924812026E-3</v>
      </c>
      <c r="U32" s="19">
        <f t="shared" si="7"/>
        <v>0.99498746867167909</v>
      </c>
    </row>
    <row r="33" spans="1:25" ht="14.25" x14ac:dyDescent="0.45">
      <c r="A33" s="9">
        <v>21763</v>
      </c>
      <c r="B33" s="90">
        <v>30.2</v>
      </c>
      <c r="C33" s="8">
        <f t="shared" si="0"/>
        <v>0</v>
      </c>
      <c r="D33" s="8">
        <f t="shared" si="1"/>
        <v>2.0270270270270174E-2</v>
      </c>
      <c r="E33" s="117"/>
      <c r="F33" s="86" t="str">
        <f>IFERROR(VLOOKUP(A33,SPY!$A$2:$E$379,5,FALSE),"")</f>
        <v/>
      </c>
      <c r="G33" s="8"/>
      <c r="I33" s="91">
        <v>1.0999999999999999E-2</v>
      </c>
      <c r="J33" s="14">
        <v>1.0999999999999999E-2</v>
      </c>
      <c r="K33" s="15">
        <v>8</v>
      </c>
      <c r="L33" s="7" t="str">
        <f t="shared" si="4"/>
        <v>1.00% to 1.10%</v>
      </c>
      <c r="M33" s="10">
        <f t="shared" si="2"/>
        <v>9.8887515451174281E-3</v>
      </c>
      <c r="N33" s="19">
        <f t="shared" si="5"/>
        <v>0.98516687268232406</v>
      </c>
      <c r="P33" s="32">
        <v>0.14000000000000001</v>
      </c>
      <c r="Q33" s="28">
        <v>0.14000000000000001</v>
      </c>
      <c r="R33" s="29">
        <v>3</v>
      </c>
      <c r="S33" s="26" t="str">
        <f t="shared" si="6"/>
        <v>13.00% to 14.00%</v>
      </c>
      <c r="T33" s="10">
        <f t="shared" si="3"/>
        <v>3.7593984962406013E-3</v>
      </c>
      <c r="U33" s="19">
        <f t="shared" si="7"/>
        <v>0.99874686716791972</v>
      </c>
    </row>
    <row r="34" spans="1:25" ht="14.65" x14ac:dyDescent="0.45">
      <c r="A34" s="9">
        <v>21794</v>
      </c>
      <c r="B34" s="90">
        <v>30.3</v>
      </c>
      <c r="C34" s="8">
        <f t="shared" si="0"/>
        <v>3.3112582781458233E-3</v>
      </c>
      <c r="D34" s="8">
        <f t="shared" si="1"/>
        <v>2.0202020202020332E-2</v>
      </c>
      <c r="E34" s="117"/>
      <c r="F34" s="86" t="str">
        <f>IFERROR(VLOOKUP(A34,SPY!$A$2:$E$379,5,FALSE),"")</f>
        <v/>
      </c>
      <c r="G34" s="8"/>
      <c r="I34" s="91">
        <v>1.2E-2</v>
      </c>
      <c r="J34" s="14">
        <v>1.2E-2</v>
      </c>
      <c r="K34" s="15">
        <v>4</v>
      </c>
      <c r="L34" s="7" t="str">
        <f t="shared" si="4"/>
        <v>1.10% to 1.20%</v>
      </c>
      <c r="M34" s="10">
        <f t="shared" si="2"/>
        <v>4.944375772558714E-3</v>
      </c>
      <c r="N34" s="19">
        <f t="shared" si="5"/>
        <v>0.99011124845488274</v>
      </c>
      <c r="P34" s="32">
        <v>0.15</v>
      </c>
      <c r="Q34" s="28">
        <v>0.15</v>
      </c>
      <c r="R34" s="29">
        <v>0</v>
      </c>
      <c r="S34" s="26" t="str">
        <f t="shared" si="6"/>
        <v>14.00% to 15.00%</v>
      </c>
      <c r="T34" s="10">
        <f t="shared" si="3"/>
        <v>0</v>
      </c>
      <c r="U34" s="19">
        <f t="shared" si="7"/>
        <v>0.99874686716791972</v>
      </c>
    </row>
    <row r="35" spans="1:25" ht="14.25" x14ac:dyDescent="0.45">
      <c r="A35" s="9">
        <v>21824</v>
      </c>
      <c r="B35" s="90">
        <v>30.4</v>
      </c>
      <c r="C35" s="8">
        <f t="shared" si="0"/>
        <v>3.3003300330032292E-3</v>
      </c>
      <c r="D35" s="8">
        <f t="shared" si="1"/>
        <v>2.3569023569023573E-2</v>
      </c>
      <c r="E35" s="117">
        <v>4.5925594621109102E-2</v>
      </c>
      <c r="F35" s="86" t="str">
        <f>IFERROR(VLOOKUP(A35,SPY!$A$2:$E$379,5,FALSE),"")</f>
        <v/>
      </c>
      <c r="G35" s="8"/>
      <c r="I35" s="91">
        <v>1.2999999999999999E-2</v>
      </c>
      <c r="J35" s="14">
        <v>1.2999999999999999E-2</v>
      </c>
      <c r="K35" s="15">
        <v>3</v>
      </c>
      <c r="L35" s="7" t="str">
        <f t="shared" si="4"/>
        <v>1.20% to 1.30%</v>
      </c>
      <c r="M35" s="10">
        <f t="shared" si="2"/>
        <v>3.708281829419036E-3</v>
      </c>
      <c r="N35" s="19">
        <f t="shared" si="5"/>
        <v>0.99381953028430181</v>
      </c>
      <c r="P35" s="32">
        <v>0.16</v>
      </c>
      <c r="Q35" s="28">
        <v>0.16</v>
      </c>
      <c r="R35" s="29">
        <v>0</v>
      </c>
      <c r="S35" s="26" t="str">
        <f t="shared" si="6"/>
        <v>15.00% to 16.00%</v>
      </c>
      <c r="T35" s="10">
        <f t="shared" si="3"/>
        <v>0</v>
      </c>
      <c r="U35" s="19">
        <f t="shared" si="7"/>
        <v>0.99874686716791972</v>
      </c>
      <c r="X35" s="94" t="s">
        <v>52</v>
      </c>
      <c r="Y35" s="94" t="s">
        <v>53</v>
      </c>
    </row>
    <row r="36" spans="1:25" ht="14.65" thickBot="1" x14ac:dyDescent="0.5">
      <c r="A36" s="9">
        <v>21855</v>
      </c>
      <c r="B36" s="90">
        <v>30.4</v>
      </c>
      <c r="C36" s="8">
        <f t="shared" si="0"/>
        <v>0</v>
      </c>
      <c r="D36" s="8">
        <f t="shared" si="1"/>
        <v>2.0134228187919323E-2</v>
      </c>
      <c r="E36" s="117"/>
      <c r="F36" s="86" t="str">
        <f>IFERROR(VLOOKUP(A36,SPY!$A$2:$E$379,5,FALSE),"")</f>
        <v/>
      </c>
      <c r="G36" s="8"/>
      <c r="I36" s="92"/>
      <c r="J36" s="20" t="s">
        <v>21</v>
      </c>
      <c r="K36" s="20">
        <v>4</v>
      </c>
      <c r="L36" s="21" t="str">
        <f>"Greater than "&amp;TEXT(I35,"0.00%")</f>
        <v>Greater than 1.30%</v>
      </c>
      <c r="M36" s="22">
        <f t="shared" si="2"/>
        <v>4.944375772558714E-3</v>
      </c>
      <c r="N36" s="23">
        <f t="shared" si="5"/>
        <v>0.9987639060568605</v>
      </c>
      <c r="P36" s="33"/>
      <c r="Q36" s="34" t="s">
        <v>21</v>
      </c>
      <c r="R36" s="34">
        <v>0</v>
      </c>
      <c r="S36" s="27" t="str">
        <f>"Greater than "&amp;TEXT(P35,"0.00%")</f>
        <v>Greater than 16.00%</v>
      </c>
      <c r="T36" s="22">
        <f t="shared" si="3"/>
        <v>0</v>
      </c>
      <c r="U36" s="23">
        <f>T36+U35</f>
        <v>0.99874686716791972</v>
      </c>
      <c r="X36" s="95">
        <v>-0.02</v>
      </c>
      <c r="Y36">
        <v>0</v>
      </c>
    </row>
    <row r="37" spans="1:25" ht="14.25" x14ac:dyDescent="0.45">
      <c r="A37" s="9">
        <v>21885</v>
      </c>
      <c r="B37" s="90">
        <v>30.5</v>
      </c>
      <c r="C37" s="8">
        <f t="shared" si="0"/>
        <v>3.2894736842106198E-3</v>
      </c>
      <c r="D37" s="8">
        <f t="shared" si="1"/>
        <v>2.006688963210701E-2</v>
      </c>
      <c r="E37" s="117"/>
      <c r="F37" s="86" t="str">
        <f>IFERROR(VLOOKUP(A37,SPY!$A$2:$E$379,5,FALSE),"")</f>
        <v/>
      </c>
      <c r="G37" s="8"/>
      <c r="I37" s="67"/>
      <c r="J37" s="68"/>
      <c r="K37" s="68"/>
      <c r="L37" s="68"/>
      <c r="M37" s="68"/>
      <c r="N37" s="69"/>
      <c r="P37" s="71"/>
      <c r="Q37" s="68"/>
      <c r="R37" s="68"/>
      <c r="S37" s="68"/>
      <c r="T37" s="68"/>
      <c r="U37" s="69"/>
      <c r="X37" s="95">
        <v>-0.01</v>
      </c>
      <c r="Y37">
        <v>0</v>
      </c>
    </row>
    <row r="38" spans="1:25" ht="14.25" x14ac:dyDescent="0.45">
      <c r="A38" s="9">
        <v>21916</v>
      </c>
      <c r="B38" s="90">
        <v>30.5</v>
      </c>
      <c r="C38" s="8">
        <f t="shared" si="0"/>
        <v>0</v>
      </c>
      <c r="D38" s="8">
        <f t="shared" si="1"/>
        <v>2.006688963210701E-2</v>
      </c>
      <c r="E38" s="117">
        <v>4.9271029258767605E-2</v>
      </c>
      <c r="F38" s="86" t="str">
        <f>IFERROR(VLOOKUP(A38,SPY!$A$2:$E$379,5,FALSE),"")</f>
        <v/>
      </c>
      <c r="G38" s="8"/>
      <c r="I38" s="70"/>
      <c r="J38" s="35"/>
      <c r="K38" s="1"/>
      <c r="N38" s="57"/>
      <c r="P38" s="56"/>
      <c r="U38" s="57"/>
      <c r="X38" s="95">
        <v>0</v>
      </c>
      <c r="Y38">
        <v>0</v>
      </c>
    </row>
    <row r="39" spans="1:25" ht="14.25" x14ac:dyDescent="0.45">
      <c r="A39" s="9">
        <v>21947</v>
      </c>
      <c r="B39" s="90">
        <v>30.6</v>
      </c>
      <c r="C39" s="8">
        <f t="shared" si="0"/>
        <v>3.2786885245901232E-3</v>
      </c>
      <c r="D39" s="8">
        <f t="shared" si="1"/>
        <v>2.34113712374584E-2</v>
      </c>
      <c r="E39" s="117"/>
      <c r="F39" s="86" t="str">
        <f>IFERROR(VLOOKUP(A39,SPY!$A$2:$E$379,5,FALSE),"")</f>
        <v/>
      </c>
      <c r="G39" s="8"/>
      <c r="I39" s="70"/>
      <c r="J39" s="35"/>
      <c r="K39" s="1"/>
      <c r="N39" s="57"/>
      <c r="P39" s="56"/>
      <c r="U39" s="57"/>
      <c r="X39" s="95">
        <v>0.01</v>
      </c>
      <c r="Y39">
        <v>22</v>
      </c>
    </row>
    <row r="40" spans="1:25" ht="14.25" x14ac:dyDescent="0.45">
      <c r="A40" s="9">
        <v>21976</v>
      </c>
      <c r="B40" s="90">
        <v>30.6</v>
      </c>
      <c r="C40" s="8">
        <f t="shared" si="0"/>
        <v>0</v>
      </c>
      <c r="D40" s="8">
        <f t="shared" si="1"/>
        <v>2.0000000000000018E-2</v>
      </c>
      <c r="E40" s="117"/>
      <c r="F40" s="86" t="str">
        <f>IFERROR(VLOOKUP(A40,SPY!$A$2:$E$379,5,FALSE),"")</f>
        <v/>
      </c>
      <c r="G40" s="8"/>
      <c r="I40" s="70"/>
      <c r="J40" s="35"/>
      <c r="K40" s="1"/>
      <c r="N40" s="57"/>
      <c r="P40" s="56"/>
      <c r="U40" s="57"/>
      <c r="X40" s="95">
        <v>0.02</v>
      </c>
      <c r="Y40">
        <v>177</v>
      </c>
    </row>
    <row r="41" spans="1:25" ht="14.25" x14ac:dyDescent="0.45">
      <c r="A41" s="9">
        <v>22007</v>
      </c>
      <c r="B41" s="90">
        <v>30.6</v>
      </c>
      <c r="C41" s="8">
        <f t="shared" si="0"/>
        <v>0</v>
      </c>
      <c r="D41" s="8">
        <f t="shared" si="1"/>
        <v>2.0000000000000018E-2</v>
      </c>
      <c r="E41" s="117">
        <v>2.0582762703688182E-2</v>
      </c>
      <c r="F41" s="86" t="str">
        <f>IFERROR(VLOOKUP(A41,SPY!$A$2:$E$379,5,FALSE),"")</f>
        <v/>
      </c>
      <c r="G41" s="8"/>
      <c r="I41" s="70"/>
      <c r="J41" s="35"/>
      <c r="K41" s="1"/>
      <c r="N41" s="57"/>
      <c r="P41" s="56"/>
      <c r="U41" s="57"/>
      <c r="X41" s="95">
        <v>0.03</v>
      </c>
      <c r="Y41">
        <v>231</v>
      </c>
    </row>
    <row r="42" spans="1:25" ht="14.25" x14ac:dyDescent="0.45">
      <c r="A42" s="9">
        <v>22037</v>
      </c>
      <c r="B42" s="90">
        <v>30.6</v>
      </c>
      <c r="C42" s="8">
        <f t="shared" si="0"/>
        <v>0</v>
      </c>
      <c r="D42" s="8">
        <f t="shared" si="1"/>
        <v>1.6611295681063121E-2</v>
      </c>
      <c r="E42" s="117"/>
      <c r="F42" s="86" t="str">
        <f>IFERROR(VLOOKUP(A42,SPY!$A$2:$E$379,5,FALSE),"")</f>
        <v/>
      </c>
      <c r="G42" s="8"/>
      <c r="I42" s="56"/>
      <c r="N42" s="57"/>
      <c r="P42" s="56"/>
      <c r="U42" s="57"/>
      <c r="X42" s="95">
        <v>0.04</v>
      </c>
      <c r="Y42">
        <v>92</v>
      </c>
    </row>
    <row r="43" spans="1:25" ht="14.25" x14ac:dyDescent="0.45">
      <c r="A43" s="9">
        <v>22068</v>
      </c>
      <c r="B43" s="90">
        <v>30.7</v>
      </c>
      <c r="C43" s="8">
        <f t="shared" si="0"/>
        <v>3.2679738562091387E-3</v>
      </c>
      <c r="D43" s="8">
        <f t="shared" si="1"/>
        <v>1.655629139072845E-2</v>
      </c>
      <c r="E43" s="117"/>
      <c r="F43" s="86" t="str">
        <f>IFERROR(VLOOKUP(A43,SPY!$A$2:$E$379,5,FALSE),"")</f>
        <v/>
      </c>
      <c r="G43" s="8"/>
      <c r="I43" s="56"/>
      <c r="N43" s="57"/>
      <c r="P43" s="56"/>
      <c r="U43" s="57"/>
      <c r="X43" s="95">
        <v>0.05</v>
      </c>
      <c r="Y43">
        <v>99</v>
      </c>
    </row>
    <row r="44" spans="1:25" ht="14.25" x14ac:dyDescent="0.45">
      <c r="A44" s="9">
        <v>22098</v>
      </c>
      <c r="B44" s="90">
        <v>30.6</v>
      </c>
      <c r="C44" s="8">
        <f t="shared" si="0"/>
        <v>-3.2573289902279035E-3</v>
      </c>
      <c r="D44" s="8">
        <f t="shared" si="1"/>
        <v>1.3245033112582849E-2</v>
      </c>
      <c r="E44" s="117">
        <v>2.4846516976961257E-2</v>
      </c>
      <c r="F44" s="86" t="str">
        <f>IFERROR(VLOOKUP(A44,SPY!$A$2:$E$379,5,FALSE),"")</f>
        <v/>
      </c>
      <c r="G44" s="8"/>
      <c r="I44" s="56"/>
      <c r="N44" s="57"/>
      <c r="P44" s="56"/>
      <c r="U44" s="57"/>
      <c r="X44" s="95">
        <v>0.06</v>
      </c>
      <c r="Y44">
        <v>53</v>
      </c>
    </row>
    <row r="45" spans="1:25" ht="14.25" x14ac:dyDescent="0.45">
      <c r="A45" s="9">
        <v>22129</v>
      </c>
      <c r="B45" s="90">
        <v>30.6</v>
      </c>
      <c r="C45" s="8">
        <f t="shared" si="0"/>
        <v>0</v>
      </c>
      <c r="D45" s="8">
        <f t="shared" si="1"/>
        <v>1.3245033112582849E-2</v>
      </c>
      <c r="E45" s="117"/>
      <c r="F45" s="86" t="str">
        <f>IFERROR(VLOOKUP(A45,SPY!$A$2:$E$379,5,FALSE),"")</f>
        <v/>
      </c>
      <c r="G45" s="8"/>
      <c r="I45" s="56"/>
      <c r="N45" s="57"/>
      <c r="P45" s="56"/>
      <c r="U45" s="57"/>
      <c r="X45" s="95">
        <v>7.0000000000000007E-2</v>
      </c>
      <c r="Y45">
        <v>55</v>
      </c>
    </row>
    <row r="46" spans="1:25" ht="14.25" x14ac:dyDescent="0.45">
      <c r="A46" s="9">
        <v>22160</v>
      </c>
      <c r="B46" s="90">
        <v>30.6</v>
      </c>
      <c r="C46" s="8">
        <f t="shared" si="0"/>
        <v>0</v>
      </c>
      <c r="D46" s="8">
        <f t="shared" si="1"/>
        <v>9.9009900990099098E-3</v>
      </c>
      <c r="E46" s="117"/>
      <c r="F46" s="86" t="str">
        <f>IFERROR(VLOOKUP(A46,SPY!$A$2:$E$379,5,FALSE),"")</f>
        <v/>
      </c>
      <c r="G46" s="8"/>
      <c r="I46" s="56"/>
      <c r="N46" s="57"/>
      <c r="P46" s="56"/>
      <c r="U46" s="57"/>
      <c r="X46" s="95">
        <v>0.08</v>
      </c>
      <c r="Y46">
        <v>10</v>
      </c>
    </row>
    <row r="47" spans="1:25" ht="14.25" x14ac:dyDescent="0.45">
      <c r="A47" s="9">
        <v>22190</v>
      </c>
      <c r="B47" s="90">
        <v>30.8</v>
      </c>
      <c r="C47" s="8">
        <f t="shared" si="0"/>
        <v>6.5359477124182774E-3</v>
      </c>
      <c r="D47" s="8">
        <f t="shared" si="1"/>
        <v>1.3157894736842257E-2</v>
      </c>
      <c r="E47" s="117">
        <v>8.8177668794687733E-3</v>
      </c>
      <c r="F47" s="86" t="str">
        <f>IFERROR(VLOOKUP(A47,SPY!$A$2:$E$379,5,FALSE),"")</f>
        <v/>
      </c>
      <c r="G47" s="8"/>
      <c r="I47" s="56"/>
      <c r="N47" s="57"/>
      <c r="P47" s="56"/>
      <c r="U47" s="57"/>
      <c r="X47" s="95">
        <v>0.09</v>
      </c>
      <c r="Y47">
        <v>9</v>
      </c>
    </row>
    <row r="48" spans="1:25" ht="14.25" x14ac:dyDescent="0.45">
      <c r="A48" s="9">
        <v>22221</v>
      </c>
      <c r="B48" s="90">
        <v>30.8</v>
      </c>
      <c r="C48" s="8">
        <f t="shared" si="0"/>
        <v>0</v>
      </c>
      <c r="D48" s="8">
        <f t="shared" si="1"/>
        <v>1.3157894736842257E-2</v>
      </c>
      <c r="E48" s="117"/>
      <c r="F48" s="86" t="str">
        <f>IFERROR(VLOOKUP(A48,SPY!$A$2:$E$379,5,FALSE),"")</f>
        <v/>
      </c>
      <c r="G48" s="8"/>
      <c r="I48" s="56"/>
      <c r="N48" s="57"/>
      <c r="P48" s="56"/>
      <c r="U48" s="57"/>
      <c r="X48" s="95">
        <v>0.1</v>
      </c>
      <c r="Y48">
        <v>18</v>
      </c>
    </row>
    <row r="49" spans="1:25" ht="14.25" x14ac:dyDescent="0.45">
      <c r="A49" s="9">
        <v>22251</v>
      </c>
      <c r="B49" s="90">
        <v>30.7</v>
      </c>
      <c r="C49" s="8">
        <f t="shared" si="0"/>
        <v>-3.2467532467532756E-3</v>
      </c>
      <c r="D49" s="8">
        <f t="shared" si="1"/>
        <v>6.5573770491802463E-3</v>
      </c>
      <c r="E49" s="117"/>
      <c r="F49" s="86" t="str">
        <f>IFERROR(VLOOKUP(A49,SPY!$A$2:$E$379,5,FALSE),"")</f>
        <v/>
      </c>
      <c r="G49" s="8"/>
      <c r="I49" s="56"/>
      <c r="N49" s="57"/>
      <c r="P49" s="56"/>
      <c r="U49" s="57"/>
      <c r="X49" s="95">
        <v>0.11</v>
      </c>
      <c r="Y49">
        <v>9</v>
      </c>
    </row>
    <row r="50" spans="1:25" ht="14.25" x14ac:dyDescent="0.45">
      <c r="A50" s="9">
        <v>22282</v>
      </c>
      <c r="B50" s="90">
        <v>30.8</v>
      </c>
      <c r="C50" s="8">
        <f t="shared" si="0"/>
        <v>3.2573289902280145E-3</v>
      </c>
      <c r="D50" s="8">
        <f t="shared" si="1"/>
        <v>9.8360655737705915E-3</v>
      </c>
      <c r="E50" s="117">
        <v>-6.6949410472144418E-3</v>
      </c>
      <c r="F50" s="86" t="str">
        <f>IFERROR(VLOOKUP(A50,SPY!$A$2:$E$379,5,FALSE),"")</f>
        <v/>
      </c>
      <c r="G50" s="8"/>
      <c r="I50" s="56"/>
      <c r="N50" s="57"/>
      <c r="P50" s="56"/>
      <c r="U50" s="57"/>
      <c r="X50" s="95">
        <v>0.12</v>
      </c>
      <c r="Y50">
        <v>13</v>
      </c>
    </row>
    <row r="51" spans="1:25" ht="14.25" x14ac:dyDescent="0.45">
      <c r="A51" s="9">
        <v>22313</v>
      </c>
      <c r="B51" s="90">
        <v>30.8</v>
      </c>
      <c r="C51" s="8">
        <f t="shared" si="0"/>
        <v>0</v>
      </c>
      <c r="D51" s="8">
        <f t="shared" si="1"/>
        <v>6.5359477124182774E-3</v>
      </c>
      <c r="E51" s="117"/>
      <c r="F51" s="86" t="str">
        <f>IFERROR(VLOOKUP(A51,SPY!$A$2:$E$379,5,FALSE),"")</f>
        <v/>
      </c>
      <c r="G51" s="8"/>
      <c r="I51" s="56"/>
      <c r="N51" s="57"/>
      <c r="P51" s="56"/>
      <c r="U51" s="57"/>
      <c r="X51" s="95">
        <v>0.13</v>
      </c>
      <c r="Y51">
        <v>6</v>
      </c>
    </row>
    <row r="52" spans="1:25" ht="14.25" x14ac:dyDescent="0.45">
      <c r="A52" s="9">
        <v>22341</v>
      </c>
      <c r="B52" s="90">
        <v>30.9</v>
      </c>
      <c r="C52" s="8">
        <f t="shared" si="0"/>
        <v>3.2467532467532756E-3</v>
      </c>
      <c r="D52" s="8">
        <f t="shared" si="1"/>
        <v>9.8039215686274161E-3</v>
      </c>
      <c r="E52" s="117"/>
      <c r="F52" s="86" t="str">
        <f>IFERROR(VLOOKUP(A52,SPY!$A$2:$E$379,5,FALSE),"")</f>
        <v/>
      </c>
      <c r="G52" s="8"/>
      <c r="I52" s="56"/>
      <c r="N52" s="57"/>
      <c r="P52" s="56"/>
      <c r="U52" s="57"/>
      <c r="X52" s="95">
        <v>0.14000000000000001</v>
      </c>
      <c r="Y52">
        <v>3</v>
      </c>
    </row>
    <row r="53" spans="1:25" ht="14.25" x14ac:dyDescent="0.45">
      <c r="A53" s="9">
        <v>22372</v>
      </c>
      <c r="B53" s="90">
        <v>30.9</v>
      </c>
      <c r="C53" s="8">
        <f t="shared" si="0"/>
        <v>0</v>
      </c>
      <c r="D53" s="8">
        <f t="shared" si="1"/>
        <v>9.8039215686274161E-3</v>
      </c>
      <c r="E53" s="117">
        <v>1.5644451592467731E-2</v>
      </c>
      <c r="F53" s="86" t="str">
        <f>IFERROR(VLOOKUP(A53,SPY!$A$2:$E$379,5,FALSE),"")</f>
        <v/>
      </c>
      <c r="G53" s="8"/>
      <c r="I53" s="56"/>
      <c r="N53" s="57"/>
      <c r="P53" s="56"/>
      <c r="U53" s="57"/>
      <c r="X53" s="95">
        <v>0.15</v>
      </c>
      <c r="Y53">
        <v>0</v>
      </c>
    </row>
    <row r="54" spans="1:25" ht="14.25" x14ac:dyDescent="0.45">
      <c r="A54" s="9">
        <v>22402</v>
      </c>
      <c r="B54" s="90">
        <v>30.9</v>
      </c>
      <c r="C54" s="8">
        <f t="shared" si="0"/>
        <v>0</v>
      </c>
      <c r="D54" s="8">
        <f t="shared" si="1"/>
        <v>9.8039215686274161E-3</v>
      </c>
      <c r="E54" s="117"/>
      <c r="F54" s="86" t="str">
        <f>IFERROR(VLOOKUP(A54,SPY!$A$2:$E$379,5,FALSE),"")</f>
        <v/>
      </c>
      <c r="G54" s="8"/>
      <c r="I54" s="56"/>
      <c r="N54" s="57"/>
      <c r="P54" s="56"/>
      <c r="U54" s="57"/>
      <c r="X54" s="95">
        <v>0.16</v>
      </c>
      <c r="Y54">
        <v>0</v>
      </c>
    </row>
    <row r="55" spans="1:25" ht="14.65" thickBot="1" x14ac:dyDescent="0.5">
      <c r="A55" s="9">
        <v>22433</v>
      </c>
      <c r="B55" s="90">
        <v>31</v>
      </c>
      <c r="C55" s="8">
        <f t="shared" si="0"/>
        <v>3.2362459546926292E-3</v>
      </c>
      <c r="D55" s="8">
        <f t="shared" si="1"/>
        <v>9.7719869706840434E-3</v>
      </c>
      <c r="E55" s="117"/>
      <c r="F55" s="86" t="str">
        <f>IFERROR(VLOOKUP(A55,SPY!$A$2:$E$379,5,FALSE),"")</f>
        <v/>
      </c>
      <c r="G55" s="8"/>
      <c r="I55" s="56"/>
      <c r="N55" s="57"/>
      <c r="P55" s="56"/>
      <c r="U55" s="57"/>
      <c r="X55" s="78" t="s">
        <v>21</v>
      </c>
      <c r="Y55" s="78">
        <v>0</v>
      </c>
    </row>
    <row r="56" spans="1:25" x14ac:dyDescent="0.45">
      <c r="A56" s="9">
        <v>22463</v>
      </c>
      <c r="B56" s="90">
        <v>31</v>
      </c>
      <c r="C56" s="8">
        <f t="shared" si="0"/>
        <v>0</v>
      </c>
      <c r="D56" s="8">
        <f t="shared" si="1"/>
        <v>1.3071895424836555E-2</v>
      </c>
      <c r="E56" s="117">
        <v>3.0101138383319188E-2</v>
      </c>
      <c r="F56" s="86" t="str">
        <f>IFERROR(VLOOKUP(A56,SPY!$A$2:$E$379,5,FALSE),"")</f>
        <v/>
      </c>
      <c r="G56" s="8"/>
      <c r="I56" s="56"/>
      <c r="N56" s="57"/>
      <c r="P56" s="56"/>
      <c r="U56" s="57"/>
    </row>
    <row r="57" spans="1:25" ht="13.5" thickBot="1" x14ac:dyDescent="0.5">
      <c r="A57" s="9">
        <v>22494</v>
      </c>
      <c r="B57" s="90">
        <v>31.1</v>
      </c>
      <c r="C57" s="8">
        <f t="shared" si="0"/>
        <v>3.225806451612856E-3</v>
      </c>
      <c r="D57" s="8">
        <f t="shared" si="1"/>
        <v>1.6339869281045694E-2</v>
      </c>
      <c r="E57" s="117"/>
      <c r="F57" s="86" t="str">
        <f>IFERROR(VLOOKUP(A57,SPY!$A$2:$E$379,5,FALSE),"")</f>
        <v/>
      </c>
      <c r="G57" s="8"/>
      <c r="I57" s="58"/>
      <c r="J57" s="59"/>
      <c r="K57" s="59"/>
      <c r="L57" s="59"/>
      <c r="M57" s="59"/>
      <c r="N57" s="60"/>
      <c r="P57" s="58"/>
      <c r="Q57" s="59"/>
      <c r="R57" s="59"/>
      <c r="S57" s="59"/>
      <c r="T57" s="59"/>
      <c r="U57" s="60"/>
    </row>
    <row r="58" spans="1:25" x14ac:dyDescent="0.45">
      <c r="A58" s="9">
        <v>22525</v>
      </c>
      <c r="B58" s="90">
        <v>31.1</v>
      </c>
      <c r="C58" s="8">
        <f t="shared" si="0"/>
        <v>0</v>
      </c>
      <c r="D58" s="8">
        <f t="shared" si="1"/>
        <v>1.6339869281045694E-2</v>
      </c>
      <c r="E58" s="117"/>
      <c r="F58" s="86" t="str">
        <f>IFERROR(VLOOKUP(A58,SPY!$A$2:$E$379,5,FALSE),"")</f>
        <v/>
      </c>
      <c r="G58" s="8"/>
      <c r="I58" s="71"/>
      <c r="J58" s="68"/>
      <c r="K58" s="68"/>
      <c r="L58" s="68"/>
      <c r="M58" s="68"/>
      <c r="N58" s="69"/>
      <c r="P58" s="71"/>
      <c r="Q58" s="68"/>
      <c r="R58" s="68"/>
      <c r="S58" s="68"/>
      <c r="T58" s="68"/>
      <c r="U58" s="69"/>
    </row>
    <row r="59" spans="1:25" x14ac:dyDescent="0.45">
      <c r="A59" s="9">
        <v>22555</v>
      </c>
      <c r="B59" s="90">
        <v>31.1</v>
      </c>
      <c r="C59" s="8">
        <f t="shared" si="0"/>
        <v>0</v>
      </c>
      <c r="D59" s="8">
        <f t="shared" si="1"/>
        <v>9.7402597402598268E-3</v>
      </c>
      <c r="E59" s="117">
        <v>6.3957742691929387E-2</v>
      </c>
      <c r="F59" s="86" t="str">
        <f>IFERROR(VLOOKUP(A59,SPY!$A$2:$E$379,5,FALSE),"")</f>
        <v/>
      </c>
      <c r="G59" s="8"/>
      <c r="I59" s="56"/>
      <c r="N59" s="57"/>
      <c r="P59" s="56"/>
      <c r="U59" s="57"/>
    </row>
    <row r="60" spans="1:25" x14ac:dyDescent="0.45">
      <c r="A60" s="9">
        <v>22586</v>
      </c>
      <c r="B60" s="90">
        <v>31.2</v>
      </c>
      <c r="C60" s="8">
        <f t="shared" si="0"/>
        <v>3.215434083601254E-3</v>
      </c>
      <c r="D60" s="8">
        <f t="shared" si="1"/>
        <v>1.298701298701288E-2</v>
      </c>
      <c r="E60" s="117"/>
      <c r="F60" s="86" t="str">
        <f>IFERROR(VLOOKUP(A60,SPY!$A$2:$E$379,5,FALSE),"")</f>
        <v/>
      </c>
      <c r="G60" s="8"/>
      <c r="I60" s="56"/>
      <c r="N60" s="57"/>
      <c r="P60" s="56"/>
      <c r="U60" s="57"/>
    </row>
    <row r="61" spans="1:25" x14ac:dyDescent="0.45">
      <c r="A61" s="9">
        <v>22616</v>
      </c>
      <c r="B61" s="90">
        <v>31.2</v>
      </c>
      <c r="C61" s="8">
        <f t="shared" si="0"/>
        <v>0</v>
      </c>
      <c r="D61" s="8">
        <f t="shared" si="1"/>
        <v>1.6286644951140072E-2</v>
      </c>
      <c r="E61" s="117"/>
      <c r="F61" s="86" t="str">
        <f>IFERROR(VLOOKUP(A61,SPY!$A$2:$E$379,5,FALSE),"")</f>
        <v/>
      </c>
      <c r="G61" s="8"/>
      <c r="I61" s="56"/>
      <c r="N61" s="57"/>
      <c r="P61" s="56"/>
      <c r="U61" s="57"/>
      <c r="X61" s="2" t="s">
        <v>59</v>
      </c>
    </row>
    <row r="62" spans="1:25" x14ac:dyDescent="0.45">
      <c r="A62" s="9">
        <v>22647</v>
      </c>
      <c r="B62" s="90">
        <v>31.2</v>
      </c>
      <c r="C62" s="8">
        <f t="shared" si="0"/>
        <v>0</v>
      </c>
      <c r="D62" s="8">
        <f t="shared" si="1"/>
        <v>1.298701298701288E-2</v>
      </c>
      <c r="E62" s="117">
        <v>7.5673376511220969E-2</v>
      </c>
      <c r="F62" s="86" t="str">
        <f>IFERROR(VLOOKUP(A62,SPY!$A$2:$E$379,5,FALSE),"")</f>
        <v/>
      </c>
      <c r="G62" s="8"/>
      <c r="I62" s="56"/>
      <c r="N62" s="57"/>
      <c r="P62" s="56"/>
      <c r="U62" s="57"/>
    </row>
    <row r="63" spans="1:25" x14ac:dyDescent="0.45">
      <c r="A63" s="9">
        <v>22678</v>
      </c>
      <c r="B63" s="90">
        <v>31.2</v>
      </c>
      <c r="C63" s="8">
        <f t="shared" si="0"/>
        <v>0</v>
      </c>
      <c r="D63" s="8">
        <f t="shared" si="1"/>
        <v>1.298701298701288E-2</v>
      </c>
      <c r="E63" s="117"/>
      <c r="F63" s="86" t="str">
        <f>IFERROR(VLOOKUP(A63,SPY!$A$2:$E$379,5,FALSE),"")</f>
        <v/>
      </c>
      <c r="G63" s="8"/>
      <c r="I63" s="56"/>
      <c r="N63" s="57"/>
      <c r="P63" s="56"/>
      <c r="U63" s="57"/>
    </row>
    <row r="64" spans="1:25" x14ac:dyDescent="0.45">
      <c r="A64" s="9">
        <v>22706</v>
      </c>
      <c r="B64" s="90">
        <v>31.3</v>
      </c>
      <c r="C64" s="8">
        <f t="shared" si="0"/>
        <v>3.2051282051281937E-3</v>
      </c>
      <c r="D64" s="8">
        <f t="shared" si="1"/>
        <v>1.2944983818770295E-2</v>
      </c>
      <c r="E64" s="117"/>
      <c r="F64" s="86" t="str">
        <f>IFERROR(VLOOKUP(A64,SPY!$A$2:$E$379,5,FALSE),"")</f>
        <v/>
      </c>
      <c r="G64" s="8"/>
      <c r="I64" s="56"/>
      <c r="N64" s="57"/>
      <c r="P64" s="56"/>
      <c r="U64" s="57"/>
    </row>
    <row r="65" spans="1:21" x14ac:dyDescent="0.45">
      <c r="A65" s="9">
        <v>22737</v>
      </c>
      <c r="B65" s="90">
        <v>31.3</v>
      </c>
      <c r="C65" s="8">
        <f t="shared" si="0"/>
        <v>0</v>
      </c>
      <c r="D65" s="8">
        <f t="shared" si="1"/>
        <v>1.2944983818770295E-2</v>
      </c>
      <c r="E65" s="117">
        <v>6.7277132260258818E-2</v>
      </c>
      <c r="F65" s="86" t="str">
        <f>IFERROR(VLOOKUP(A65,SPY!$A$2:$E$379,5,FALSE),"")</f>
        <v/>
      </c>
      <c r="G65" s="8"/>
      <c r="I65" s="56"/>
      <c r="N65" s="57"/>
      <c r="P65" s="56"/>
      <c r="U65" s="57"/>
    </row>
    <row r="66" spans="1:21" x14ac:dyDescent="0.45">
      <c r="A66" s="9">
        <v>22767</v>
      </c>
      <c r="B66" s="90">
        <v>31.4</v>
      </c>
      <c r="C66" s="8">
        <f t="shared" si="0"/>
        <v>3.1948881789136685E-3</v>
      </c>
      <c r="D66" s="8">
        <f t="shared" si="1"/>
        <v>1.6181229773462702E-2</v>
      </c>
      <c r="E66" s="117"/>
      <c r="F66" s="86" t="str">
        <f>IFERROR(VLOOKUP(A66,SPY!$A$2:$E$379,5,FALSE),"")</f>
        <v/>
      </c>
      <c r="G66" s="8"/>
      <c r="I66" s="56"/>
      <c r="N66" s="57"/>
      <c r="P66" s="56"/>
      <c r="U66" s="57"/>
    </row>
    <row r="67" spans="1:21" x14ac:dyDescent="0.45">
      <c r="A67" s="9">
        <v>22798</v>
      </c>
      <c r="B67" s="90">
        <v>31.4</v>
      </c>
      <c r="C67" s="8">
        <f t="shared" si="0"/>
        <v>0</v>
      </c>
      <c r="D67" s="8">
        <f t="shared" si="1"/>
        <v>1.2903225806451646E-2</v>
      </c>
      <c r="E67" s="117"/>
      <c r="F67" s="86" t="str">
        <f>IFERROR(VLOOKUP(A67,SPY!$A$2:$E$379,5,FALSE),"")</f>
        <v/>
      </c>
      <c r="G67" s="8"/>
      <c r="I67" s="56"/>
      <c r="N67" s="57"/>
      <c r="P67" s="56"/>
      <c r="U67" s="57"/>
    </row>
    <row r="68" spans="1:21" x14ac:dyDescent="0.45">
      <c r="A68" s="9">
        <v>22828</v>
      </c>
      <c r="B68" s="90">
        <v>31.4</v>
      </c>
      <c r="C68" s="8">
        <f t="shared" ref="C68:C131" si="8">B68/B67-1</f>
        <v>0</v>
      </c>
      <c r="D68" s="8">
        <f t="shared" si="1"/>
        <v>1.2903225806451646E-2</v>
      </c>
      <c r="E68" s="117">
        <v>6.0039773692611098E-2</v>
      </c>
      <c r="F68" s="86" t="str">
        <f>IFERROR(VLOOKUP(A68,SPY!$A$2:$E$379,5,FALSE),"")</f>
        <v/>
      </c>
      <c r="G68" s="8"/>
      <c r="I68" s="56"/>
      <c r="N68" s="57"/>
      <c r="P68" s="56"/>
      <c r="U68" s="57"/>
    </row>
    <row r="69" spans="1:21" x14ac:dyDescent="0.45">
      <c r="A69" s="9">
        <v>22859</v>
      </c>
      <c r="B69" s="90">
        <v>31.5</v>
      </c>
      <c r="C69" s="8">
        <f t="shared" si="8"/>
        <v>3.1847133757962887E-3</v>
      </c>
      <c r="D69" s="8">
        <f t="shared" si="1"/>
        <v>1.2861736334405016E-2</v>
      </c>
      <c r="E69" s="117"/>
      <c r="F69" s="86" t="str">
        <f>IFERROR(VLOOKUP(A69,SPY!$A$2:$E$379,5,FALSE),"")</f>
        <v/>
      </c>
      <c r="G69" s="8"/>
      <c r="I69" s="56"/>
      <c r="N69" s="57"/>
      <c r="P69" s="56"/>
      <c r="U69" s="57"/>
    </row>
    <row r="70" spans="1:21" x14ac:dyDescent="0.45">
      <c r="A70" s="9">
        <v>22890</v>
      </c>
      <c r="B70" s="90">
        <v>31.5</v>
      </c>
      <c r="C70" s="8">
        <f t="shared" si="8"/>
        <v>0</v>
      </c>
      <c r="D70" s="8">
        <f t="shared" si="1"/>
        <v>1.2861736334405016E-2</v>
      </c>
      <c r="E70" s="117"/>
      <c r="F70" s="86" t="str">
        <f>IFERROR(VLOOKUP(A70,SPY!$A$2:$E$379,5,FALSE),"")</f>
        <v/>
      </c>
      <c r="G70" s="8"/>
      <c r="I70" s="56"/>
      <c r="N70" s="57"/>
      <c r="P70" s="56"/>
      <c r="U70" s="57"/>
    </row>
    <row r="71" spans="1:21" x14ac:dyDescent="0.45">
      <c r="A71" s="9">
        <v>22920</v>
      </c>
      <c r="B71" s="90">
        <v>31.5</v>
      </c>
      <c r="C71" s="8">
        <f t="shared" si="8"/>
        <v>0</v>
      </c>
      <c r="D71" s="8">
        <f t="shared" si="1"/>
        <v>1.2861736334405016E-2</v>
      </c>
      <c r="E71" s="117">
        <v>4.3070083324584993E-2</v>
      </c>
      <c r="F71" s="86" t="str">
        <f>IFERROR(VLOOKUP(A71,SPY!$A$2:$E$379,5,FALSE),"")</f>
        <v/>
      </c>
      <c r="G71" s="8"/>
      <c r="I71" s="56"/>
      <c r="N71" s="57"/>
      <c r="P71" s="56"/>
      <c r="U71" s="57"/>
    </row>
    <row r="72" spans="1:21" x14ac:dyDescent="0.45">
      <c r="A72" s="9">
        <v>22951</v>
      </c>
      <c r="B72" s="90">
        <v>31.5</v>
      </c>
      <c r="C72" s="8">
        <f t="shared" si="8"/>
        <v>0</v>
      </c>
      <c r="D72" s="8">
        <f t="shared" si="1"/>
        <v>9.6153846153845812E-3</v>
      </c>
      <c r="E72" s="117"/>
      <c r="F72" s="86" t="str">
        <f>IFERROR(VLOOKUP(A72,SPY!$A$2:$E$379,5,FALSE),"")</f>
        <v/>
      </c>
      <c r="G72" s="8"/>
      <c r="I72" s="56"/>
      <c r="N72" s="57"/>
      <c r="P72" s="56"/>
      <c r="U72" s="57"/>
    </row>
    <row r="73" spans="1:21" x14ac:dyDescent="0.45">
      <c r="A73" s="9">
        <v>22981</v>
      </c>
      <c r="B73" s="90">
        <v>31.6</v>
      </c>
      <c r="C73" s="8">
        <f t="shared" si="8"/>
        <v>3.1746031746031633E-3</v>
      </c>
      <c r="D73" s="8">
        <f t="shared" si="1"/>
        <v>1.2820512820512997E-2</v>
      </c>
      <c r="E73" s="117"/>
      <c r="F73" s="86" t="str">
        <f>IFERROR(VLOOKUP(A73,SPY!$A$2:$E$379,5,FALSE),"")</f>
        <v/>
      </c>
      <c r="G73" s="8"/>
      <c r="I73" s="56"/>
      <c r="N73" s="57"/>
      <c r="P73" s="56"/>
      <c r="U73" s="57"/>
    </row>
    <row r="74" spans="1:21" x14ac:dyDescent="0.45">
      <c r="A74" s="9">
        <v>23012</v>
      </c>
      <c r="B74" s="90">
        <v>31.5</v>
      </c>
      <c r="C74" s="8">
        <f t="shared" si="8"/>
        <v>-3.1645569620253333E-3</v>
      </c>
      <c r="D74" s="8">
        <f t="shared" si="1"/>
        <v>9.6153846153845812E-3</v>
      </c>
      <c r="E74" s="117">
        <v>3.5978587758931757E-2</v>
      </c>
      <c r="F74" s="86" t="str">
        <f>IFERROR(VLOOKUP(A74,SPY!$A$2:$E$379,5,FALSE),"")</f>
        <v/>
      </c>
      <c r="G74" s="8"/>
      <c r="I74" s="56"/>
      <c r="N74" s="57"/>
      <c r="P74" s="56"/>
      <c r="U74" s="57"/>
    </row>
    <row r="75" spans="1:21" x14ac:dyDescent="0.45">
      <c r="A75" s="9">
        <v>23043</v>
      </c>
      <c r="B75" s="90">
        <v>31.6</v>
      </c>
      <c r="C75" s="8">
        <f t="shared" si="8"/>
        <v>3.1746031746031633E-3</v>
      </c>
      <c r="D75" s="8">
        <f t="shared" si="1"/>
        <v>1.2820512820512997E-2</v>
      </c>
      <c r="E75" s="117"/>
      <c r="F75" s="86" t="str">
        <f>IFERROR(VLOOKUP(A75,SPY!$A$2:$E$379,5,FALSE),"")</f>
        <v/>
      </c>
      <c r="G75" s="8"/>
      <c r="I75" s="56"/>
      <c r="N75" s="57"/>
      <c r="P75" s="56"/>
      <c r="U75" s="57"/>
    </row>
    <row r="76" spans="1:21" x14ac:dyDescent="0.45">
      <c r="A76" s="9">
        <v>23071</v>
      </c>
      <c r="B76" s="90">
        <v>31.7</v>
      </c>
      <c r="C76" s="8">
        <f t="shared" si="8"/>
        <v>3.1645569620253333E-3</v>
      </c>
      <c r="D76" s="8">
        <f t="shared" si="1"/>
        <v>1.2779552715654896E-2</v>
      </c>
      <c r="E76" s="117"/>
      <c r="F76" s="86" t="str">
        <f>IFERROR(VLOOKUP(A76,SPY!$A$2:$E$379,5,FALSE),"")</f>
        <v/>
      </c>
      <c r="G76" s="8"/>
      <c r="I76" s="56"/>
      <c r="N76" s="57"/>
      <c r="P76" s="56"/>
      <c r="U76" s="57"/>
    </row>
    <row r="77" spans="1:21" x14ac:dyDescent="0.45">
      <c r="A77" s="9">
        <v>23102</v>
      </c>
      <c r="B77" s="90">
        <v>31.7</v>
      </c>
      <c r="C77" s="8">
        <f t="shared" si="8"/>
        <v>0</v>
      </c>
      <c r="D77" s="8">
        <f t="shared" si="1"/>
        <v>1.2779552715654896E-2</v>
      </c>
      <c r="E77" s="117">
        <v>3.8221437201470199E-2</v>
      </c>
      <c r="F77" s="86" t="str">
        <f>IFERROR(VLOOKUP(A77,SPY!$A$2:$E$379,5,FALSE),"")</f>
        <v/>
      </c>
      <c r="G77" s="8"/>
      <c r="I77" s="56"/>
      <c r="N77" s="57"/>
      <c r="P77" s="56"/>
      <c r="U77" s="57"/>
    </row>
    <row r="78" spans="1:21" x14ac:dyDescent="0.45">
      <c r="A78" s="9">
        <v>23132</v>
      </c>
      <c r="B78" s="90">
        <v>31.7</v>
      </c>
      <c r="C78" s="8">
        <f t="shared" si="8"/>
        <v>0</v>
      </c>
      <c r="D78" s="8">
        <f t="shared" si="1"/>
        <v>9.5541401273886439E-3</v>
      </c>
      <c r="E78" s="117"/>
      <c r="F78" s="86" t="str">
        <f>IFERROR(VLOOKUP(A78,SPY!$A$2:$E$379,5,FALSE),"")</f>
        <v/>
      </c>
      <c r="G78" s="8"/>
      <c r="I78" s="56"/>
      <c r="N78" s="57"/>
      <c r="P78" s="56"/>
      <c r="U78" s="57"/>
    </row>
    <row r="79" spans="1:21" ht="13.5" thickBot="1" x14ac:dyDescent="0.5">
      <c r="A79" s="9">
        <v>23163</v>
      </c>
      <c r="B79" s="90">
        <v>31.8</v>
      </c>
      <c r="C79" s="8">
        <f t="shared" si="8"/>
        <v>3.154574132492094E-3</v>
      </c>
      <c r="D79" s="8">
        <f t="shared" ref="D79:D142" si="9">B79/B67-1</f>
        <v>1.2738853503184711E-2</v>
      </c>
      <c r="E79" s="117"/>
      <c r="F79" s="86" t="str">
        <f>IFERROR(VLOOKUP(A79,SPY!$A$2:$E$379,5,FALSE),"")</f>
        <v/>
      </c>
      <c r="G79" s="8"/>
      <c r="I79" s="58"/>
      <c r="J79" s="59"/>
      <c r="K79" s="59"/>
      <c r="L79" s="59"/>
      <c r="M79" s="59"/>
      <c r="N79" s="60"/>
      <c r="P79" s="58"/>
      <c r="Q79" s="59"/>
      <c r="R79" s="59"/>
      <c r="S79" s="59"/>
      <c r="T79" s="59"/>
      <c r="U79" s="60"/>
    </row>
    <row r="80" spans="1:21" ht="14.25" x14ac:dyDescent="0.45">
      <c r="A80" s="9">
        <v>23193</v>
      </c>
      <c r="B80" s="90">
        <v>31.8</v>
      </c>
      <c r="C80" s="8">
        <f t="shared" si="8"/>
        <v>0</v>
      </c>
      <c r="D80" s="8">
        <f t="shared" si="9"/>
        <v>1.2738853503184711E-2</v>
      </c>
      <c r="E80" s="117">
        <v>4.8169126758357071E-2</v>
      </c>
      <c r="F80" s="86" t="str">
        <f>IFERROR(VLOOKUP(A80,SPY!$A$2:$E$379,5,FALSE),"")</f>
        <v/>
      </c>
      <c r="G80" s="8"/>
      <c r="I80" s="72" t="s">
        <v>39</v>
      </c>
      <c r="J80" s="73"/>
      <c r="K80" s="73"/>
      <c r="L80" s="74" t="s">
        <v>40</v>
      </c>
      <c r="M80" s="73"/>
      <c r="N80" s="75"/>
      <c r="P80" s="72" t="s">
        <v>39</v>
      </c>
      <c r="Q80" s="73"/>
      <c r="R80" s="73"/>
      <c r="S80" s="74" t="s">
        <v>40</v>
      </c>
      <c r="T80" s="73"/>
      <c r="U80" s="75"/>
    </row>
    <row r="81" spans="1:21" ht="14.25" x14ac:dyDescent="0.45">
      <c r="A81" s="9">
        <v>23224</v>
      </c>
      <c r="B81" s="90">
        <v>31.9</v>
      </c>
      <c r="C81" s="8">
        <f t="shared" si="8"/>
        <v>3.1446540880502027E-3</v>
      </c>
      <c r="D81" s="8">
        <f t="shared" si="9"/>
        <v>1.2698412698412653E-2</v>
      </c>
      <c r="E81" s="117"/>
      <c r="F81" s="86" t="str">
        <f>IFERROR(VLOOKUP(A81,SPY!$A$2:$E$379,5,FALSE),"")</f>
        <v/>
      </c>
      <c r="G81" s="8"/>
      <c r="I81" s="76">
        <v>0.01</v>
      </c>
      <c r="J81" s="39">
        <f t="shared" ref="J81:J95" si="10">_xlfn.PERCENTILE.INC(C:C,I81)</f>
        <v>-1.1151743345935961E-3</v>
      </c>
      <c r="K81" s="1"/>
      <c r="L81" s="80">
        <f>LARGE(A:A,1)</f>
        <v>45444</v>
      </c>
      <c r="M81" s="39">
        <f>VLOOKUP(L81,$A:$D,3,FALSE)</f>
        <v>6.4751367322557485E-4</v>
      </c>
      <c r="N81" s="40"/>
      <c r="P81" s="76">
        <v>0.01</v>
      </c>
      <c r="Q81" s="39">
        <f t="shared" ref="Q81:Q95" si="11">_xlfn.PERCENTILE.INC(D:D,P81)</f>
        <v>9.498971597265829E-3</v>
      </c>
      <c r="R81" s="1"/>
      <c r="S81" s="80">
        <f>LARGE(A:A,1)</f>
        <v>45444</v>
      </c>
      <c r="T81" s="39">
        <f>VLOOKUP(S81,$A:$D,4,FALSE)</f>
        <v>3.2769387986828713E-2</v>
      </c>
      <c r="U81" s="40"/>
    </row>
    <row r="82" spans="1:21" ht="14.25" x14ac:dyDescent="0.45">
      <c r="A82" s="9">
        <v>23255</v>
      </c>
      <c r="B82" s="90">
        <v>31.9</v>
      </c>
      <c r="C82" s="8">
        <f t="shared" si="8"/>
        <v>0</v>
      </c>
      <c r="D82" s="8">
        <f t="shared" si="9"/>
        <v>1.2698412698412653E-2</v>
      </c>
      <c r="E82" s="117"/>
      <c r="F82" s="86" t="str">
        <f>IFERROR(VLOOKUP(A82,SPY!$A$2:$E$379,5,FALSE),"")</f>
        <v/>
      </c>
      <c r="G82" s="8"/>
      <c r="I82" s="76">
        <v>0.02</v>
      </c>
      <c r="J82" s="39">
        <f t="shared" si="10"/>
        <v>0</v>
      </c>
      <c r="K82" s="1"/>
      <c r="L82" s="1" t="s">
        <v>41</v>
      </c>
      <c r="M82" s="81">
        <f>PERCENTRANK(C:C,M81)</f>
        <v>0.13100000000000001</v>
      </c>
      <c r="N82" s="40"/>
      <c r="P82" s="76">
        <v>0.02</v>
      </c>
      <c r="Q82" s="39">
        <f t="shared" si="11"/>
        <v>9.8020054927508132E-3</v>
      </c>
      <c r="R82" s="1"/>
      <c r="S82" s="1" t="s">
        <v>41</v>
      </c>
      <c r="T82" s="81">
        <f>PERCENTRANK(D:D,T81)</f>
        <v>0.57699999999999996</v>
      </c>
      <c r="U82" s="40"/>
    </row>
    <row r="83" spans="1:21" ht="14.25" x14ac:dyDescent="0.45">
      <c r="A83" s="9">
        <v>23285</v>
      </c>
      <c r="B83" s="90">
        <v>32</v>
      </c>
      <c r="C83" s="8">
        <f t="shared" si="8"/>
        <v>3.1347962382446415E-3</v>
      </c>
      <c r="D83" s="8">
        <f t="shared" si="9"/>
        <v>1.5873015873015817E-2</v>
      </c>
      <c r="E83" s="117">
        <v>5.1582638359753498E-2</v>
      </c>
      <c r="F83" s="86" t="str">
        <f>IFERROR(VLOOKUP(A83,SPY!$A$2:$E$379,5,FALSE),"")</f>
        <v/>
      </c>
      <c r="G83" s="8"/>
      <c r="I83" s="76">
        <v>0.03</v>
      </c>
      <c r="J83" s="39">
        <f t="shared" si="10"/>
        <v>0</v>
      </c>
      <c r="K83" s="1"/>
      <c r="L83" s="1"/>
      <c r="M83" s="1"/>
      <c r="N83" s="40"/>
      <c r="P83" s="76">
        <v>0.03</v>
      </c>
      <c r="Q83" s="39">
        <f t="shared" si="11"/>
        <v>1.1217342851010021E-2</v>
      </c>
      <c r="R83" s="1"/>
      <c r="S83" s="1"/>
      <c r="T83" s="1"/>
      <c r="U83" s="40"/>
    </row>
    <row r="84" spans="1:21" ht="14.25" x14ac:dyDescent="0.45">
      <c r="A84" s="9">
        <v>23316</v>
      </c>
      <c r="B84" s="90">
        <v>32</v>
      </c>
      <c r="C84" s="8">
        <f t="shared" si="8"/>
        <v>0</v>
      </c>
      <c r="D84" s="8">
        <f t="shared" si="9"/>
        <v>1.5873015873015817E-2</v>
      </c>
      <c r="E84" s="117"/>
      <c r="F84" s="86" t="str">
        <f>IFERROR(VLOOKUP(A84,SPY!$A$2:$E$379,5,FALSE),"")</f>
        <v/>
      </c>
      <c r="G84" s="8"/>
      <c r="I84" s="76">
        <v>0.04</v>
      </c>
      <c r="J84" s="39">
        <f t="shared" si="10"/>
        <v>0</v>
      </c>
      <c r="K84" s="1"/>
      <c r="L84" s="1"/>
      <c r="M84" s="1"/>
      <c r="N84" s="40"/>
      <c r="P84" s="76">
        <v>0.04</v>
      </c>
      <c r="Q84" s="39">
        <f t="shared" si="11"/>
        <v>1.2368342363880451E-2</v>
      </c>
      <c r="R84" s="1"/>
      <c r="S84" s="1"/>
      <c r="T84" s="1"/>
      <c r="U84" s="40"/>
    </row>
    <row r="85" spans="1:21" ht="14.25" x14ac:dyDescent="0.45">
      <c r="A85" s="9">
        <v>23346</v>
      </c>
      <c r="B85" s="90">
        <v>32.1</v>
      </c>
      <c r="C85" s="8">
        <f t="shared" si="8"/>
        <v>3.1250000000000444E-3</v>
      </c>
      <c r="D85" s="8">
        <f t="shared" si="9"/>
        <v>1.5822784810126667E-2</v>
      </c>
      <c r="E85" s="117"/>
      <c r="F85" s="86" t="str">
        <f>IFERROR(VLOOKUP(A85,SPY!$A$2:$E$379,5,FALSE),"")</f>
        <v/>
      </c>
      <c r="G85" s="8"/>
      <c r="I85" s="76">
        <v>0.05</v>
      </c>
      <c r="J85" s="39">
        <f t="shared" si="10"/>
        <v>0</v>
      </c>
      <c r="K85" s="1"/>
      <c r="L85" s="1"/>
      <c r="M85" s="1"/>
      <c r="N85" s="40"/>
      <c r="P85" s="76">
        <v>0.05</v>
      </c>
      <c r="Q85" s="39">
        <f t="shared" si="11"/>
        <v>1.2466561475907311E-2</v>
      </c>
      <c r="R85" s="1"/>
      <c r="S85" s="1"/>
      <c r="T85" s="1"/>
      <c r="U85" s="40"/>
    </row>
    <row r="86" spans="1:21" ht="14.25" x14ac:dyDescent="0.45">
      <c r="A86" s="9">
        <v>23377</v>
      </c>
      <c r="B86" s="90">
        <v>32.200000000000003</v>
      </c>
      <c r="C86" s="8">
        <f t="shared" si="8"/>
        <v>3.1152647975078995E-3</v>
      </c>
      <c r="D86" s="8">
        <f t="shared" si="9"/>
        <v>2.2222222222222365E-2</v>
      </c>
      <c r="E86" s="117">
        <v>6.2158351077956489E-2</v>
      </c>
      <c r="F86" s="86" t="str">
        <f>IFERROR(VLOOKUP(A86,SPY!$A$2:$E$379,5,FALSE),"")</f>
        <v/>
      </c>
      <c r="G86" s="8"/>
      <c r="I86" s="76">
        <v>0.1</v>
      </c>
      <c r="J86" s="39">
        <f t="shared" si="10"/>
        <v>0</v>
      </c>
      <c r="K86" s="1"/>
      <c r="L86" s="1"/>
      <c r="M86" s="1"/>
      <c r="N86" s="40"/>
      <c r="P86" s="76">
        <v>0.1</v>
      </c>
      <c r="Q86" s="39">
        <f t="shared" si="11"/>
        <v>1.5025858360406886E-2</v>
      </c>
      <c r="R86" s="1"/>
      <c r="S86" s="1"/>
      <c r="T86" s="1"/>
      <c r="U86" s="40"/>
    </row>
    <row r="87" spans="1:21" ht="14.25" x14ac:dyDescent="0.45">
      <c r="A87" s="9">
        <v>23408</v>
      </c>
      <c r="B87" s="90">
        <v>32.200000000000003</v>
      </c>
      <c r="C87" s="8">
        <f t="shared" si="8"/>
        <v>0</v>
      </c>
      <c r="D87" s="8">
        <f t="shared" si="9"/>
        <v>1.8987341772152E-2</v>
      </c>
      <c r="E87" s="117"/>
      <c r="F87" s="86" t="str">
        <f>IFERROR(VLOOKUP(A87,SPY!$A$2:$E$379,5,FALSE),"")</f>
        <v/>
      </c>
      <c r="G87" s="8"/>
      <c r="I87" s="76">
        <v>0.25</v>
      </c>
      <c r="J87" s="39">
        <f t="shared" si="10"/>
        <v>1.5193393878005779E-3</v>
      </c>
      <c r="K87" s="1"/>
      <c r="L87" s="1"/>
      <c r="M87" s="1"/>
      <c r="N87" s="40"/>
      <c r="P87" s="76">
        <v>0.25</v>
      </c>
      <c r="Q87" s="39">
        <f t="shared" si="11"/>
        <v>2.0000000000000018E-2</v>
      </c>
      <c r="R87" s="1"/>
      <c r="S87" s="1"/>
      <c r="T87" s="1"/>
      <c r="U87" s="40"/>
    </row>
    <row r="88" spans="1:21" ht="14.25" x14ac:dyDescent="0.45">
      <c r="A88" s="9">
        <v>23437</v>
      </c>
      <c r="B88" s="90">
        <v>32.200000000000003</v>
      </c>
      <c r="C88" s="8">
        <f t="shared" si="8"/>
        <v>0</v>
      </c>
      <c r="D88" s="8">
        <f t="shared" si="9"/>
        <v>1.5772870662460692E-2</v>
      </c>
      <c r="E88" s="117"/>
      <c r="F88" s="86" t="str">
        <f>IFERROR(VLOOKUP(A88,SPY!$A$2:$E$379,5,FALSE),"")</f>
        <v/>
      </c>
      <c r="G88" s="8"/>
      <c r="I88" s="76">
        <v>0.5</v>
      </c>
      <c r="J88" s="39">
        <f t="shared" si="10"/>
        <v>2.5575447570331811E-3</v>
      </c>
      <c r="K88" s="1"/>
      <c r="L88" s="1"/>
      <c r="M88" s="1"/>
      <c r="N88" s="40"/>
      <c r="P88" s="76">
        <v>0.5</v>
      </c>
      <c r="Q88" s="39">
        <f t="shared" si="11"/>
        <v>2.752293577981646E-2</v>
      </c>
      <c r="R88" s="1"/>
      <c r="S88" s="1"/>
      <c r="T88" s="1"/>
      <c r="U88" s="40"/>
    </row>
    <row r="89" spans="1:21" ht="14.25" x14ac:dyDescent="0.45">
      <c r="A89" s="9">
        <v>23468</v>
      </c>
      <c r="B89" s="90">
        <v>32.200000000000003</v>
      </c>
      <c r="C89" s="8">
        <f t="shared" si="8"/>
        <v>0</v>
      </c>
      <c r="D89" s="8">
        <f t="shared" si="9"/>
        <v>1.5772870662460692E-2</v>
      </c>
      <c r="E89" s="117">
        <v>6.1807324304429978E-2</v>
      </c>
      <c r="F89" s="86" t="str">
        <f>IFERROR(VLOOKUP(A89,SPY!$A$2:$E$379,5,FALSE),"")</f>
        <v/>
      </c>
      <c r="G89" s="8"/>
      <c r="I89" s="76">
        <v>0.75</v>
      </c>
      <c r="J89" s="39">
        <f t="shared" si="10"/>
        <v>3.7878787878788955E-3</v>
      </c>
      <c r="K89" s="1"/>
      <c r="L89" s="1"/>
      <c r="M89" s="1"/>
      <c r="N89" s="40"/>
      <c r="P89" s="76">
        <v>0.75</v>
      </c>
      <c r="Q89" s="39">
        <f t="shared" si="11"/>
        <v>4.6755269343219052E-2</v>
      </c>
      <c r="R89" s="1"/>
      <c r="S89" s="1"/>
      <c r="T89" s="1"/>
      <c r="U89" s="40"/>
    </row>
    <row r="90" spans="1:21" ht="14.25" x14ac:dyDescent="0.45">
      <c r="A90" s="9">
        <v>23498</v>
      </c>
      <c r="B90" s="90">
        <v>32.200000000000003</v>
      </c>
      <c r="C90" s="8">
        <f t="shared" si="8"/>
        <v>0</v>
      </c>
      <c r="D90" s="8">
        <f t="shared" si="9"/>
        <v>1.5772870662460692E-2</v>
      </c>
      <c r="E90" s="117"/>
      <c r="F90" s="86" t="str">
        <f>IFERROR(VLOOKUP(A90,SPY!$A$2:$E$379,5,FALSE),"")</f>
        <v/>
      </c>
      <c r="G90" s="8"/>
      <c r="I90" s="76">
        <v>0.9</v>
      </c>
      <c r="J90" s="39">
        <f t="shared" si="10"/>
        <v>6.0313680313818013E-3</v>
      </c>
      <c r="K90" s="1"/>
      <c r="L90" s="1"/>
      <c r="M90" s="1"/>
      <c r="N90" s="40"/>
      <c r="P90" s="76">
        <v>0.9</v>
      </c>
      <c r="Q90" s="39">
        <f t="shared" si="11"/>
        <v>6.6329068941009067E-2</v>
      </c>
      <c r="R90" s="1"/>
      <c r="S90" s="1"/>
      <c r="T90" s="1"/>
      <c r="U90" s="40"/>
    </row>
    <row r="91" spans="1:21" ht="14.25" x14ac:dyDescent="0.45">
      <c r="A91" s="9">
        <v>23529</v>
      </c>
      <c r="B91" s="90">
        <v>32.299999999999997</v>
      </c>
      <c r="C91" s="8">
        <f t="shared" si="8"/>
        <v>3.1055900621115295E-3</v>
      </c>
      <c r="D91" s="8">
        <f t="shared" si="9"/>
        <v>1.5723270440251458E-2</v>
      </c>
      <c r="E91" s="117"/>
      <c r="F91" s="86" t="str">
        <f>IFERROR(VLOOKUP(A91,SPY!$A$2:$E$379,5,FALSE),"")</f>
        <v/>
      </c>
      <c r="G91" s="8"/>
      <c r="I91" s="76">
        <v>0.95</v>
      </c>
      <c r="J91" s="39">
        <f t="shared" si="10"/>
        <v>7.5728691005973979E-3</v>
      </c>
      <c r="K91" s="1"/>
      <c r="L91" s="1"/>
      <c r="M91" s="1"/>
      <c r="N91" s="40"/>
      <c r="P91" s="76">
        <v>0.95</v>
      </c>
      <c r="Q91" s="39">
        <f t="shared" si="11"/>
        <v>9.4290046951094941E-2</v>
      </c>
      <c r="R91" s="1"/>
      <c r="S91" s="1"/>
      <c r="T91" s="1"/>
      <c r="U91" s="40"/>
    </row>
    <row r="92" spans="1:21" ht="14.25" x14ac:dyDescent="0.45">
      <c r="A92" s="9">
        <v>23559</v>
      </c>
      <c r="B92" s="90">
        <v>32.299999999999997</v>
      </c>
      <c r="C92" s="8">
        <f t="shared" si="8"/>
        <v>0</v>
      </c>
      <c r="D92" s="8">
        <f t="shared" si="9"/>
        <v>1.5723270440251458E-2</v>
      </c>
      <c r="E92" s="117">
        <v>5.5198199866676644E-2</v>
      </c>
      <c r="F92" s="86" t="str">
        <f>IFERROR(VLOOKUP(A92,SPY!$A$2:$E$379,5,FALSE),"")</f>
        <v/>
      </c>
      <c r="G92" s="8"/>
      <c r="I92" s="76">
        <v>0.96</v>
      </c>
      <c r="J92" s="39">
        <f t="shared" si="10"/>
        <v>8.0946669344659807E-3</v>
      </c>
      <c r="K92" s="1"/>
      <c r="L92" s="1"/>
      <c r="M92" s="1"/>
      <c r="N92" s="40"/>
      <c r="P92" s="76">
        <v>0.96</v>
      </c>
      <c r="Q92" s="39">
        <f t="shared" si="11"/>
        <v>9.9310089963160209E-2</v>
      </c>
      <c r="R92" s="1"/>
      <c r="S92" s="1"/>
      <c r="T92" s="1"/>
      <c r="U92" s="40"/>
    </row>
    <row r="93" spans="1:21" ht="14.25" x14ac:dyDescent="0.45">
      <c r="A93" s="9">
        <v>23590</v>
      </c>
      <c r="B93" s="90">
        <v>32.299999999999997</v>
      </c>
      <c r="C93" s="8">
        <f t="shared" si="8"/>
        <v>0</v>
      </c>
      <c r="D93" s="8">
        <f t="shared" si="9"/>
        <v>1.2539184952978122E-2</v>
      </c>
      <c r="E93" s="117"/>
      <c r="F93" s="86" t="str">
        <f>IFERROR(VLOOKUP(A93,SPY!$A$2:$E$379,5,FALSE),"")</f>
        <v/>
      </c>
      <c r="G93" s="8"/>
      <c r="I93" s="76">
        <v>0.97</v>
      </c>
      <c r="J93" s="39">
        <f t="shared" si="10"/>
        <v>9.1752939020238854E-3</v>
      </c>
      <c r="K93" s="1"/>
      <c r="L93" s="1"/>
      <c r="M93" s="1"/>
      <c r="N93" s="40"/>
      <c r="P93" s="76">
        <v>0.97</v>
      </c>
      <c r="Q93" s="39">
        <f t="shared" si="11"/>
        <v>0.10849972794403424</v>
      </c>
      <c r="R93" s="1"/>
      <c r="S93" s="1"/>
      <c r="T93" s="1"/>
      <c r="U93" s="40"/>
    </row>
    <row r="94" spans="1:21" ht="14.25" x14ac:dyDescent="0.45">
      <c r="A94" s="9">
        <v>23621</v>
      </c>
      <c r="B94" s="90">
        <v>32.299999999999997</v>
      </c>
      <c r="C94" s="8">
        <f t="shared" si="8"/>
        <v>0</v>
      </c>
      <c r="D94" s="8">
        <f t="shared" si="9"/>
        <v>1.2539184952978122E-2</v>
      </c>
      <c r="E94" s="117"/>
      <c r="F94" s="86" t="str">
        <f>IFERROR(VLOOKUP(A94,SPY!$A$2:$E$379,5,FALSE),"")</f>
        <v/>
      </c>
      <c r="G94" s="8"/>
      <c r="I94" s="76">
        <v>0.98</v>
      </c>
      <c r="J94" s="39">
        <f t="shared" si="10"/>
        <v>1.0216594667063861E-2</v>
      </c>
      <c r="K94" s="1"/>
      <c r="L94" s="1"/>
      <c r="M94" s="1"/>
      <c r="N94" s="40"/>
      <c r="P94" s="76">
        <v>0.98</v>
      </c>
      <c r="Q94" s="39">
        <f t="shared" si="11"/>
        <v>0.11358925774918605</v>
      </c>
      <c r="R94" s="1"/>
      <c r="S94" s="1"/>
      <c r="T94" s="1"/>
      <c r="U94" s="40"/>
    </row>
    <row r="95" spans="1:21" ht="14.25" x14ac:dyDescent="0.45">
      <c r="A95" s="9">
        <v>23651</v>
      </c>
      <c r="B95" s="90">
        <v>32.4</v>
      </c>
      <c r="C95" s="8">
        <f t="shared" si="8"/>
        <v>3.0959752321981782E-3</v>
      </c>
      <c r="D95" s="8">
        <f t="shared" si="9"/>
        <v>1.2499999999999956E-2</v>
      </c>
      <c r="E95" s="117">
        <v>5.1563624698257815E-2</v>
      </c>
      <c r="F95" s="86" t="str">
        <f>IFERROR(VLOOKUP(A95,SPY!$A$2:$E$379,5,FALSE),"")</f>
        <v/>
      </c>
      <c r="G95" s="8"/>
      <c r="I95" s="76">
        <v>0.99</v>
      </c>
      <c r="J95" s="39">
        <f t="shared" si="10"/>
        <v>1.1433227549532613E-2</v>
      </c>
      <c r="K95" s="1"/>
      <c r="L95" s="1"/>
      <c r="M95" s="1"/>
      <c r="N95" s="40"/>
      <c r="P95" s="76">
        <v>0.99</v>
      </c>
      <c r="Q95" s="39">
        <f t="shared" si="11"/>
        <v>0.12009890408934513</v>
      </c>
      <c r="R95" s="1"/>
      <c r="S95" s="1"/>
      <c r="T95" s="1"/>
      <c r="U95" s="40"/>
    </row>
    <row r="96" spans="1:21" ht="14.65" thickBot="1" x14ac:dyDescent="0.5">
      <c r="A96" s="9">
        <v>23682</v>
      </c>
      <c r="B96" s="90">
        <v>32.5</v>
      </c>
      <c r="C96" s="8">
        <f t="shared" si="8"/>
        <v>3.0864197530864335E-3</v>
      </c>
      <c r="D96" s="8">
        <f t="shared" si="9"/>
        <v>1.5625E-2</v>
      </c>
      <c r="E96" s="117"/>
      <c r="F96" s="86" t="str">
        <f>IFERROR(VLOOKUP(A96,SPY!$A$2:$E$379,5,FALSE),"")</f>
        <v/>
      </c>
      <c r="G96" s="8"/>
      <c r="I96" s="77"/>
      <c r="J96" s="78"/>
      <c r="K96" s="78"/>
      <c r="L96" s="78"/>
      <c r="M96" s="78"/>
      <c r="N96" s="79"/>
      <c r="P96" s="77"/>
      <c r="Q96" s="78"/>
      <c r="R96" s="78"/>
      <c r="S96" s="78"/>
      <c r="T96" s="78"/>
      <c r="U96" s="79"/>
    </row>
    <row r="97" spans="1:8" x14ac:dyDescent="0.45">
      <c r="A97" s="9">
        <v>23712</v>
      </c>
      <c r="B97" s="90">
        <v>32.5</v>
      </c>
      <c r="C97" s="8">
        <f t="shared" si="8"/>
        <v>0</v>
      </c>
      <c r="D97" s="8">
        <f t="shared" si="9"/>
        <v>1.2461059190031154E-2</v>
      </c>
      <c r="E97" s="117"/>
      <c r="F97" s="86" t="str">
        <f>IFERROR(VLOOKUP(A97,SPY!$A$2:$E$379,5,FALSE),"")</f>
        <v/>
      </c>
      <c r="G97" s="8"/>
    </row>
    <row r="98" spans="1:8" x14ac:dyDescent="0.45">
      <c r="A98" s="9">
        <v>23743</v>
      </c>
      <c r="B98" s="90">
        <v>32.6</v>
      </c>
      <c r="C98" s="8">
        <f t="shared" si="8"/>
        <v>3.0769230769231992E-3</v>
      </c>
      <c r="D98" s="8">
        <f t="shared" si="9"/>
        <v>1.2422360248447228E-2</v>
      </c>
      <c r="E98" s="117">
        <v>5.4771475886737371E-2</v>
      </c>
      <c r="F98" s="86" t="str">
        <f>IFERROR(VLOOKUP(A98,SPY!$A$2:$E$379,5,FALSE),"")</f>
        <v/>
      </c>
      <c r="G98" s="8"/>
    </row>
    <row r="99" spans="1:8" x14ac:dyDescent="0.45">
      <c r="A99" s="9">
        <v>23774</v>
      </c>
      <c r="B99" s="90">
        <v>32.6</v>
      </c>
      <c r="C99" s="8">
        <f t="shared" si="8"/>
        <v>0</v>
      </c>
      <c r="D99" s="8">
        <f t="shared" si="9"/>
        <v>1.2422360248447228E-2</v>
      </c>
      <c r="E99" s="117"/>
      <c r="F99" s="86" t="str">
        <f>IFERROR(VLOOKUP(A99,SPY!$A$2:$E$379,5,FALSE),"")</f>
        <v/>
      </c>
      <c r="G99" s="8"/>
    </row>
    <row r="100" spans="1:8" x14ac:dyDescent="0.45">
      <c r="A100" s="9">
        <v>23802</v>
      </c>
      <c r="B100" s="90">
        <v>32.6</v>
      </c>
      <c r="C100" s="8">
        <f t="shared" si="8"/>
        <v>0</v>
      </c>
      <c r="D100" s="8">
        <f t="shared" si="9"/>
        <v>1.2422360248447228E-2</v>
      </c>
      <c r="E100" s="117"/>
      <c r="F100" s="86" t="str">
        <f>IFERROR(VLOOKUP(A100,SPY!$A$2:$E$379,5,FALSE),"")</f>
        <v/>
      </c>
      <c r="G100" s="8"/>
    </row>
    <row r="101" spans="1:8" x14ac:dyDescent="0.45">
      <c r="A101" s="9">
        <v>23833</v>
      </c>
      <c r="B101" s="90">
        <v>32.700000000000003</v>
      </c>
      <c r="C101" s="8">
        <f t="shared" si="8"/>
        <v>3.0674846625766694E-3</v>
      </c>
      <c r="D101" s="8">
        <f t="shared" si="9"/>
        <v>1.552795031055898E-2</v>
      </c>
      <c r="E101" s="117">
        <v>5.6592922808848874E-2</v>
      </c>
      <c r="F101" s="86" t="str">
        <f>IFERROR(VLOOKUP(A101,SPY!$A$2:$E$379,5,FALSE),"")</f>
        <v/>
      </c>
      <c r="G101" s="8"/>
    </row>
    <row r="102" spans="1:8" x14ac:dyDescent="0.45">
      <c r="A102" s="9">
        <v>23863</v>
      </c>
      <c r="B102" s="90">
        <v>32.700000000000003</v>
      </c>
      <c r="C102" s="8">
        <f t="shared" si="8"/>
        <v>0</v>
      </c>
      <c r="D102" s="8">
        <f t="shared" si="9"/>
        <v>1.552795031055898E-2</v>
      </c>
      <c r="E102" s="117"/>
      <c r="F102" s="86" t="str">
        <f>IFERROR(VLOOKUP(A102,SPY!$A$2:$E$379,5,FALSE),"")</f>
        <v/>
      </c>
      <c r="G102" s="8"/>
    </row>
    <row r="103" spans="1:8" x14ac:dyDescent="0.45">
      <c r="A103" s="9">
        <v>23894</v>
      </c>
      <c r="B103" s="90">
        <v>32.700000000000003</v>
      </c>
      <c r="C103" s="8">
        <f t="shared" si="8"/>
        <v>0</v>
      </c>
      <c r="D103" s="8">
        <f t="shared" si="9"/>
        <v>1.2383900928792713E-2</v>
      </c>
      <c r="E103" s="117"/>
      <c r="F103" s="86" t="str">
        <f>IFERROR(VLOOKUP(A103,SPY!$A$2:$E$379,5,FALSE),"")</f>
        <v/>
      </c>
      <c r="G103" s="8"/>
    </row>
    <row r="104" spans="1:8" x14ac:dyDescent="0.45">
      <c r="A104" s="9">
        <v>23924</v>
      </c>
      <c r="B104" s="90">
        <v>32.700000000000003</v>
      </c>
      <c r="C104" s="8">
        <f t="shared" si="8"/>
        <v>0</v>
      </c>
      <c r="D104" s="8">
        <f t="shared" si="9"/>
        <v>1.2383900928792713E-2</v>
      </c>
      <c r="E104" s="117">
        <v>6.3469226156710967E-2</v>
      </c>
      <c r="F104" s="86" t="str">
        <f>IFERROR(VLOOKUP(A104,SPY!$A$2:$E$379,5,FALSE),"")</f>
        <v/>
      </c>
      <c r="G104" s="8"/>
    </row>
    <row r="105" spans="1:8" x14ac:dyDescent="0.45">
      <c r="A105" s="9">
        <v>23955</v>
      </c>
      <c r="B105" s="90">
        <v>32.700000000000003</v>
      </c>
      <c r="C105" s="8">
        <f t="shared" si="8"/>
        <v>0</v>
      </c>
      <c r="D105" s="8">
        <f t="shared" si="9"/>
        <v>1.2383900928792713E-2</v>
      </c>
      <c r="E105" s="117"/>
      <c r="F105" s="86" t="str">
        <f>IFERROR(VLOOKUP(A105,SPY!$A$2:$E$379,5,FALSE),"")</f>
        <v/>
      </c>
      <c r="G105" s="8"/>
    </row>
    <row r="106" spans="1:8" x14ac:dyDescent="0.45">
      <c r="A106" s="9">
        <v>23986</v>
      </c>
      <c r="B106" s="90">
        <v>32.799999999999997</v>
      </c>
      <c r="C106" s="8">
        <f t="shared" si="8"/>
        <v>3.0581039755350758E-3</v>
      </c>
      <c r="D106" s="8">
        <f t="shared" si="9"/>
        <v>1.5479876160990669E-2</v>
      </c>
      <c r="E106" s="117"/>
      <c r="F106" s="86" t="str">
        <f>IFERROR(VLOOKUP(A106,SPY!$A$2:$E$379,5,FALSE),"")</f>
        <v/>
      </c>
      <c r="G106" s="8"/>
    </row>
    <row r="107" spans="1:8" x14ac:dyDescent="0.45">
      <c r="A107" s="9">
        <v>24016</v>
      </c>
      <c r="B107" s="90">
        <v>32.799999999999997</v>
      </c>
      <c r="C107" s="8">
        <f t="shared" si="8"/>
        <v>0</v>
      </c>
      <c r="D107" s="8">
        <f t="shared" si="9"/>
        <v>1.2345679012345734E-2</v>
      </c>
      <c r="E107" s="117">
        <v>8.4621697360409531E-2</v>
      </c>
      <c r="F107" s="86" t="str">
        <f>IFERROR(VLOOKUP(A107,SPY!$A$2:$E$379,5,FALSE),"")</f>
        <v/>
      </c>
      <c r="G107" s="8"/>
    </row>
    <row r="108" spans="1:8" x14ac:dyDescent="0.45">
      <c r="A108" s="9">
        <v>24047</v>
      </c>
      <c r="B108" s="90">
        <v>32.9</v>
      </c>
      <c r="C108" s="8">
        <f t="shared" si="8"/>
        <v>3.0487804878049918E-3</v>
      </c>
      <c r="D108" s="8">
        <f t="shared" si="9"/>
        <v>1.2307692307692353E-2</v>
      </c>
      <c r="E108" s="117"/>
      <c r="F108" s="86" t="str">
        <f>IFERROR(VLOOKUP(A108,SPY!$A$2:$E$379,5,FALSE),"")</f>
        <v/>
      </c>
      <c r="G108" s="8"/>
    </row>
    <row r="109" spans="1:8" x14ac:dyDescent="0.45">
      <c r="A109" s="9">
        <v>24077</v>
      </c>
      <c r="B109" s="90">
        <v>33</v>
      </c>
      <c r="C109" s="8">
        <f t="shared" si="8"/>
        <v>3.0395136778116338E-3</v>
      </c>
      <c r="D109" s="8">
        <f t="shared" si="9"/>
        <v>1.538461538461533E-2</v>
      </c>
      <c r="E109" s="117"/>
      <c r="F109" s="86" t="str">
        <f>IFERROR(VLOOKUP(A109,SPY!$A$2:$E$379,5,FALSE),"")</f>
        <v/>
      </c>
      <c r="G109" s="8"/>
    </row>
    <row r="110" spans="1:8" x14ac:dyDescent="0.45">
      <c r="A110" s="9">
        <v>24108</v>
      </c>
      <c r="B110" s="90">
        <v>33</v>
      </c>
      <c r="C110" s="8">
        <f t="shared" si="8"/>
        <v>0</v>
      </c>
      <c r="D110" s="8">
        <f t="shared" si="9"/>
        <v>1.2269938650306678E-2</v>
      </c>
      <c r="E110" s="117">
        <v>8.4774897835246998E-2</v>
      </c>
      <c r="F110" s="86" t="str">
        <f>IFERROR(VLOOKUP(A110,SPY!$A$2:$E$379,5,FALSE),"")</f>
        <v/>
      </c>
      <c r="G110" s="8"/>
    </row>
    <row r="111" spans="1:8" x14ac:dyDescent="0.45">
      <c r="A111" s="9">
        <v>24139</v>
      </c>
      <c r="B111" s="90">
        <v>33.1</v>
      </c>
      <c r="C111" s="8">
        <f t="shared" si="8"/>
        <v>3.0303030303031608E-3</v>
      </c>
      <c r="D111" s="8">
        <f t="shared" si="9"/>
        <v>1.5337423312883347E-2</v>
      </c>
      <c r="E111" s="117"/>
      <c r="F111" s="86" t="str">
        <f>IFERROR(VLOOKUP(A111,SPY!$A$2:$E$379,5,FALSE),"")</f>
        <v/>
      </c>
      <c r="G111" s="8"/>
    </row>
    <row r="112" spans="1:8" x14ac:dyDescent="0.45">
      <c r="A112" s="9">
        <v>24167</v>
      </c>
      <c r="B112" s="90">
        <v>33.1</v>
      </c>
      <c r="C112" s="8">
        <f t="shared" si="8"/>
        <v>0</v>
      </c>
      <c r="D112" s="8">
        <f t="shared" si="9"/>
        <v>1.5337423312883347E-2</v>
      </c>
      <c r="E112" s="117"/>
      <c r="F112" s="86" t="str">
        <f>IFERROR(VLOOKUP(A112,SPY!$A$2:$E$379,5,FALSE),"")</f>
        <v/>
      </c>
      <c r="G112" s="8"/>
      <c r="H112" s="119"/>
    </row>
    <row r="113" spans="1:7" x14ac:dyDescent="0.45">
      <c r="A113" s="9">
        <v>24198</v>
      </c>
      <c r="B113" s="90">
        <v>33.299999999999997</v>
      </c>
      <c r="C113" s="8">
        <f t="shared" si="8"/>
        <v>6.0422960725075026E-3</v>
      </c>
      <c r="D113" s="8">
        <f t="shared" si="9"/>
        <v>1.8348623853210899E-2</v>
      </c>
      <c r="E113" s="117">
        <v>7.490174733793456E-2</v>
      </c>
      <c r="F113" s="86" t="str">
        <f>IFERROR(VLOOKUP(A113,SPY!$A$2:$E$379,5,FALSE),"")</f>
        <v/>
      </c>
      <c r="G113" s="8"/>
    </row>
    <row r="114" spans="1:7" x14ac:dyDescent="0.45">
      <c r="A114" s="9">
        <v>24228</v>
      </c>
      <c r="B114" s="90">
        <v>33.4</v>
      </c>
      <c r="C114" s="8">
        <f t="shared" si="8"/>
        <v>3.0030030030030463E-3</v>
      </c>
      <c r="D114" s="8">
        <f t="shared" si="9"/>
        <v>2.1406727828745975E-2</v>
      </c>
      <c r="E114" s="117"/>
      <c r="F114" s="86" t="str">
        <f>IFERROR(VLOOKUP(A114,SPY!$A$2:$E$379,5,FALSE),"")</f>
        <v/>
      </c>
      <c r="G114" s="8"/>
    </row>
    <row r="115" spans="1:7" x14ac:dyDescent="0.45">
      <c r="A115" s="9">
        <v>24259</v>
      </c>
      <c r="B115" s="90">
        <v>33.5</v>
      </c>
      <c r="C115" s="8">
        <f t="shared" si="8"/>
        <v>2.9940119760478723E-3</v>
      </c>
      <c r="D115" s="8">
        <f t="shared" si="9"/>
        <v>2.4464831804281273E-2</v>
      </c>
      <c r="E115" s="117"/>
      <c r="F115" s="86" t="str">
        <f>IFERROR(VLOOKUP(A115,SPY!$A$2:$E$379,5,FALSE),"")</f>
        <v/>
      </c>
      <c r="G115" s="8"/>
    </row>
    <row r="116" spans="1:7" x14ac:dyDescent="0.45">
      <c r="A116" s="9">
        <v>24289</v>
      </c>
      <c r="B116" s="90">
        <v>33.6</v>
      </c>
      <c r="C116" s="8">
        <f t="shared" si="8"/>
        <v>2.9850746268658135E-3</v>
      </c>
      <c r="D116" s="8">
        <f t="shared" si="9"/>
        <v>2.7522935779816571E-2</v>
      </c>
      <c r="E116" s="117">
        <v>6.0428966256575838E-2</v>
      </c>
      <c r="F116" s="86" t="str">
        <f>IFERROR(VLOOKUP(A116,SPY!$A$2:$E$379,5,FALSE),"")</f>
        <v/>
      </c>
      <c r="G116" s="8"/>
    </row>
    <row r="117" spans="1:7" x14ac:dyDescent="0.45">
      <c r="A117" s="9">
        <v>24320</v>
      </c>
      <c r="B117" s="90">
        <v>33.700000000000003</v>
      </c>
      <c r="C117" s="8">
        <f t="shared" si="8"/>
        <v>2.9761904761904656E-3</v>
      </c>
      <c r="D117" s="8">
        <f t="shared" si="9"/>
        <v>3.0581039755351647E-2</v>
      </c>
      <c r="E117" s="117"/>
      <c r="F117" s="86" t="str">
        <f>IFERROR(VLOOKUP(A117,SPY!$A$2:$E$379,5,FALSE),"")</f>
        <v/>
      </c>
      <c r="G117" s="8"/>
    </row>
    <row r="118" spans="1:7" x14ac:dyDescent="0.45">
      <c r="A118" s="9">
        <v>24351</v>
      </c>
      <c r="B118" s="90">
        <v>33.799999999999997</v>
      </c>
      <c r="C118" s="8">
        <f t="shared" si="8"/>
        <v>2.9673590504448732E-3</v>
      </c>
      <c r="D118" s="8">
        <f t="shared" si="9"/>
        <v>3.0487804878048808E-2</v>
      </c>
      <c r="E118" s="117"/>
      <c r="F118" s="86" t="str">
        <f>IFERROR(VLOOKUP(A118,SPY!$A$2:$E$379,5,FALSE),"")</f>
        <v/>
      </c>
      <c r="G118" s="8"/>
    </row>
    <row r="119" spans="1:7" x14ac:dyDescent="0.45">
      <c r="A119" s="9">
        <v>24381</v>
      </c>
      <c r="B119" s="90">
        <v>34</v>
      </c>
      <c r="C119" s="8">
        <f t="shared" si="8"/>
        <v>5.9171597633136397E-3</v>
      </c>
      <c r="D119" s="8">
        <f t="shared" si="9"/>
        <v>3.6585365853658569E-2</v>
      </c>
      <c r="E119" s="117">
        <v>4.5050027045729968E-2</v>
      </c>
      <c r="F119" s="86" t="str">
        <f>IFERROR(VLOOKUP(A119,SPY!$A$2:$E$379,5,FALSE),"")</f>
        <v/>
      </c>
      <c r="G119" s="8"/>
    </row>
    <row r="120" spans="1:7" x14ac:dyDescent="0.45">
      <c r="A120" s="9">
        <v>24412</v>
      </c>
      <c r="B120" s="90">
        <v>34</v>
      </c>
      <c r="C120" s="8">
        <f t="shared" si="8"/>
        <v>0</v>
      </c>
      <c r="D120" s="8">
        <f t="shared" si="9"/>
        <v>3.3434650455927084E-2</v>
      </c>
      <c r="E120" s="117"/>
      <c r="F120" s="86" t="str">
        <f>IFERROR(VLOOKUP(A120,SPY!$A$2:$E$379,5,FALSE),"")</f>
        <v/>
      </c>
      <c r="G120" s="8"/>
    </row>
    <row r="121" spans="1:7" x14ac:dyDescent="0.45">
      <c r="A121" s="9">
        <v>24442</v>
      </c>
      <c r="B121" s="90">
        <v>34.1</v>
      </c>
      <c r="C121" s="8">
        <f t="shared" si="8"/>
        <v>2.9411764705882248E-3</v>
      </c>
      <c r="D121" s="8">
        <f t="shared" si="9"/>
        <v>3.3333333333333437E-2</v>
      </c>
      <c r="E121" s="117"/>
      <c r="F121" s="86" t="str">
        <f>IFERROR(VLOOKUP(A121,SPY!$A$2:$E$379,5,FALSE),"")</f>
        <v/>
      </c>
      <c r="G121" s="8"/>
    </row>
    <row r="122" spans="1:7" x14ac:dyDescent="0.45">
      <c r="A122" s="9">
        <v>24473</v>
      </c>
      <c r="B122" s="90">
        <v>34.200000000000003</v>
      </c>
      <c r="C122" s="8">
        <f t="shared" si="8"/>
        <v>2.9325513196480912E-3</v>
      </c>
      <c r="D122" s="8">
        <f t="shared" si="9"/>
        <v>3.6363636363636376E-2</v>
      </c>
      <c r="E122" s="117">
        <v>2.925050599168132E-2</v>
      </c>
      <c r="F122" s="86" t="str">
        <f>IFERROR(VLOOKUP(A122,SPY!$A$2:$E$379,5,FALSE),"")</f>
        <v/>
      </c>
      <c r="G122" s="8"/>
    </row>
    <row r="123" spans="1:7" x14ac:dyDescent="0.45">
      <c r="A123" s="9">
        <v>24504</v>
      </c>
      <c r="B123" s="90">
        <v>34.200000000000003</v>
      </c>
      <c r="C123" s="8">
        <f t="shared" si="8"/>
        <v>0</v>
      </c>
      <c r="D123" s="8">
        <f t="shared" si="9"/>
        <v>3.3232628398791597E-2</v>
      </c>
      <c r="E123" s="117"/>
      <c r="F123" s="86" t="str">
        <f>IFERROR(VLOOKUP(A123,SPY!$A$2:$E$379,5,FALSE),"")</f>
        <v/>
      </c>
      <c r="G123" s="8"/>
    </row>
    <row r="124" spans="1:7" x14ac:dyDescent="0.45">
      <c r="A124" s="9">
        <v>24532</v>
      </c>
      <c r="B124" s="90">
        <v>34.299999999999997</v>
      </c>
      <c r="C124" s="8">
        <f t="shared" si="8"/>
        <v>2.9239766081869956E-3</v>
      </c>
      <c r="D124" s="8">
        <f t="shared" si="9"/>
        <v>3.6253776435045237E-2</v>
      </c>
      <c r="E124" s="117"/>
      <c r="F124" s="86" t="str">
        <f>IFERROR(VLOOKUP(A124,SPY!$A$2:$E$379,5,FALSE),"")</f>
        <v/>
      </c>
      <c r="G124" s="8"/>
    </row>
    <row r="125" spans="1:7" x14ac:dyDescent="0.45">
      <c r="A125" s="9">
        <v>24563</v>
      </c>
      <c r="B125" s="90">
        <v>34.4</v>
      </c>
      <c r="C125" s="8">
        <f t="shared" si="8"/>
        <v>2.9154518950438302E-3</v>
      </c>
      <c r="D125" s="8">
        <f t="shared" si="9"/>
        <v>3.3033033033033066E-2</v>
      </c>
      <c r="E125" s="117">
        <v>2.6374869480320692E-2</v>
      </c>
      <c r="F125" s="86" t="str">
        <f>IFERROR(VLOOKUP(A125,SPY!$A$2:$E$379,5,FALSE),"")</f>
        <v/>
      </c>
      <c r="G125" s="8"/>
    </row>
    <row r="126" spans="1:7" x14ac:dyDescent="0.45">
      <c r="A126" s="9">
        <v>24593</v>
      </c>
      <c r="B126" s="90">
        <v>34.5</v>
      </c>
      <c r="C126" s="8">
        <f t="shared" si="8"/>
        <v>2.9069767441860517E-3</v>
      </c>
      <c r="D126" s="8">
        <f t="shared" si="9"/>
        <v>3.2934131736527039E-2</v>
      </c>
      <c r="E126" s="117"/>
      <c r="F126" s="86" t="str">
        <f>IFERROR(VLOOKUP(A126,SPY!$A$2:$E$379,5,FALSE),"")</f>
        <v/>
      </c>
      <c r="G126" s="8"/>
    </row>
    <row r="127" spans="1:7" x14ac:dyDescent="0.45">
      <c r="A127" s="9">
        <v>24624</v>
      </c>
      <c r="B127" s="90">
        <v>34.6</v>
      </c>
      <c r="C127" s="8">
        <f t="shared" si="8"/>
        <v>2.8985507246377384E-3</v>
      </c>
      <c r="D127" s="8">
        <f t="shared" si="9"/>
        <v>3.2835820895522394E-2</v>
      </c>
      <c r="E127" s="117"/>
      <c r="F127" s="86" t="str">
        <f>IFERROR(VLOOKUP(A127,SPY!$A$2:$E$379,5,FALSE),"")</f>
        <v/>
      </c>
      <c r="G127" s="8"/>
    </row>
    <row r="128" spans="1:7" x14ac:dyDescent="0.45">
      <c r="A128" s="9">
        <v>24654</v>
      </c>
      <c r="B128" s="90">
        <v>34.700000000000003</v>
      </c>
      <c r="C128" s="8">
        <f t="shared" si="8"/>
        <v>2.8901734104047616E-3</v>
      </c>
      <c r="D128" s="8">
        <f t="shared" si="9"/>
        <v>3.2738095238095344E-2</v>
      </c>
      <c r="E128" s="117">
        <v>2.7384763393392866E-2</v>
      </c>
      <c r="F128" s="86" t="str">
        <f>IFERROR(VLOOKUP(A128,SPY!$A$2:$E$379,5,FALSE),"")</f>
        <v/>
      </c>
      <c r="G128" s="8"/>
    </row>
    <row r="129" spans="1:7" x14ac:dyDescent="0.45">
      <c r="A129" s="9">
        <v>24685</v>
      </c>
      <c r="B129" s="90">
        <v>34.9</v>
      </c>
      <c r="C129" s="8">
        <f t="shared" si="8"/>
        <v>5.7636887608067955E-3</v>
      </c>
      <c r="D129" s="8">
        <f t="shared" si="9"/>
        <v>3.5608308605341144E-2</v>
      </c>
      <c r="E129" s="117"/>
      <c r="F129" s="86" t="str">
        <f>IFERROR(VLOOKUP(A129,SPY!$A$2:$E$379,5,FALSE),"")</f>
        <v/>
      </c>
      <c r="G129" s="8"/>
    </row>
    <row r="130" spans="1:7" x14ac:dyDescent="0.45">
      <c r="A130" s="9">
        <v>24716</v>
      </c>
      <c r="B130" s="90">
        <v>35</v>
      </c>
      <c r="C130" s="8">
        <f t="shared" si="8"/>
        <v>2.8653295128939771E-3</v>
      </c>
      <c r="D130" s="8">
        <f t="shared" si="9"/>
        <v>3.5502958579881838E-2</v>
      </c>
      <c r="E130" s="117"/>
      <c r="F130" s="86" t="str">
        <f>IFERROR(VLOOKUP(A130,SPY!$A$2:$E$379,5,FALSE),"")</f>
        <v/>
      </c>
      <c r="G130" s="8"/>
    </row>
    <row r="131" spans="1:7" x14ac:dyDescent="0.45">
      <c r="A131" s="9">
        <v>24746</v>
      </c>
      <c r="B131" s="90">
        <v>35.1</v>
      </c>
      <c r="C131" s="8">
        <f t="shared" si="8"/>
        <v>2.8571428571428914E-3</v>
      </c>
      <c r="D131" s="8">
        <f t="shared" si="9"/>
        <v>3.2352941176470695E-2</v>
      </c>
      <c r="E131" s="117">
        <v>2.6708620111718179E-2</v>
      </c>
      <c r="F131" s="86" t="str">
        <f>IFERROR(VLOOKUP(A131,SPY!$A$2:$E$379,5,FALSE),"")</f>
        <v/>
      </c>
      <c r="G131" s="8"/>
    </row>
    <row r="132" spans="1:7" x14ac:dyDescent="0.45">
      <c r="A132" s="9">
        <v>24777</v>
      </c>
      <c r="B132" s="90">
        <v>35.200000000000003</v>
      </c>
      <c r="C132" s="8">
        <f t="shared" ref="C132:C195" si="12">B132/B131-1</f>
        <v>2.8490028490029129E-3</v>
      </c>
      <c r="D132" s="8">
        <f t="shared" si="9"/>
        <v>3.529411764705892E-2</v>
      </c>
      <c r="E132" s="117"/>
      <c r="F132" s="86" t="str">
        <f>IFERROR(VLOOKUP(A132,SPY!$A$2:$E$379,5,FALSE),"")</f>
        <v/>
      </c>
      <c r="G132" s="8"/>
    </row>
    <row r="133" spans="1:7" x14ac:dyDescent="0.45">
      <c r="A133" s="9">
        <v>24807</v>
      </c>
      <c r="B133" s="90">
        <v>35.4</v>
      </c>
      <c r="C133" s="8">
        <f t="shared" si="12"/>
        <v>5.6818181818181213E-3</v>
      </c>
      <c r="D133" s="8">
        <f t="shared" si="9"/>
        <v>3.8123167155425186E-2</v>
      </c>
      <c r="E133" s="117"/>
      <c r="F133" s="86" t="str">
        <f>IFERROR(VLOOKUP(A133,SPY!$A$2:$E$379,5,FALSE),"")</f>
        <v/>
      </c>
      <c r="G133" s="8"/>
    </row>
    <row r="134" spans="1:7" x14ac:dyDescent="0.45">
      <c r="A134" s="9">
        <v>24838</v>
      </c>
      <c r="B134" s="90">
        <v>35.5</v>
      </c>
      <c r="C134" s="8">
        <f t="shared" si="12"/>
        <v>2.8248587570622874E-3</v>
      </c>
      <c r="D134" s="8">
        <f t="shared" si="9"/>
        <v>3.8011695906432719E-2</v>
      </c>
      <c r="E134" s="117">
        <v>3.8451879810150434E-2</v>
      </c>
      <c r="F134" s="86" t="str">
        <f>IFERROR(VLOOKUP(A134,SPY!$A$2:$E$379,5,FALSE),"")</f>
        <v/>
      </c>
      <c r="G134" s="8"/>
    </row>
    <row r="135" spans="1:7" x14ac:dyDescent="0.45">
      <c r="A135" s="9">
        <v>24869</v>
      </c>
      <c r="B135" s="90">
        <v>35.700000000000003</v>
      </c>
      <c r="C135" s="8">
        <f t="shared" si="12"/>
        <v>5.6338028169014009E-3</v>
      </c>
      <c r="D135" s="8">
        <f t="shared" si="9"/>
        <v>4.3859649122806932E-2</v>
      </c>
      <c r="E135" s="117"/>
      <c r="F135" s="86" t="str">
        <f>IFERROR(VLOOKUP(A135,SPY!$A$2:$E$379,5,FALSE),"")</f>
        <v/>
      </c>
      <c r="G135" s="8"/>
    </row>
    <row r="136" spans="1:7" x14ac:dyDescent="0.45">
      <c r="A136" s="9">
        <v>24898</v>
      </c>
      <c r="B136" s="90">
        <v>35.799999999999997</v>
      </c>
      <c r="C136" s="8">
        <f t="shared" si="12"/>
        <v>2.8011204481790397E-3</v>
      </c>
      <c r="D136" s="8">
        <f t="shared" si="9"/>
        <v>4.3731778425655898E-2</v>
      </c>
      <c r="E136" s="117"/>
      <c r="F136" s="86" t="str">
        <f>IFERROR(VLOOKUP(A136,SPY!$A$2:$E$379,5,FALSE),"")</f>
        <v/>
      </c>
      <c r="G136" s="8"/>
    </row>
    <row r="137" spans="1:7" x14ac:dyDescent="0.45">
      <c r="A137" s="9">
        <v>24929</v>
      </c>
      <c r="B137" s="90">
        <v>35.9</v>
      </c>
      <c r="C137" s="8">
        <f t="shared" si="12"/>
        <v>2.7932960893854997E-3</v>
      </c>
      <c r="D137" s="8">
        <f t="shared" si="9"/>
        <v>4.3604651162790775E-2</v>
      </c>
      <c r="E137" s="117">
        <v>5.5155926026304647E-2</v>
      </c>
      <c r="F137" s="86" t="str">
        <f>IFERROR(VLOOKUP(A137,SPY!$A$2:$E$379,5,FALSE),"")</f>
        <v/>
      </c>
      <c r="G137" s="8"/>
    </row>
    <row r="138" spans="1:7" x14ac:dyDescent="0.45">
      <c r="A138" s="9">
        <v>24959</v>
      </c>
      <c r="B138" s="90">
        <v>36</v>
      </c>
      <c r="C138" s="8">
        <f t="shared" si="12"/>
        <v>2.7855153203342198E-3</v>
      </c>
      <c r="D138" s="8">
        <f t="shared" si="9"/>
        <v>4.3478260869565188E-2</v>
      </c>
      <c r="E138" s="117"/>
      <c r="F138" s="86" t="str">
        <f>IFERROR(VLOOKUP(A138,SPY!$A$2:$E$379,5,FALSE),"")</f>
        <v/>
      </c>
      <c r="G138" s="8"/>
    </row>
    <row r="139" spans="1:7" x14ac:dyDescent="0.45">
      <c r="A139" s="9">
        <v>24990</v>
      </c>
      <c r="B139" s="90">
        <v>36.200000000000003</v>
      </c>
      <c r="C139" s="8">
        <f t="shared" si="12"/>
        <v>5.5555555555555358E-3</v>
      </c>
      <c r="D139" s="8">
        <f t="shared" si="9"/>
        <v>4.6242774566473965E-2</v>
      </c>
      <c r="E139" s="117"/>
      <c r="F139" s="86" t="str">
        <f>IFERROR(VLOOKUP(A139,SPY!$A$2:$E$379,5,FALSE),"")</f>
        <v/>
      </c>
      <c r="G139" s="8"/>
    </row>
    <row r="140" spans="1:7" x14ac:dyDescent="0.45">
      <c r="A140" s="9">
        <v>25020</v>
      </c>
      <c r="B140" s="90">
        <v>36.4</v>
      </c>
      <c r="C140" s="8">
        <f t="shared" si="12"/>
        <v>5.5248618784529135E-3</v>
      </c>
      <c r="D140" s="8">
        <f t="shared" si="9"/>
        <v>4.8991354466858761E-2</v>
      </c>
      <c r="E140" s="117">
        <v>5.3366843406545982E-2</v>
      </c>
      <c r="F140" s="86" t="str">
        <f>IFERROR(VLOOKUP(A140,SPY!$A$2:$E$379,5,FALSE),"")</f>
        <v/>
      </c>
      <c r="G140" s="8"/>
    </row>
    <row r="141" spans="1:7" x14ac:dyDescent="0.45">
      <c r="A141" s="9">
        <v>25051</v>
      </c>
      <c r="B141" s="90">
        <v>36.5</v>
      </c>
      <c r="C141" s="8">
        <f t="shared" si="12"/>
        <v>2.7472527472527375E-3</v>
      </c>
      <c r="D141" s="8">
        <f t="shared" si="9"/>
        <v>4.5845272206303855E-2</v>
      </c>
      <c r="E141" s="117"/>
      <c r="F141" s="86" t="str">
        <f>IFERROR(VLOOKUP(A141,SPY!$A$2:$E$379,5,FALSE),"")</f>
        <v/>
      </c>
      <c r="G141" s="8"/>
    </row>
    <row r="142" spans="1:7" x14ac:dyDescent="0.45">
      <c r="A142" s="9">
        <v>25082</v>
      </c>
      <c r="B142" s="90">
        <v>36.700000000000003</v>
      </c>
      <c r="C142" s="8">
        <f t="shared" si="12"/>
        <v>5.479452054794498E-3</v>
      </c>
      <c r="D142" s="8">
        <f t="shared" si="9"/>
        <v>4.857142857142871E-2</v>
      </c>
      <c r="E142" s="117"/>
      <c r="F142" s="86" t="str">
        <f>IFERROR(VLOOKUP(A142,SPY!$A$2:$E$379,5,FALSE),"")</f>
        <v/>
      </c>
      <c r="G142" s="8"/>
    </row>
    <row r="143" spans="1:7" x14ac:dyDescent="0.45">
      <c r="A143" s="9">
        <v>25112</v>
      </c>
      <c r="B143" s="90">
        <v>36.9</v>
      </c>
      <c r="C143" s="8">
        <f t="shared" si="12"/>
        <v>5.4495912806538094E-3</v>
      </c>
      <c r="D143" s="8">
        <f t="shared" ref="D143:D206" si="13">B143/B131-1</f>
        <v>5.12820512820511E-2</v>
      </c>
      <c r="E143" s="117">
        <v>4.9595600206505795E-2</v>
      </c>
      <c r="F143" s="86" t="str">
        <f>IFERROR(VLOOKUP(A143,SPY!$A$2:$E$379,5,FALSE),"")</f>
        <v/>
      </c>
      <c r="G143" s="8"/>
    </row>
    <row r="144" spans="1:7" x14ac:dyDescent="0.45">
      <c r="A144" s="9">
        <v>25143</v>
      </c>
      <c r="B144" s="90">
        <v>37.1</v>
      </c>
      <c r="C144" s="8">
        <f t="shared" si="12"/>
        <v>5.4200542005420349E-3</v>
      </c>
      <c r="D144" s="8">
        <f t="shared" si="13"/>
        <v>5.3977272727272707E-2</v>
      </c>
      <c r="E144" s="117"/>
      <c r="F144" s="86" t="str">
        <f>IFERROR(VLOOKUP(A144,SPY!$A$2:$E$379,5,FALSE),"")</f>
        <v/>
      </c>
      <c r="G144" s="8"/>
    </row>
    <row r="145" spans="1:7" x14ac:dyDescent="0.45">
      <c r="A145" s="9">
        <v>25173</v>
      </c>
      <c r="B145" s="90">
        <v>37.200000000000003</v>
      </c>
      <c r="C145" s="8">
        <f t="shared" si="12"/>
        <v>2.6954177897573484E-3</v>
      </c>
      <c r="D145" s="8">
        <f t="shared" si="13"/>
        <v>5.0847457627118731E-2</v>
      </c>
      <c r="E145" s="117"/>
      <c r="F145" s="86" t="str">
        <f>IFERROR(VLOOKUP(A145,SPY!$A$2:$E$379,5,FALSE),"")</f>
        <v/>
      </c>
      <c r="G145" s="8"/>
    </row>
    <row r="146" spans="1:7" x14ac:dyDescent="0.45">
      <c r="A146" s="9">
        <v>25204</v>
      </c>
      <c r="B146" s="90">
        <v>37.299999999999997</v>
      </c>
      <c r="C146" s="8">
        <f t="shared" si="12"/>
        <v>2.6881720430105283E-3</v>
      </c>
      <c r="D146" s="8">
        <f t="shared" si="13"/>
        <v>5.0704225352112609E-2</v>
      </c>
      <c r="E146" s="117">
        <v>4.4715990023764189E-2</v>
      </c>
      <c r="F146" s="86" t="str">
        <f>IFERROR(VLOOKUP(A146,SPY!$A$2:$E$379,5,FALSE),"")</f>
        <v/>
      </c>
      <c r="G146" s="8"/>
    </row>
    <row r="147" spans="1:7" x14ac:dyDescent="0.45">
      <c r="A147" s="9">
        <v>25235</v>
      </c>
      <c r="B147" s="90">
        <v>37.6</v>
      </c>
      <c r="C147" s="8">
        <f t="shared" si="12"/>
        <v>8.0428954423592547E-3</v>
      </c>
      <c r="D147" s="8">
        <f t="shared" si="13"/>
        <v>5.3221288515406195E-2</v>
      </c>
      <c r="E147" s="117"/>
      <c r="F147" s="86" t="str">
        <f>IFERROR(VLOOKUP(A147,SPY!$A$2:$E$379,5,FALSE),"")</f>
        <v/>
      </c>
      <c r="G147" s="8"/>
    </row>
    <row r="148" spans="1:7" x14ac:dyDescent="0.45">
      <c r="A148" s="9">
        <v>25263</v>
      </c>
      <c r="B148" s="90">
        <v>37.799999999999997</v>
      </c>
      <c r="C148" s="8">
        <f t="shared" si="12"/>
        <v>5.3191489361701372E-3</v>
      </c>
      <c r="D148" s="8">
        <f t="shared" si="13"/>
        <v>5.5865921787709549E-2</v>
      </c>
      <c r="E148" s="117"/>
      <c r="F148" s="86" t="str">
        <f>IFERROR(VLOOKUP(A148,SPY!$A$2:$E$379,5,FALSE),"")</f>
        <v/>
      </c>
      <c r="G148" s="8"/>
    </row>
    <row r="149" spans="1:7" x14ac:dyDescent="0.45">
      <c r="A149" s="9">
        <v>25294</v>
      </c>
      <c r="B149" s="90">
        <v>38.1</v>
      </c>
      <c r="C149" s="8">
        <f t="shared" si="12"/>
        <v>7.9365079365081304E-3</v>
      </c>
      <c r="D149" s="8">
        <f t="shared" si="13"/>
        <v>6.1281337047353945E-2</v>
      </c>
      <c r="E149" s="117">
        <v>3.06714490482571E-2</v>
      </c>
      <c r="F149" s="86" t="str">
        <f>IFERROR(VLOOKUP(A149,SPY!$A$2:$E$379,5,FALSE),"")</f>
        <v/>
      </c>
      <c r="G149" s="8"/>
    </row>
    <row r="150" spans="1:7" x14ac:dyDescent="0.45">
      <c r="A150" s="9">
        <v>25324</v>
      </c>
      <c r="B150" s="90">
        <v>38.1</v>
      </c>
      <c r="C150" s="8">
        <f t="shared" si="12"/>
        <v>0</v>
      </c>
      <c r="D150" s="8">
        <f t="shared" si="13"/>
        <v>5.8333333333333348E-2</v>
      </c>
      <c r="E150" s="117"/>
      <c r="F150" s="86" t="str">
        <f>IFERROR(VLOOKUP(A150,SPY!$A$2:$E$379,5,FALSE),"")</f>
        <v/>
      </c>
      <c r="G150" s="8"/>
    </row>
    <row r="151" spans="1:7" x14ac:dyDescent="0.45">
      <c r="A151" s="9">
        <v>25355</v>
      </c>
      <c r="B151" s="90">
        <v>38.299999999999997</v>
      </c>
      <c r="C151" s="8">
        <f t="shared" si="12"/>
        <v>5.249343832020914E-3</v>
      </c>
      <c r="D151" s="8">
        <f t="shared" si="13"/>
        <v>5.8011049723756702E-2</v>
      </c>
      <c r="E151" s="117"/>
      <c r="F151" s="86" t="str">
        <f>IFERROR(VLOOKUP(A151,SPY!$A$2:$E$379,5,FALSE),"")</f>
        <v/>
      </c>
      <c r="G151" s="8"/>
    </row>
    <row r="152" spans="1:7" x14ac:dyDescent="0.45">
      <c r="A152" s="9">
        <v>25385</v>
      </c>
      <c r="B152" s="90">
        <v>38.5</v>
      </c>
      <c r="C152" s="8">
        <f t="shared" si="12"/>
        <v>5.2219321148825326E-3</v>
      </c>
      <c r="D152" s="8">
        <f t="shared" si="13"/>
        <v>5.7692307692307709E-2</v>
      </c>
      <c r="E152" s="117">
        <v>2.9500814269305412E-2</v>
      </c>
      <c r="F152" s="86" t="str">
        <f>IFERROR(VLOOKUP(A152,SPY!$A$2:$E$379,5,FALSE),"")</f>
        <v/>
      </c>
      <c r="G152" s="8"/>
    </row>
    <row r="153" spans="1:7" x14ac:dyDescent="0.45">
      <c r="A153" s="9">
        <v>25416</v>
      </c>
      <c r="B153" s="90">
        <v>38.700000000000003</v>
      </c>
      <c r="C153" s="8">
        <f t="shared" si="12"/>
        <v>5.1948051948051965E-3</v>
      </c>
      <c r="D153" s="8">
        <f t="shared" si="13"/>
        <v>6.02739726027397E-2</v>
      </c>
      <c r="E153" s="117"/>
      <c r="F153" s="86" t="str">
        <f>IFERROR(VLOOKUP(A153,SPY!$A$2:$E$379,5,FALSE),"")</f>
        <v/>
      </c>
      <c r="G153" s="8"/>
    </row>
    <row r="154" spans="1:7" x14ac:dyDescent="0.45">
      <c r="A154" s="9">
        <v>25447</v>
      </c>
      <c r="B154" s="90">
        <v>38.9</v>
      </c>
      <c r="C154" s="8">
        <f t="shared" si="12"/>
        <v>5.1679586563306845E-3</v>
      </c>
      <c r="D154" s="8">
        <f t="shared" si="13"/>
        <v>5.9945504087193235E-2</v>
      </c>
      <c r="E154" s="117"/>
      <c r="F154" s="86" t="str">
        <f>IFERROR(VLOOKUP(A154,SPY!$A$2:$E$379,5,FALSE),"")</f>
        <v/>
      </c>
      <c r="G154" s="8"/>
    </row>
    <row r="155" spans="1:7" x14ac:dyDescent="0.45">
      <c r="A155" s="9">
        <v>25477</v>
      </c>
      <c r="B155" s="90">
        <v>39.1</v>
      </c>
      <c r="C155" s="8">
        <f t="shared" si="12"/>
        <v>5.1413881748072487E-3</v>
      </c>
      <c r="D155" s="8">
        <f t="shared" si="13"/>
        <v>5.9620596205962162E-2</v>
      </c>
      <c r="E155" s="117">
        <v>2.0466568237684307E-2</v>
      </c>
      <c r="F155" s="86" t="str">
        <f>IFERROR(VLOOKUP(A155,SPY!$A$2:$E$379,5,FALSE),"")</f>
        <v/>
      </c>
      <c r="G155" s="8"/>
    </row>
    <row r="156" spans="1:7" x14ac:dyDescent="0.45">
      <c r="A156" s="9">
        <v>25508</v>
      </c>
      <c r="B156" s="90">
        <v>39.200000000000003</v>
      </c>
      <c r="C156" s="8">
        <f t="shared" si="12"/>
        <v>2.5575447570331811E-3</v>
      </c>
      <c r="D156" s="8">
        <f t="shared" si="13"/>
        <v>5.6603773584905648E-2</v>
      </c>
      <c r="E156" s="117"/>
      <c r="F156" s="86" t="str">
        <f>IFERROR(VLOOKUP(A156,SPY!$A$2:$E$379,5,FALSE),"")</f>
        <v/>
      </c>
      <c r="G156" s="8"/>
    </row>
    <row r="157" spans="1:7" x14ac:dyDescent="0.45">
      <c r="A157" s="9">
        <v>25538</v>
      </c>
      <c r="B157" s="90">
        <v>39.4</v>
      </c>
      <c r="C157" s="8">
        <f t="shared" si="12"/>
        <v>5.1020408163264808E-3</v>
      </c>
      <c r="D157" s="8">
        <f t="shared" si="13"/>
        <v>5.9139784946236507E-2</v>
      </c>
      <c r="E157" s="117"/>
      <c r="F157" s="86" t="str">
        <f>IFERROR(VLOOKUP(A157,SPY!$A$2:$E$379,5,FALSE),"")</f>
        <v/>
      </c>
      <c r="G157" s="8"/>
    </row>
    <row r="158" spans="1:7" x14ac:dyDescent="0.45">
      <c r="A158" s="9">
        <v>25569</v>
      </c>
      <c r="B158" s="90">
        <v>39.6</v>
      </c>
      <c r="C158" s="8">
        <f t="shared" si="12"/>
        <v>5.0761421319798217E-3</v>
      </c>
      <c r="D158" s="8">
        <f t="shared" si="13"/>
        <v>6.1662198391420953E-2</v>
      </c>
      <c r="E158" s="117">
        <v>3.2493971777861645E-3</v>
      </c>
      <c r="F158" s="86" t="str">
        <f>IFERROR(VLOOKUP(A158,SPY!$A$2:$E$379,5,FALSE),"")</f>
        <v/>
      </c>
      <c r="G158" s="8"/>
    </row>
    <row r="159" spans="1:7" x14ac:dyDescent="0.45">
      <c r="A159" s="9">
        <v>25600</v>
      </c>
      <c r="B159" s="90">
        <v>39.799999999999997</v>
      </c>
      <c r="C159" s="8">
        <f t="shared" si="12"/>
        <v>5.050505050504972E-3</v>
      </c>
      <c r="D159" s="8">
        <f t="shared" si="13"/>
        <v>5.8510638297872175E-2</v>
      </c>
      <c r="E159" s="117"/>
      <c r="F159" s="86" t="str">
        <f>IFERROR(VLOOKUP(A159,SPY!$A$2:$E$379,5,FALSE),"")</f>
        <v/>
      </c>
      <c r="G159" s="8"/>
    </row>
    <row r="160" spans="1:7" x14ac:dyDescent="0.45">
      <c r="A160" s="9">
        <v>25628</v>
      </c>
      <c r="B160" s="90">
        <v>40.1</v>
      </c>
      <c r="C160" s="8">
        <f t="shared" si="12"/>
        <v>7.5376884422111434E-3</v>
      </c>
      <c r="D160" s="8">
        <f t="shared" si="13"/>
        <v>6.0846560846560926E-2</v>
      </c>
      <c r="E160" s="117"/>
      <c r="F160" s="86" t="str">
        <f>IFERROR(VLOOKUP(A160,SPY!$A$2:$E$379,5,FALSE),"")</f>
        <v/>
      </c>
      <c r="G160" s="8"/>
    </row>
    <row r="161" spans="1:7" x14ac:dyDescent="0.45">
      <c r="A161" s="9">
        <v>25659</v>
      </c>
      <c r="B161" s="90">
        <v>40.4</v>
      </c>
      <c r="C161" s="8">
        <f t="shared" si="12"/>
        <v>7.4812967581046053E-3</v>
      </c>
      <c r="D161" s="8">
        <f t="shared" si="13"/>
        <v>6.0367454068241289E-2</v>
      </c>
      <c r="E161" s="117">
        <v>1.6281827163015326E-3</v>
      </c>
      <c r="F161" s="86" t="str">
        <f>IFERROR(VLOOKUP(A161,SPY!$A$2:$E$379,5,FALSE),"")</f>
        <v/>
      </c>
      <c r="G161" s="8"/>
    </row>
    <row r="162" spans="1:7" x14ac:dyDescent="0.45">
      <c r="A162" s="9">
        <v>25689</v>
      </c>
      <c r="B162" s="90">
        <v>40.5</v>
      </c>
      <c r="C162" s="8">
        <f t="shared" si="12"/>
        <v>2.4752475247524774E-3</v>
      </c>
      <c r="D162" s="8">
        <f t="shared" si="13"/>
        <v>6.2992125984251857E-2</v>
      </c>
      <c r="E162" s="117"/>
      <c r="F162" s="86" t="str">
        <f>IFERROR(VLOOKUP(A162,SPY!$A$2:$E$379,5,FALSE),"")</f>
        <v/>
      </c>
      <c r="G162" s="8"/>
    </row>
    <row r="163" spans="1:7" x14ac:dyDescent="0.45">
      <c r="A163" s="9">
        <v>25720</v>
      </c>
      <c r="B163" s="90">
        <v>40.799999999999997</v>
      </c>
      <c r="C163" s="8">
        <f t="shared" si="12"/>
        <v>7.4074074074073071E-3</v>
      </c>
      <c r="D163" s="8">
        <f t="shared" si="13"/>
        <v>6.5274151436031325E-2</v>
      </c>
      <c r="E163" s="117"/>
      <c r="F163" s="86" t="str">
        <f>IFERROR(VLOOKUP(A163,SPY!$A$2:$E$379,5,FALSE),"")</f>
        <v/>
      </c>
      <c r="G163" s="8"/>
    </row>
    <row r="164" spans="1:7" x14ac:dyDescent="0.45">
      <c r="A164" s="9">
        <v>25750</v>
      </c>
      <c r="B164" s="90">
        <v>40.9</v>
      </c>
      <c r="C164" s="8">
        <f t="shared" si="12"/>
        <v>2.450980392156854E-3</v>
      </c>
      <c r="D164" s="8">
        <f t="shared" si="13"/>
        <v>6.2337662337662358E-2</v>
      </c>
      <c r="E164" s="117">
        <v>4.2259071963002617E-3</v>
      </c>
      <c r="F164" s="86" t="str">
        <f>IFERROR(VLOOKUP(A164,SPY!$A$2:$E$379,5,FALSE),"")</f>
        <v/>
      </c>
      <c r="G164" s="8"/>
    </row>
    <row r="165" spans="1:7" x14ac:dyDescent="0.45">
      <c r="A165" s="9">
        <v>25781</v>
      </c>
      <c r="B165" s="90">
        <v>41.1</v>
      </c>
      <c r="C165" s="8">
        <f t="shared" si="12"/>
        <v>4.8899755501223829E-3</v>
      </c>
      <c r="D165" s="8">
        <f t="shared" si="13"/>
        <v>6.201550387596888E-2</v>
      </c>
      <c r="E165" s="117"/>
      <c r="F165" s="86" t="str">
        <f>IFERROR(VLOOKUP(A165,SPY!$A$2:$E$379,5,FALSE),"")</f>
        <v/>
      </c>
      <c r="G165" s="8"/>
    </row>
    <row r="166" spans="1:7" x14ac:dyDescent="0.45">
      <c r="A166" s="9">
        <v>25812</v>
      </c>
      <c r="B166" s="90">
        <v>41.3</v>
      </c>
      <c r="C166" s="8">
        <f t="shared" si="12"/>
        <v>4.8661800486617945E-3</v>
      </c>
      <c r="D166" s="8">
        <f t="shared" si="13"/>
        <v>6.1696658097686319E-2</v>
      </c>
      <c r="E166" s="117"/>
      <c r="F166" s="86" t="str">
        <f>IFERROR(VLOOKUP(A166,SPY!$A$2:$E$379,5,FALSE),"")</f>
        <v/>
      </c>
      <c r="G166" s="8"/>
    </row>
    <row r="167" spans="1:7" x14ac:dyDescent="0.45">
      <c r="A167" s="9">
        <v>25842</v>
      </c>
      <c r="B167" s="90">
        <v>41.5</v>
      </c>
      <c r="C167" s="8">
        <f t="shared" si="12"/>
        <v>4.8426150121065881E-3</v>
      </c>
      <c r="D167" s="8">
        <f t="shared" si="13"/>
        <v>6.13810741687979E-2</v>
      </c>
      <c r="E167" s="117">
        <v>-1.66709311509965E-3</v>
      </c>
      <c r="F167" s="86" t="str">
        <f>IFERROR(VLOOKUP(A167,SPY!$A$2:$E$379,5,FALSE),"")</f>
        <v/>
      </c>
      <c r="G167" s="8"/>
    </row>
    <row r="168" spans="1:7" x14ac:dyDescent="0.45">
      <c r="A168" s="9">
        <v>25873</v>
      </c>
      <c r="B168" s="90">
        <v>41.8</v>
      </c>
      <c r="C168" s="8">
        <f t="shared" si="12"/>
        <v>7.2289156626506035E-3</v>
      </c>
      <c r="D168" s="8">
        <f t="shared" si="13"/>
        <v>6.6326530612244694E-2</v>
      </c>
      <c r="E168" s="117"/>
      <c r="F168" s="86" t="str">
        <f>IFERROR(VLOOKUP(A168,SPY!$A$2:$E$379,5,FALSE),"")</f>
        <v/>
      </c>
      <c r="G168" s="8"/>
    </row>
    <row r="169" spans="1:7" x14ac:dyDescent="0.45">
      <c r="A169" s="9">
        <v>25903</v>
      </c>
      <c r="B169" s="90">
        <v>42</v>
      </c>
      <c r="C169" s="8">
        <f t="shared" si="12"/>
        <v>4.784688995215447E-3</v>
      </c>
      <c r="D169" s="8">
        <f t="shared" si="13"/>
        <v>6.5989847715736127E-2</v>
      </c>
      <c r="E169" s="117"/>
      <c r="F169" s="86" t="str">
        <f>IFERROR(VLOOKUP(A169,SPY!$A$2:$E$379,5,FALSE),"")</f>
        <v/>
      </c>
      <c r="G169" s="8"/>
    </row>
    <row r="170" spans="1:7" x14ac:dyDescent="0.45">
      <c r="A170" s="9">
        <v>25934</v>
      </c>
      <c r="B170" s="90">
        <v>42.1</v>
      </c>
      <c r="C170" s="8">
        <f t="shared" si="12"/>
        <v>2.3809523809523725E-3</v>
      </c>
      <c r="D170" s="8">
        <f t="shared" si="13"/>
        <v>6.3131313131313149E-2</v>
      </c>
      <c r="E170" s="117">
        <v>2.6972442943454543E-2</v>
      </c>
      <c r="F170" s="86" t="str">
        <f>IFERROR(VLOOKUP(A170,SPY!$A$2:$E$379,5,FALSE),"")</f>
        <v/>
      </c>
      <c r="G170" s="8"/>
    </row>
    <row r="171" spans="1:7" x14ac:dyDescent="0.45">
      <c r="A171" s="9">
        <v>25965</v>
      </c>
      <c r="B171" s="90">
        <v>42.2</v>
      </c>
      <c r="C171" s="8">
        <f t="shared" si="12"/>
        <v>2.3752969121140222E-3</v>
      </c>
      <c r="D171" s="8">
        <f t="shared" si="13"/>
        <v>6.0301507537688481E-2</v>
      </c>
      <c r="E171" s="117"/>
      <c r="F171" s="86" t="str">
        <f>IFERROR(VLOOKUP(A171,SPY!$A$2:$E$379,5,FALSE),"")</f>
        <v/>
      </c>
      <c r="G171" s="8"/>
    </row>
    <row r="172" spans="1:7" x14ac:dyDescent="0.45">
      <c r="A172" s="9">
        <v>25993</v>
      </c>
      <c r="B172" s="90">
        <v>42.2</v>
      </c>
      <c r="C172" s="8">
        <f t="shared" si="12"/>
        <v>0</v>
      </c>
      <c r="D172" s="8">
        <f t="shared" si="13"/>
        <v>5.2369077306733125E-2</v>
      </c>
      <c r="E172" s="117"/>
      <c r="F172" s="86" t="str">
        <f>IFERROR(VLOOKUP(A172,SPY!$A$2:$E$379,5,FALSE),"")</f>
        <v/>
      </c>
      <c r="G172" s="8"/>
    </row>
    <row r="173" spans="1:7" x14ac:dyDescent="0.45">
      <c r="A173" s="9">
        <v>26024</v>
      </c>
      <c r="B173" s="90">
        <v>42.4</v>
      </c>
      <c r="C173" s="8">
        <f t="shared" si="12"/>
        <v>4.7393364928909332E-3</v>
      </c>
      <c r="D173" s="8">
        <f t="shared" si="13"/>
        <v>4.9504950495049549E-2</v>
      </c>
      <c r="E173" s="117">
        <v>3.1066227041022677E-2</v>
      </c>
      <c r="F173" s="86" t="str">
        <f>IFERROR(VLOOKUP(A173,SPY!$A$2:$E$379,5,FALSE),"")</f>
        <v/>
      </c>
      <c r="G173" s="8"/>
    </row>
    <row r="174" spans="1:7" x14ac:dyDescent="0.45">
      <c r="A174" s="9">
        <v>26054</v>
      </c>
      <c r="B174" s="90">
        <v>42.6</v>
      </c>
      <c r="C174" s="8">
        <f t="shared" si="12"/>
        <v>4.7169811320755262E-3</v>
      </c>
      <c r="D174" s="8">
        <f t="shared" si="13"/>
        <v>5.1851851851851816E-2</v>
      </c>
      <c r="E174" s="117"/>
      <c r="F174" s="86" t="str">
        <f>IFERROR(VLOOKUP(A174,SPY!$A$2:$E$379,5,FALSE),"")</f>
        <v/>
      </c>
      <c r="G174" s="8"/>
    </row>
    <row r="175" spans="1:7" x14ac:dyDescent="0.45">
      <c r="A175" s="9">
        <v>26085</v>
      </c>
      <c r="B175" s="90">
        <v>42.8</v>
      </c>
      <c r="C175" s="8">
        <f t="shared" si="12"/>
        <v>4.6948356807510194E-3</v>
      </c>
      <c r="D175" s="8">
        <f t="shared" si="13"/>
        <v>4.9019607843137303E-2</v>
      </c>
      <c r="E175" s="117"/>
      <c r="F175" s="86" t="str">
        <f>IFERROR(VLOOKUP(A175,SPY!$A$2:$E$379,5,FALSE),"")</f>
        <v/>
      </c>
      <c r="G175" s="8"/>
    </row>
    <row r="176" spans="1:7" x14ac:dyDescent="0.45">
      <c r="A176" s="9">
        <v>26115</v>
      </c>
      <c r="B176" s="90">
        <v>42.9</v>
      </c>
      <c r="C176" s="8">
        <f t="shared" si="12"/>
        <v>2.3364485981309802E-3</v>
      </c>
      <c r="D176" s="8">
        <f t="shared" si="13"/>
        <v>4.8899755501222497E-2</v>
      </c>
      <c r="E176" s="117">
        <v>3.0058973867138742E-2</v>
      </c>
      <c r="F176" s="86" t="str">
        <f>IFERROR(VLOOKUP(A176,SPY!$A$2:$E$379,5,FALSE),"")</f>
        <v/>
      </c>
      <c r="G176" s="8"/>
    </row>
    <row r="177" spans="1:7" x14ac:dyDescent="0.45">
      <c r="A177" s="9">
        <v>26146</v>
      </c>
      <c r="B177" s="90">
        <v>43</v>
      </c>
      <c r="C177" s="8">
        <f t="shared" si="12"/>
        <v>2.3310023310023631E-3</v>
      </c>
      <c r="D177" s="8">
        <f t="shared" si="13"/>
        <v>4.6228710462287159E-2</v>
      </c>
      <c r="E177" s="117"/>
      <c r="F177" s="86" t="str">
        <f>IFERROR(VLOOKUP(A177,SPY!$A$2:$E$379,5,FALSE),"")</f>
        <v/>
      </c>
      <c r="G177" s="8"/>
    </row>
    <row r="178" spans="1:7" x14ac:dyDescent="0.45">
      <c r="A178" s="9">
        <v>26177</v>
      </c>
      <c r="B178" s="90">
        <v>43</v>
      </c>
      <c r="C178" s="8">
        <f t="shared" si="12"/>
        <v>0</v>
      </c>
      <c r="D178" s="8">
        <f t="shared" si="13"/>
        <v>4.1162227602905554E-2</v>
      </c>
      <c r="E178" s="117"/>
      <c r="F178" s="86" t="str">
        <f>IFERROR(VLOOKUP(A178,SPY!$A$2:$E$379,5,FALSE),"")</f>
        <v/>
      </c>
      <c r="G178" s="8"/>
    </row>
    <row r="179" spans="1:7" x14ac:dyDescent="0.45">
      <c r="A179" s="9">
        <v>26207</v>
      </c>
      <c r="B179" s="90">
        <v>43.1</v>
      </c>
      <c r="C179" s="8">
        <f t="shared" si="12"/>
        <v>2.3255813953488857E-3</v>
      </c>
      <c r="D179" s="8">
        <f t="shared" si="13"/>
        <v>3.8554216867469959E-2</v>
      </c>
      <c r="E179" s="117">
        <v>4.367208414299667E-2</v>
      </c>
      <c r="F179" s="86" t="str">
        <f>IFERROR(VLOOKUP(A179,SPY!$A$2:$E$379,5,FALSE),"")</f>
        <v/>
      </c>
      <c r="G179" s="8"/>
    </row>
    <row r="180" spans="1:7" x14ac:dyDescent="0.45">
      <c r="A180" s="9">
        <v>26238</v>
      </c>
      <c r="B180" s="90">
        <v>43.2</v>
      </c>
      <c r="C180" s="8">
        <f t="shared" si="12"/>
        <v>2.3201856148491462E-3</v>
      </c>
      <c r="D180" s="8">
        <f t="shared" si="13"/>
        <v>3.3492822966507241E-2</v>
      </c>
      <c r="E180" s="117"/>
      <c r="F180" s="86" t="str">
        <f>IFERROR(VLOOKUP(A180,SPY!$A$2:$E$379,5,FALSE),"")</f>
        <v/>
      </c>
      <c r="G180" s="8"/>
    </row>
    <row r="181" spans="1:7" x14ac:dyDescent="0.45">
      <c r="A181" s="9">
        <v>26268</v>
      </c>
      <c r="B181" s="90">
        <v>43.3</v>
      </c>
      <c r="C181" s="8">
        <f t="shared" si="12"/>
        <v>2.3148148148146586E-3</v>
      </c>
      <c r="D181" s="8">
        <f t="shared" si="13"/>
        <v>3.0952380952380842E-2</v>
      </c>
      <c r="E181" s="117"/>
      <c r="F181" s="86" t="str">
        <f>IFERROR(VLOOKUP(A181,SPY!$A$2:$E$379,5,FALSE),"")</f>
        <v/>
      </c>
      <c r="G181" s="8"/>
    </row>
    <row r="182" spans="1:7" x14ac:dyDescent="0.45">
      <c r="A182" s="9">
        <v>26299</v>
      </c>
      <c r="B182" s="90">
        <v>43.5</v>
      </c>
      <c r="C182" s="8">
        <f t="shared" si="12"/>
        <v>4.6189376443419583E-3</v>
      </c>
      <c r="D182" s="8">
        <f t="shared" si="13"/>
        <v>3.3254156769596088E-2</v>
      </c>
      <c r="E182" s="117">
        <v>3.4760715822843999E-2</v>
      </c>
      <c r="F182" s="86" t="str">
        <f>IFERROR(VLOOKUP(A182,SPY!$A$2:$E$379,5,FALSE),"")</f>
        <v/>
      </c>
      <c r="G182" s="8"/>
    </row>
    <row r="183" spans="1:7" x14ac:dyDescent="0.45">
      <c r="A183" s="9">
        <v>26330</v>
      </c>
      <c r="B183" s="90">
        <v>43.6</v>
      </c>
      <c r="C183" s="8">
        <f t="shared" si="12"/>
        <v>2.2988505747125743E-3</v>
      </c>
      <c r="D183" s="8">
        <f t="shared" si="13"/>
        <v>3.3175355450236976E-2</v>
      </c>
      <c r="E183" s="117"/>
      <c r="F183" s="86" t="str">
        <f>IFERROR(VLOOKUP(A183,SPY!$A$2:$E$379,5,FALSE),"")</f>
        <v/>
      </c>
      <c r="G183" s="8"/>
    </row>
    <row r="184" spans="1:7" x14ac:dyDescent="0.45">
      <c r="A184" s="9">
        <v>26359</v>
      </c>
      <c r="B184" s="90">
        <v>43.6</v>
      </c>
      <c r="C184" s="8">
        <f t="shared" si="12"/>
        <v>0</v>
      </c>
      <c r="D184" s="8">
        <f t="shared" si="13"/>
        <v>3.3175355450236976E-2</v>
      </c>
      <c r="E184" s="117"/>
      <c r="F184" s="86" t="str">
        <f>IFERROR(VLOOKUP(A184,SPY!$A$2:$E$379,5,FALSE),"")</f>
        <v/>
      </c>
      <c r="G184" s="8"/>
    </row>
    <row r="185" spans="1:7" x14ac:dyDescent="0.45">
      <c r="A185" s="9">
        <v>26390</v>
      </c>
      <c r="B185" s="90">
        <v>43.8</v>
      </c>
      <c r="C185" s="8">
        <f t="shared" si="12"/>
        <v>4.5871559633026138E-3</v>
      </c>
      <c r="D185" s="8">
        <f t="shared" si="13"/>
        <v>3.3018867924528239E-2</v>
      </c>
      <c r="E185" s="117">
        <v>5.2551813463878744E-2</v>
      </c>
      <c r="F185" s="86" t="str">
        <f>IFERROR(VLOOKUP(A185,SPY!$A$2:$E$379,5,FALSE),"")</f>
        <v/>
      </c>
      <c r="G185" s="8"/>
    </row>
    <row r="186" spans="1:7" x14ac:dyDescent="0.45">
      <c r="A186" s="9">
        <v>26420</v>
      </c>
      <c r="B186" s="90">
        <v>43.9</v>
      </c>
      <c r="C186" s="8">
        <f t="shared" si="12"/>
        <v>2.2831050228311334E-3</v>
      </c>
      <c r="D186" s="8">
        <f t="shared" si="13"/>
        <v>3.0516431924882514E-2</v>
      </c>
      <c r="E186" s="117"/>
      <c r="F186" s="86" t="str">
        <f>IFERROR(VLOOKUP(A186,SPY!$A$2:$E$379,5,FALSE),"")</f>
        <v/>
      </c>
      <c r="G186" s="8"/>
    </row>
    <row r="187" spans="1:7" x14ac:dyDescent="0.45">
      <c r="A187" s="9">
        <v>26451</v>
      </c>
      <c r="B187" s="90">
        <v>44</v>
      </c>
      <c r="C187" s="8">
        <f t="shared" si="12"/>
        <v>2.277904328018332E-3</v>
      </c>
      <c r="D187" s="8">
        <f t="shared" si="13"/>
        <v>2.8037383177570208E-2</v>
      </c>
      <c r="E187" s="117"/>
      <c r="F187" s="86" t="str">
        <f>IFERROR(VLOOKUP(A187,SPY!$A$2:$E$379,5,FALSE),"")</f>
        <v/>
      </c>
      <c r="G187" s="8"/>
    </row>
    <row r="188" spans="1:7" x14ac:dyDescent="0.45">
      <c r="A188" s="9">
        <v>26481</v>
      </c>
      <c r="B188" s="90">
        <v>44.1</v>
      </c>
      <c r="C188" s="8">
        <f t="shared" si="12"/>
        <v>2.2727272727272041E-3</v>
      </c>
      <c r="D188" s="8">
        <f t="shared" si="13"/>
        <v>2.7972027972028135E-2</v>
      </c>
      <c r="E188" s="117">
        <v>5.3819247156327056E-2</v>
      </c>
      <c r="F188" s="86" t="str">
        <f>IFERROR(VLOOKUP(A188,SPY!$A$2:$E$379,5,FALSE),"")</f>
        <v/>
      </c>
      <c r="G188" s="8"/>
    </row>
    <row r="189" spans="1:7" x14ac:dyDescent="0.45">
      <c r="A189" s="9">
        <v>26512</v>
      </c>
      <c r="B189" s="90">
        <v>44.3</v>
      </c>
      <c r="C189" s="8">
        <f t="shared" si="12"/>
        <v>4.5351473922901064E-3</v>
      </c>
      <c r="D189" s="8">
        <f t="shared" si="13"/>
        <v>3.0232558139534849E-2</v>
      </c>
      <c r="E189" s="117"/>
      <c r="F189" s="86" t="str">
        <f>IFERROR(VLOOKUP(A189,SPY!$A$2:$E$379,5,FALSE),"")</f>
        <v/>
      </c>
      <c r="G189" s="8"/>
    </row>
    <row r="190" spans="1:7" x14ac:dyDescent="0.45">
      <c r="A190" s="9">
        <v>26543</v>
      </c>
      <c r="B190" s="90">
        <v>44.3</v>
      </c>
      <c r="C190" s="8">
        <f t="shared" si="12"/>
        <v>0</v>
      </c>
      <c r="D190" s="8">
        <f t="shared" si="13"/>
        <v>3.0232558139534849E-2</v>
      </c>
      <c r="E190" s="117"/>
      <c r="F190" s="86" t="str">
        <f>IFERROR(VLOOKUP(A190,SPY!$A$2:$E$379,5,FALSE),"")</f>
        <v/>
      </c>
      <c r="G190" s="8"/>
    </row>
    <row r="191" spans="1:7" x14ac:dyDescent="0.45">
      <c r="A191" s="9">
        <v>26573</v>
      </c>
      <c r="B191" s="90">
        <v>44.4</v>
      </c>
      <c r="C191" s="8">
        <f t="shared" si="12"/>
        <v>2.2573363431150906E-3</v>
      </c>
      <c r="D191" s="8">
        <f t="shared" si="13"/>
        <v>3.0162412993039345E-2</v>
      </c>
      <c r="E191" s="117">
        <v>6.8944692011348688E-2</v>
      </c>
      <c r="F191" s="86" t="str">
        <f>IFERROR(VLOOKUP(A191,SPY!$A$2:$E$379,5,FALSE),"")</f>
        <v/>
      </c>
      <c r="G191" s="8"/>
    </row>
    <row r="192" spans="1:7" x14ac:dyDescent="0.45">
      <c r="A192" s="9">
        <v>26604</v>
      </c>
      <c r="B192" s="90">
        <v>44.4</v>
      </c>
      <c r="C192" s="8">
        <f t="shared" si="12"/>
        <v>0</v>
      </c>
      <c r="D192" s="8">
        <f t="shared" si="13"/>
        <v>2.7777777777777679E-2</v>
      </c>
      <c r="E192" s="117"/>
      <c r="F192" s="86" t="str">
        <f>IFERROR(VLOOKUP(A192,SPY!$A$2:$E$379,5,FALSE),"")</f>
        <v/>
      </c>
      <c r="G192" s="8"/>
    </row>
    <row r="193" spans="1:7" x14ac:dyDescent="0.45">
      <c r="A193" s="9">
        <v>26634</v>
      </c>
      <c r="B193" s="90">
        <v>44.6</v>
      </c>
      <c r="C193" s="8">
        <f t="shared" si="12"/>
        <v>4.5045045045044585E-3</v>
      </c>
      <c r="D193" s="8">
        <f t="shared" si="13"/>
        <v>3.0023094688221841E-2</v>
      </c>
      <c r="E193" s="117"/>
      <c r="F193" s="86" t="str">
        <f>IFERROR(VLOOKUP(A193,SPY!$A$2:$E$379,5,FALSE),"")</f>
        <v/>
      </c>
      <c r="G193" s="8"/>
    </row>
    <row r="194" spans="1:7" x14ac:dyDescent="0.45">
      <c r="A194" s="9">
        <v>26665</v>
      </c>
      <c r="B194" s="90">
        <v>44.6</v>
      </c>
      <c r="C194" s="8">
        <f t="shared" si="12"/>
        <v>0</v>
      </c>
      <c r="D194" s="8">
        <f t="shared" si="13"/>
        <v>2.5287356321839205E-2</v>
      </c>
      <c r="E194" s="117">
        <v>7.5618941306228302E-2</v>
      </c>
      <c r="F194" s="86" t="str">
        <f>IFERROR(VLOOKUP(A194,SPY!$A$2:$E$379,5,FALSE),"")</f>
        <v/>
      </c>
      <c r="G194" s="8"/>
    </row>
    <row r="195" spans="1:7" x14ac:dyDescent="0.45">
      <c r="A195" s="9">
        <v>26696</v>
      </c>
      <c r="B195" s="90">
        <v>44.8</v>
      </c>
      <c r="C195" s="8">
        <f t="shared" si="12"/>
        <v>4.484304932735439E-3</v>
      </c>
      <c r="D195" s="8">
        <f t="shared" si="13"/>
        <v>2.7522935779816349E-2</v>
      </c>
      <c r="E195" s="117"/>
      <c r="F195" s="86" t="str">
        <f>IFERROR(VLOOKUP(A195,SPY!$A$2:$E$379,5,FALSE),"")</f>
        <v/>
      </c>
      <c r="G195" s="8"/>
    </row>
    <row r="196" spans="1:7" x14ac:dyDescent="0.45">
      <c r="A196" s="9">
        <v>26724</v>
      </c>
      <c r="B196" s="90">
        <v>45</v>
      </c>
      <c r="C196" s="8">
        <f t="shared" ref="C196:C259" si="14">B196/B195-1</f>
        <v>4.4642857142858094E-3</v>
      </c>
      <c r="D196" s="8">
        <f t="shared" si="13"/>
        <v>3.2110091743119185E-2</v>
      </c>
      <c r="E196" s="117"/>
      <c r="F196" s="86" t="str">
        <f>IFERROR(VLOOKUP(A196,SPY!$A$2:$E$379,5,FALSE),"")</f>
        <v/>
      </c>
      <c r="G196" s="8"/>
    </row>
    <row r="197" spans="1:7" x14ac:dyDescent="0.45">
      <c r="A197" s="9">
        <v>26755</v>
      </c>
      <c r="B197" s="90">
        <v>45.1</v>
      </c>
      <c r="C197" s="8">
        <f t="shared" si="14"/>
        <v>2.2222222222223476E-3</v>
      </c>
      <c r="D197" s="8">
        <f t="shared" si="13"/>
        <v>2.9680365296803846E-2</v>
      </c>
      <c r="E197" s="117">
        <v>6.3196674026033309E-2</v>
      </c>
      <c r="F197" s="86" t="str">
        <f>IFERROR(VLOOKUP(A197,SPY!$A$2:$E$379,5,FALSE),"")</f>
        <v/>
      </c>
      <c r="G197" s="8"/>
    </row>
    <row r="198" spans="1:7" x14ac:dyDescent="0.45">
      <c r="A198" s="9">
        <v>26785</v>
      </c>
      <c r="B198" s="90">
        <v>45.3</v>
      </c>
      <c r="C198" s="8">
        <f t="shared" si="14"/>
        <v>4.4345898004434225E-3</v>
      </c>
      <c r="D198" s="8">
        <f t="shared" si="13"/>
        <v>3.1890660592255093E-2</v>
      </c>
      <c r="E198" s="117"/>
      <c r="F198" s="86" t="str">
        <f>IFERROR(VLOOKUP(A198,SPY!$A$2:$E$379,5,FALSE),"")</f>
        <v/>
      </c>
      <c r="G198" s="8"/>
    </row>
    <row r="199" spans="1:7" x14ac:dyDescent="0.45">
      <c r="A199" s="9">
        <v>26816</v>
      </c>
      <c r="B199" s="90">
        <v>45.4</v>
      </c>
      <c r="C199" s="8">
        <f t="shared" si="14"/>
        <v>2.2075055187638082E-3</v>
      </c>
      <c r="D199" s="8">
        <f t="shared" si="13"/>
        <v>3.1818181818181746E-2</v>
      </c>
      <c r="E199" s="117"/>
      <c r="F199" s="86" t="str">
        <f>IFERROR(VLOOKUP(A199,SPY!$A$2:$E$379,5,FALSE),"")</f>
        <v/>
      </c>
      <c r="G199" s="8"/>
    </row>
    <row r="200" spans="1:7" x14ac:dyDescent="0.45">
      <c r="A200" s="9">
        <v>26846</v>
      </c>
      <c r="B200" s="90">
        <v>45.5</v>
      </c>
      <c r="C200" s="8">
        <f t="shared" si="14"/>
        <v>2.2026431718062955E-3</v>
      </c>
      <c r="D200" s="8">
        <f t="shared" si="13"/>
        <v>3.1746031746031633E-2</v>
      </c>
      <c r="E200" s="117">
        <v>4.7710808846556076E-2</v>
      </c>
      <c r="F200" s="86" t="str">
        <f>IFERROR(VLOOKUP(A200,SPY!$A$2:$E$379,5,FALSE),"")</f>
        <v/>
      </c>
      <c r="G200" s="8"/>
    </row>
    <row r="201" spans="1:7" x14ac:dyDescent="0.45">
      <c r="A201" s="9">
        <v>26877</v>
      </c>
      <c r="B201" s="90">
        <v>45.7</v>
      </c>
      <c r="C201" s="8">
        <f t="shared" si="14"/>
        <v>4.39560439560438E-3</v>
      </c>
      <c r="D201" s="8">
        <f t="shared" si="13"/>
        <v>3.1602708803611934E-2</v>
      </c>
      <c r="E201" s="117"/>
      <c r="F201" s="86" t="str">
        <f>IFERROR(VLOOKUP(A201,SPY!$A$2:$E$379,5,FALSE),"")</f>
        <v/>
      </c>
      <c r="G201" s="8"/>
    </row>
    <row r="202" spans="1:7" x14ac:dyDescent="0.45">
      <c r="A202" s="9">
        <v>26908</v>
      </c>
      <c r="B202" s="90">
        <v>46</v>
      </c>
      <c r="C202" s="8">
        <f t="shared" si="14"/>
        <v>6.5645514223193757E-3</v>
      </c>
      <c r="D202" s="8">
        <f t="shared" si="13"/>
        <v>3.8374717832957206E-2</v>
      </c>
      <c r="E202" s="117"/>
      <c r="F202" s="86" t="str">
        <f>IFERROR(VLOOKUP(A202,SPY!$A$2:$E$379,5,FALSE),"")</f>
        <v/>
      </c>
      <c r="G202" s="8"/>
    </row>
    <row r="203" spans="1:7" x14ac:dyDescent="0.45">
      <c r="A203" s="9">
        <v>26938</v>
      </c>
      <c r="B203" s="90">
        <v>46.3</v>
      </c>
      <c r="C203" s="8">
        <f t="shared" si="14"/>
        <v>6.5217391304346339E-3</v>
      </c>
      <c r="D203" s="8">
        <f t="shared" si="13"/>
        <v>4.2792792792792689E-2</v>
      </c>
      <c r="E203" s="117">
        <v>4.0237570999252563E-2</v>
      </c>
      <c r="F203" s="86" t="str">
        <f>IFERROR(VLOOKUP(A203,SPY!$A$2:$E$379,5,FALSE),"")</f>
        <v/>
      </c>
      <c r="G203" s="8"/>
    </row>
    <row r="204" spans="1:7" x14ac:dyDescent="0.45">
      <c r="A204" s="9">
        <v>26969</v>
      </c>
      <c r="B204" s="90">
        <v>46.5</v>
      </c>
      <c r="C204" s="8">
        <f t="shared" si="14"/>
        <v>4.3196544276458138E-3</v>
      </c>
      <c r="D204" s="8">
        <f t="shared" si="13"/>
        <v>4.7297297297297369E-2</v>
      </c>
      <c r="E204" s="117"/>
      <c r="F204" s="86" t="str">
        <f>IFERROR(VLOOKUP(A204,SPY!$A$2:$E$379,5,FALSE),"")</f>
        <v/>
      </c>
      <c r="G204" s="8"/>
    </row>
    <row r="205" spans="1:7" x14ac:dyDescent="0.45">
      <c r="A205" s="9">
        <v>26999</v>
      </c>
      <c r="B205" s="90">
        <v>46.7</v>
      </c>
      <c r="C205" s="8">
        <f t="shared" si="14"/>
        <v>4.3010752688172893E-3</v>
      </c>
      <c r="D205" s="8">
        <f t="shared" si="13"/>
        <v>4.7085201793721998E-2</v>
      </c>
      <c r="E205" s="117"/>
      <c r="F205" s="86" t="str">
        <f>IFERROR(VLOOKUP(A205,SPY!$A$2:$E$379,5,FALSE),"")</f>
        <v/>
      </c>
      <c r="G205" s="8"/>
    </row>
    <row r="206" spans="1:7" x14ac:dyDescent="0.45">
      <c r="A206" s="9">
        <v>27030</v>
      </c>
      <c r="B206" s="90">
        <v>46.9</v>
      </c>
      <c r="C206" s="8">
        <f t="shared" si="14"/>
        <v>4.2826552462524869E-3</v>
      </c>
      <c r="D206" s="8">
        <f t="shared" si="13"/>
        <v>5.1569506726457437E-2</v>
      </c>
      <c r="E206" s="117">
        <v>6.3877572829453347E-3</v>
      </c>
      <c r="F206" s="86" t="str">
        <f>IFERROR(VLOOKUP(A206,SPY!$A$2:$E$379,5,FALSE),"")</f>
        <v/>
      </c>
      <c r="G206" s="8"/>
    </row>
    <row r="207" spans="1:7" x14ac:dyDescent="0.45">
      <c r="A207" s="9">
        <v>27061</v>
      </c>
      <c r="B207" s="90">
        <v>47.2</v>
      </c>
      <c r="C207" s="8">
        <f t="shared" si="14"/>
        <v>6.3965884861407751E-3</v>
      </c>
      <c r="D207" s="8">
        <f t="shared" ref="D207:D270" si="15">B207/B195-1</f>
        <v>5.3571428571428603E-2</v>
      </c>
      <c r="E207" s="117"/>
      <c r="F207" s="86" t="str">
        <f>IFERROR(VLOOKUP(A207,SPY!$A$2:$E$379,5,FALSE),"")</f>
        <v/>
      </c>
      <c r="G207" s="8"/>
    </row>
    <row r="208" spans="1:7" x14ac:dyDescent="0.45">
      <c r="A208" s="9">
        <v>27089</v>
      </c>
      <c r="B208" s="90">
        <v>47.6</v>
      </c>
      <c r="C208" s="8">
        <f t="shared" si="14"/>
        <v>8.4745762711864181E-3</v>
      </c>
      <c r="D208" s="8">
        <f t="shared" si="15"/>
        <v>5.7777777777777706E-2</v>
      </c>
      <c r="E208" s="117"/>
      <c r="F208" s="86" t="str">
        <f>IFERROR(VLOOKUP(A208,SPY!$A$2:$E$379,5,FALSE),"")</f>
        <v/>
      </c>
      <c r="G208" s="8"/>
    </row>
    <row r="209" spans="1:7" x14ac:dyDescent="0.45">
      <c r="A209" s="9">
        <v>27120</v>
      </c>
      <c r="B209" s="90">
        <v>47.9</v>
      </c>
      <c r="C209" s="8">
        <f t="shared" si="14"/>
        <v>6.302521008403339E-3</v>
      </c>
      <c r="D209" s="8">
        <f t="shared" si="15"/>
        <v>6.208425720620836E-2</v>
      </c>
      <c r="E209" s="117">
        <v>-2.0841156656144265E-3</v>
      </c>
      <c r="F209" s="86" t="str">
        <f>IFERROR(VLOOKUP(A209,SPY!$A$2:$E$379,5,FALSE),"")</f>
        <v/>
      </c>
      <c r="G209" s="8"/>
    </row>
    <row r="210" spans="1:7" x14ac:dyDescent="0.45">
      <c r="A210" s="9">
        <v>27150</v>
      </c>
      <c r="B210" s="90">
        <v>48.5</v>
      </c>
      <c r="C210" s="8">
        <f t="shared" si="14"/>
        <v>1.2526096033403045E-2</v>
      </c>
      <c r="D210" s="8">
        <f t="shared" si="15"/>
        <v>7.064017660044164E-2</v>
      </c>
      <c r="E210" s="117"/>
      <c r="F210" s="86" t="str">
        <f>IFERROR(VLOOKUP(A210,SPY!$A$2:$E$379,5,FALSE),"")</f>
        <v/>
      </c>
      <c r="G210" s="8"/>
    </row>
    <row r="211" spans="1:7" x14ac:dyDescent="0.45">
      <c r="A211" s="9">
        <v>27181</v>
      </c>
      <c r="B211" s="90">
        <v>49</v>
      </c>
      <c r="C211" s="8">
        <f t="shared" si="14"/>
        <v>1.0309278350515427E-2</v>
      </c>
      <c r="D211" s="8">
        <f t="shared" si="15"/>
        <v>7.9295154185021977E-2</v>
      </c>
      <c r="E211" s="117"/>
      <c r="F211" s="86" t="str">
        <f>IFERROR(VLOOKUP(A211,SPY!$A$2:$E$379,5,FALSE),"")</f>
        <v/>
      </c>
      <c r="G211" s="8"/>
    </row>
    <row r="212" spans="1:7" x14ac:dyDescent="0.45">
      <c r="A212" s="9">
        <v>27211</v>
      </c>
      <c r="B212" s="90">
        <v>49.5</v>
      </c>
      <c r="C212" s="8">
        <f t="shared" si="14"/>
        <v>1.0204081632652962E-2</v>
      </c>
      <c r="D212" s="8">
        <f t="shared" si="15"/>
        <v>8.7912087912087822E-2</v>
      </c>
      <c r="E212" s="117">
        <v>-6.2898080752895264E-3</v>
      </c>
      <c r="F212" s="86" t="str">
        <f>IFERROR(VLOOKUP(A212,SPY!$A$2:$E$379,5,FALSE),"")</f>
        <v/>
      </c>
      <c r="G212" s="8"/>
    </row>
    <row r="213" spans="1:7" x14ac:dyDescent="0.45">
      <c r="A213" s="9">
        <v>27242</v>
      </c>
      <c r="B213" s="90">
        <v>50.2</v>
      </c>
      <c r="C213" s="8">
        <f t="shared" si="14"/>
        <v>1.4141414141414232E-2</v>
      </c>
      <c r="D213" s="8">
        <f t="shared" si="15"/>
        <v>9.846827133479219E-2</v>
      </c>
      <c r="E213" s="117"/>
      <c r="F213" s="86" t="str">
        <f>IFERROR(VLOOKUP(A213,SPY!$A$2:$E$379,5,FALSE),"")</f>
        <v/>
      </c>
      <c r="G213" s="8"/>
    </row>
    <row r="214" spans="1:7" x14ac:dyDescent="0.45">
      <c r="A214" s="9">
        <v>27273</v>
      </c>
      <c r="B214" s="90">
        <v>50.7</v>
      </c>
      <c r="C214" s="8">
        <f t="shared" si="14"/>
        <v>9.960159362549792E-3</v>
      </c>
      <c r="D214" s="8">
        <f t="shared" si="15"/>
        <v>0.10217391304347823</v>
      </c>
      <c r="E214" s="117"/>
      <c r="F214" s="86" t="str">
        <f>IFERROR(VLOOKUP(A214,SPY!$A$2:$E$379,5,FALSE),"")</f>
        <v/>
      </c>
      <c r="G214" s="8"/>
    </row>
    <row r="215" spans="1:7" x14ac:dyDescent="0.45">
      <c r="A215" s="9">
        <v>27303</v>
      </c>
      <c r="B215" s="90">
        <v>51.2</v>
      </c>
      <c r="C215" s="8">
        <f t="shared" si="14"/>
        <v>9.8619329388560661E-3</v>
      </c>
      <c r="D215" s="8">
        <f t="shared" si="15"/>
        <v>0.10583153347732188</v>
      </c>
      <c r="E215" s="117">
        <v>-1.9454395631254444E-2</v>
      </c>
      <c r="F215" s="86" t="str">
        <f>IFERROR(VLOOKUP(A215,SPY!$A$2:$E$379,5,FALSE),"")</f>
        <v/>
      </c>
      <c r="G215" s="8"/>
    </row>
    <row r="216" spans="1:7" x14ac:dyDescent="0.45">
      <c r="A216" s="9">
        <v>27334</v>
      </c>
      <c r="B216" s="90">
        <v>51.6</v>
      </c>
      <c r="C216" s="8">
        <f t="shared" si="14"/>
        <v>7.8125E-3</v>
      </c>
      <c r="D216" s="8">
        <f t="shared" si="15"/>
        <v>0.10967741935483866</v>
      </c>
      <c r="E216" s="117"/>
      <c r="F216" s="86" t="str">
        <f>IFERROR(VLOOKUP(A216,SPY!$A$2:$E$379,5,FALSE),"")</f>
        <v/>
      </c>
      <c r="G216" s="8"/>
    </row>
    <row r="217" spans="1:7" x14ac:dyDescent="0.45">
      <c r="A217" s="9">
        <v>27364</v>
      </c>
      <c r="B217" s="90">
        <v>52</v>
      </c>
      <c r="C217" s="8">
        <f t="shared" si="14"/>
        <v>7.7519379844961378E-3</v>
      </c>
      <c r="D217" s="8">
        <f t="shared" si="15"/>
        <v>0.1134903640256959</v>
      </c>
      <c r="E217" s="117"/>
      <c r="F217" s="86" t="str">
        <f>IFERROR(VLOOKUP(A217,SPY!$A$2:$E$379,5,FALSE),"")</f>
        <v/>
      </c>
      <c r="G217" s="8"/>
    </row>
    <row r="218" spans="1:7" x14ac:dyDescent="0.45">
      <c r="A218" s="9">
        <v>27395</v>
      </c>
      <c r="B218" s="90">
        <v>52.3</v>
      </c>
      <c r="C218" s="8">
        <f t="shared" si="14"/>
        <v>5.7692307692307487E-3</v>
      </c>
      <c r="D218" s="8">
        <f t="shared" si="15"/>
        <v>0.11513859275053306</v>
      </c>
      <c r="E218" s="117">
        <v>-2.2990596636949218E-2</v>
      </c>
      <c r="F218" s="86" t="str">
        <f>IFERROR(VLOOKUP(A218,SPY!$A$2:$E$379,5,FALSE),"")</f>
        <v/>
      </c>
      <c r="G218" s="8"/>
    </row>
    <row r="219" spans="1:7" x14ac:dyDescent="0.45">
      <c r="A219" s="9">
        <v>27426</v>
      </c>
      <c r="B219" s="90">
        <v>52.8</v>
      </c>
      <c r="C219" s="8">
        <f t="shared" si="14"/>
        <v>9.5602294455066072E-3</v>
      </c>
      <c r="D219" s="8">
        <f t="shared" si="15"/>
        <v>0.11864406779661008</v>
      </c>
      <c r="E219" s="117"/>
      <c r="F219" s="86" t="str">
        <f>IFERROR(VLOOKUP(A219,SPY!$A$2:$E$379,5,FALSE),"")</f>
        <v/>
      </c>
      <c r="G219" s="8"/>
    </row>
    <row r="220" spans="1:7" x14ac:dyDescent="0.45">
      <c r="A220" s="9">
        <v>27454</v>
      </c>
      <c r="B220" s="90">
        <v>53</v>
      </c>
      <c r="C220" s="8">
        <f t="shared" si="14"/>
        <v>3.7878787878788955E-3</v>
      </c>
      <c r="D220" s="8">
        <f t="shared" si="15"/>
        <v>0.11344537815126055</v>
      </c>
      <c r="E220" s="117"/>
      <c r="F220" s="86" t="str">
        <f>IFERROR(VLOOKUP(A220,SPY!$A$2:$E$379,5,FALSE),"")</f>
        <v/>
      </c>
      <c r="G220" s="8"/>
    </row>
    <row r="221" spans="1:7" x14ac:dyDescent="0.45">
      <c r="A221" s="9">
        <v>27485</v>
      </c>
      <c r="B221" s="90">
        <v>53.3</v>
      </c>
      <c r="C221" s="8">
        <f t="shared" si="14"/>
        <v>5.6603773584904538E-3</v>
      </c>
      <c r="D221" s="8">
        <f t="shared" si="15"/>
        <v>0.11273486430062629</v>
      </c>
      <c r="E221" s="117">
        <v>-1.8342612096180544E-2</v>
      </c>
      <c r="F221" s="86" t="str">
        <f>IFERROR(VLOOKUP(A221,SPY!$A$2:$E$379,5,FALSE),"")</f>
        <v/>
      </c>
      <c r="G221" s="8"/>
    </row>
    <row r="222" spans="1:7" x14ac:dyDescent="0.45">
      <c r="A222" s="9">
        <v>27515</v>
      </c>
      <c r="B222" s="90">
        <v>53.5</v>
      </c>
      <c r="C222" s="8">
        <f t="shared" si="14"/>
        <v>3.7523452157599557E-3</v>
      </c>
      <c r="D222" s="8">
        <f t="shared" si="15"/>
        <v>0.10309278350515472</v>
      </c>
      <c r="E222" s="117"/>
      <c r="F222" s="86" t="str">
        <f>IFERROR(VLOOKUP(A222,SPY!$A$2:$E$379,5,FALSE),"")</f>
        <v/>
      </c>
      <c r="G222" s="8"/>
    </row>
    <row r="223" spans="1:7" x14ac:dyDescent="0.45">
      <c r="A223" s="9">
        <v>27546</v>
      </c>
      <c r="B223" s="90">
        <v>53.8</v>
      </c>
      <c r="C223" s="8">
        <f t="shared" si="14"/>
        <v>5.6074766355138639E-3</v>
      </c>
      <c r="D223" s="8">
        <f t="shared" si="15"/>
        <v>9.795918367346923E-2</v>
      </c>
      <c r="E223" s="117"/>
      <c r="F223" s="86" t="str">
        <f>IFERROR(VLOOKUP(A223,SPY!$A$2:$E$379,5,FALSE),"")</f>
        <v/>
      </c>
      <c r="G223" s="8"/>
    </row>
    <row r="224" spans="1:7" x14ac:dyDescent="0.45">
      <c r="A224" s="9">
        <v>27576</v>
      </c>
      <c r="B224" s="90">
        <v>54</v>
      </c>
      <c r="C224" s="8">
        <f t="shared" si="14"/>
        <v>3.7174721189592308E-3</v>
      </c>
      <c r="D224" s="8">
        <f t="shared" si="15"/>
        <v>9.0909090909090828E-2</v>
      </c>
      <c r="E224" s="117">
        <v>7.9868246568049681E-3</v>
      </c>
      <c r="F224" s="86" t="str">
        <f>IFERROR(VLOOKUP(A224,SPY!$A$2:$E$379,5,FALSE),"")</f>
        <v/>
      </c>
      <c r="G224" s="8"/>
    </row>
    <row r="225" spans="1:7" x14ac:dyDescent="0.45">
      <c r="A225" s="9">
        <v>27607</v>
      </c>
      <c r="B225" s="90">
        <v>54.2</v>
      </c>
      <c r="C225" s="8">
        <f t="shared" si="14"/>
        <v>3.7037037037037646E-3</v>
      </c>
      <c r="D225" s="8">
        <f t="shared" si="15"/>
        <v>7.9681274900398336E-2</v>
      </c>
      <c r="E225" s="117"/>
      <c r="F225" s="86" t="str">
        <f>IFERROR(VLOOKUP(A225,SPY!$A$2:$E$379,5,FALSE),"")</f>
        <v/>
      </c>
      <c r="G225" s="8"/>
    </row>
    <row r="226" spans="1:7" x14ac:dyDescent="0.45">
      <c r="A226" s="9">
        <v>27638</v>
      </c>
      <c r="B226" s="90">
        <v>54.5</v>
      </c>
      <c r="C226" s="8">
        <f t="shared" si="14"/>
        <v>5.5350553505535416E-3</v>
      </c>
      <c r="D226" s="8">
        <f t="shared" si="15"/>
        <v>7.4950690335305659E-2</v>
      </c>
      <c r="E226" s="117"/>
      <c r="F226" s="86" t="str">
        <f>IFERROR(VLOOKUP(A226,SPY!$A$2:$E$379,5,FALSE),"")</f>
        <v/>
      </c>
      <c r="G226" s="8"/>
    </row>
    <row r="227" spans="1:7" x14ac:dyDescent="0.45">
      <c r="A227" s="9">
        <v>27668</v>
      </c>
      <c r="B227" s="90">
        <v>54.8</v>
      </c>
      <c r="C227" s="8">
        <f t="shared" si="14"/>
        <v>5.5045871559633586E-3</v>
      </c>
      <c r="D227" s="8">
        <f t="shared" si="15"/>
        <v>7.0312499999999778E-2</v>
      </c>
      <c r="E227" s="117">
        <v>2.5539986817473988E-2</v>
      </c>
      <c r="F227" s="86" t="str">
        <f>IFERROR(VLOOKUP(A227,SPY!$A$2:$E$379,5,FALSE),"")</f>
        <v/>
      </c>
      <c r="G227" s="8"/>
    </row>
    <row r="228" spans="1:7" x14ac:dyDescent="0.45">
      <c r="A228" s="9">
        <v>27699</v>
      </c>
      <c r="B228" s="90">
        <v>55.2</v>
      </c>
      <c r="C228" s="8">
        <f t="shared" si="14"/>
        <v>7.2992700729928028E-3</v>
      </c>
      <c r="D228" s="8">
        <f t="shared" si="15"/>
        <v>6.976744186046524E-2</v>
      </c>
      <c r="E228" s="117"/>
      <c r="F228" s="86" t="str">
        <f>IFERROR(VLOOKUP(A228,SPY!$A$2:$E$379,5,FALSE),"")</f>
        <v/>
      </c>
      <c r="G228" s="8"/>
    </row>
    <row r="229" spans="1:7" x14ac:dyDescent="0.45">
      <c r="A229" s="9">
        <v>27729</v>
      </c>
      <c r="B229" s="90">
        <v>55.5</v>
      </c>
      <c r="C229" s="8">
        <f t="shared" si="14"/>
        <v>5.4347826086955653E-3</v>
      </c>
      <c r="D229" s="8">
        <f t="shared" si="15"/>
        <v>6.7307692307692291E-2</v>
      </c>
      <c r="E229" s="117"/>
      <c r="F229" s="86" t="str">
        <f>IFERROR(VLOOKUP(A229,SPY!$A$2:$E$379,5,FALSE),"")</f>
        <v/>
      </c>
      <c r="G229" s="8"/>
    </row>
    <row r="230" spans="1:7" x14ac:dyDescent="0.45">
      <c r="A230" s="9">
        <v>27760</v>
      </c>
      <c r="B230" s="90">
        <v>55.9</v>
      </c>
      <c r="C230" s="8">
        <f t="shared" si="14"/>
        <v>7.2072072072071336E-3</v>
      </c>
      <c r="D230" s="8">
        <f t="shared" si="15"/>
        <v>6.8833652007648238E-2</v>
      </c>
      <c r="E230" s="117">
        <v>6.1523864866092452E-2</v>
      </c>
      <c r="F230" s="86" t="str">
        <f>IFERROR(VLOOKUP(A230,SPY!$A$2:$E$379,5,FALSE),"")</f>
        <v/>
      </c>
      <c r="G230" s="8"/>
    </row>
    <row r="231" spans="1:7" x14ac:dyDescent="0.45">
      <c r="A231" s="9">
        <v>27791</v>
      </c>
      <c r="B231" s="90">
        <v>56.2</v>
      </c>
      <c r="C231" s="8">
        <f t="shared" si="14"/>
        <v>5.3667262969590013E-3</v>
      </c>
      <c r="D231" s="8">
        <f t="shared" si="15"/>
        <v>6.4393939393939448E-2</v>
      </c>
      <c r="E231" s="117"/>
      <c r="F231" s="86" t="str">
        <f>IFERROR(VLOOKUP(A231,SPY!$A$2:$E$379,5,FALSE),"")</f>
        <v/>
      </c>
      <c r="G231" s="8"/>
    </row>
    <row r="232" spans="1:7" x14ac:dyDescent="0.45">
      <c r="A232" s="9">
        <v>27820</v>
      </c>
      <c r="B232" s="90">
        <v>56.5</v>
      </c>
      <c r="C232" s="8">
        <f t="shared" si="14"/>
        <v>5.3380782918148739E-3</v>
      </c>
      <c r="D232" s="8">
        <f t="shared" si="15"/>
        <v>6.60377358490567E-2</v>
      </c>
      <c r="E232" s="117"/>
      <c r="F232" s="86" t="str">
        <f>IFERROR(VLOOKUP(A232,SPY!$A$2:$E$379,5,FALSE),"")</f>
        <v/>
      </c>
      <c r="G232" s="8"/>
    </row>
    <row r="233" spans="1:7" x14ac:dyDescent="0.45">
      <c r="A233" s="9">
        <v>27851</v>
      </c>
      <c r="B233" s="90">
        <v>56.7</v>
      </c>
      <c r="C233" s="8">
        <f t="shared" si="14"/>
        <v>3.5398230088496963E-3</v>
      </c>
      <c r="D233" s="8">
        <f t="shared" si="15"/>
        <v>6.3789868667917471E-2</v>
      </c>
      <c r="E233" s="117">
        <v>6.1725723898493151E-2</v>
      </c>
      <c r="F233" s="86" t="str">
        <f>IFERROR(VLOOKUP(A233,SPY!$A$2:$E$379,5,FALSE),"")</f>
        <v/>
      </c>
      <c r="G233" s="8"/>
    </row>
    <row r="234" spans="1:7" x14ac:dyDescent="0.45">
      <c r="A234" s="9">
        <v>27881</v>
      </c>
      <c r="B234" s="90">
        <v>57</v>
      </c>
      <c r="C234" s="8">
        <f t="shared" si="14"/>
        <v>5.2910052910053462E-3</v>
      </c>
      <c r="D234" s="8">
        <f t="shared" si="15"/>
        <v>6.5420560747663448E-2</v>
      </c>
      <c r="E234" s="117"/>
      <c r="F234" s="86" t="str">
        <f>IFERROR(VLOOKUP(A234,SPY!$A$2:$E$379,5,FALSE),"")</f>
        <v/>
      </c>
      <c r="G234" s="8"/>
    </row>
    <row r="235" spans="1:7" x14ac:dyDescent="0.45">
      <c r="A235" s="9">
        <v>27912</v>
      </c>
      <c r="B235" s="90">
        <v>57.2</v>
      </c>
      <c r="C235" s="8">
        <f t="shared" si="14"/>
        <v>3.5087719298245723E-3</v>
      </c>
      <c r="D235" s="8">
        <f t="shared" si="15"/>
        <v>6.3197026022304925E-2</v>
      </c>
      <c r="E235" s="117"/>
      <c r="F235" s="86" t="str">
        <f>IFERROR(VLOOKUP(A235,SPY!$A$2:$E$379,5,FALSE),"")</f>
        <v/>
      </c>
      <c r="G235" s="8"/>
    </row>
    <row r="236" spans="1:7" x14ac:dyDescent="0.45">
      <c r="A236" s="9">
        <v>27942</v>
      </c>
      <c r="B236" s="90">
        <v>57.6</v>
      </c>
      <c r="C236" s="8">
        <f t="shared" si="14"/>
        <v>6.9930069930068672E-3</v>
      </c>
      <c r="D236" s="8">
        <f t="shared" si="15"/>
        <v>6.6666666666666652E-2</v>
      </c>
      <c r="E236" s="117">
        <v>4.9586307175719491E-2</v>
      </c>
      <c r="F236" s="86" t="str">
        <f>IFERROR(VLOOKUP(A236,SPY!$A$2:$E$379,5,FALSE),"")</f>
        <v/>
      </c>
      <c r="G236" s="8"/>
    </row>
    <row r="237" spans="1:7" x14ac:dyDescent="0.45">
      <c r="A237" s="9">
        <v>27973</v>
      </c>
      <c r="B237" s="90">
        <v>57.9</v>
      </c>
      <c r="C237" s="8">
        <f t="shared" si="14"/>
        <v>5.2083333333332593E-3</v>
      </c>
      <c r="D237" s="8">
        <f t="shared" si="15"/>
        <v>6.8265682656826421E-2</v>
      </c>
      <c r="E237" s="117"/>
      <c r="F237" s="86" t="str">
        <f>IFERROR(VLOOKUP(A237,SPY!$A$2:$E$379,5,FALSE),"")</f>
        <v/>
      </c>
      <c r="G237" s="8"/>
    </row>
    <row r="238" spans="1:7" x14ac:dyDescent="0.45">
      <c r="A238" s="9">
        <v>28004</v>
      </c>
      <c r="B238" s="90">
        <v>58.2</v>
      </c>
      <c r="C238" s="8">
        <f t="shared" si="14"/>
        <v>5.1813471502590858E-3</v>
      </c>
      <c r="D238" s="8">
        <f t="shared" si="15"/>
        <v>6.7889908256880682E-2</v>
      </c>
      <c r="E238" s="117"/>
      <c r="F238" s="86" t="str">
        <f>IFERROR(VLOOKUP(A238,SPY!$A$2:$E$379,5,FALSE),"")</f>
        <v/>
      </c>
      <c r="G238" s="8"/>
    </row>
    <row r="239" spans="1:7" x14ac:dyDescent="0.45">
      <c r="A239" s="9">
        <v>28034</v>
      </c>
      <c r="B239" s="90">
        <v>58.5</v>
      </c>
      <c r="C239" s="8">
        <f t="shared" si="14"/>
        <v>5.1546391752577136E-3</v>
      </c>
      <c r="D239" s="8">
        <f t="shared" si="15"/>
        <v>6.7518248175182594E-2</v>
      </c>
      <c r="E239" s="117">
        <v>4.3148126414503434E-2</v>
      </c>
      <c r="F239" s="86" t="str">
        <f>IFERROR(VLOOKUP(A239,SPY!$A$2:$E$379,5,FALSE),"")</f>
        <v/>
      </c>
      <c r="G239" s="8"/>
    </row>
    <row r="240" spans="1:7" x14ac:dyDescent="0.45">
      <c r="A240" s="9">
        <v>28065</v>
      </c>
      <c r="B240" s="90">
        <v>58.7</v>
      </c>
      <c r="C240" s="8">
        <f t="shared" si="14"/>
        <v>3.4188034188034067E-3</v>
      </c>
      <c r="D240" s="8">
        <f t="shared" si="15"/>
        <v>6.3405797101449224E-2</v>
      </c>
      <c r="E240" s="117"/>
      <c r="F240" s="86" t="str">
        <f>IFERROR(VLOOKUP(A240,SPY!$A$2:$E$379,5,FALSE),"")</f>
        <v/>
      </c>
      <c r="G240" s="8"/>
    </row>
    <row r="241" spans="1:7" x14ac:dyDescent="0.45">
      <c r="A241" s="9">
        <v>28095</v>
      </c>
      <c r="B241" s="90">
        <v>58.9</v>
      </c>
      <c r="C241" s="8">
        <f t="shared" si="14"/>
        <v>3.4071550255536653E-3</v>
      </c>
      <c r="D241" s="8">
        <f t="shared" si="15"/>
        <v>6.1261261261261302E-2</v>
      </c>
      <c r="E241" s="117"/>
      <c r="F241" s="86" t="str">
        <f>IFERROR(VLOOKUP(A241,SPY!$A$2:$E$379,5,FALSE),"")</f>
        <v/>
      </c>
      <c r="G241" s="8"/>
    </row>
    <row r="242" spans="1:7" x14ac:dyDescent="0.45">
      <c r="A242" s="9">
        <v>28126</v>
      </c>
      <c r="B242" s="90">
        <v>59.3</v>
      </c>
      <c r="C242" s="8">
        <f t="shared" si="14"/>
        <v>6.7911714770798604E-3</v>
      </c>
      <c r="D242" s="8">
        <f t="shared" si="15"/>
        <v>6.0822898032200312E-2</v>
      </c>
      <c r="E242" s="117">
        <v>3.2259784362000117E-2</v>
      </c>
      <c r="F242" s="86" t="str">
        <f>IFERROR(VLOOKUP(A242,SPY!$A$2:$E$379,5,FALSE),"")</f>
        <v/>
      </c>
      <c r="G242" s="8"/>
    </row>
    <row r="243" spans="1:7" x14ac:dyDescent="0.45">
      <c r="A243" s="9">
        <v>28157</v>
      </c>
      <c r="B243" s="90">
        <v>59.7</v>
      </c>
      <c r="C243" s="8">
        <f t="shared" si="14"/>
        <v>6.7453625632378778E-3</v>
      </c>
      <c r="D243" s="8">
        <f t="shared" si="15"/>
        <v>6.2277580071174343E-2</v>
      </c>
      <c r="E243" s="117"/>
      <c r="F243" s="86" t="str">
        <f>IFERROR(VLOOKUP(A243,SPY!$A$2:$E$379,5,FALSE),"")</f>
        <v/>
      </c>
      <c r="G243" s="8"/>
    </row>
    <row r="244" spans="1:7" x14ac:dyDescent="0.45">
      <c r="A244" s="9">
        <v>28185</v>
      </c>
      <c r="B244" s="90">
        <v>60</v>
      </c>
      <c r="C244" s="8">
        <f t="shared" si="14"/>
        <v>5.0251256281406143E-3</v>
      </c>
      <c r="D244" s="8">
        <f t="shared" si="15"/>
        <v>6.1946902654867353E-2</v>
      </c>
      <c r="E244" s="117"/>
      <c r="F244" s="86" t="str">
        <f>IFERROR(VLOOKUP(A244,SPY!$A$2:$E$379,5,FALSE),"")</f>
        <v/>
      </c>
      <c r="G244" s="8"/>
    </row>
    <row r="245" spans="1:7" x14ac:dyDescent="0.45">
      <c r="A245" s="9">
        <v>28216</v>
      </c>
      <c r="B245" s="90">
        <v>60.3</v>
      </c>
      <c r="C245" s="8">
        <f t="shared" si="14"/>
        <v>4.9999999999998934E-3</v>
      </c>
      <c r="D245" s="8">
        <f t="shared" si="15"/>
        <v>6.3492063492063489E-2</v>
      </c>
      <c r="E245" s="117">
        <v>4.4663392503022557E-2</v>
      </c>
      <c r="F245" s="86" t="str">
        <f>IFERROR(VLOOKUP(A245,SPY!$A$2:$E$379,5,FALSE),"")</f>
        <v/>
      </c>
      <c r="G245" s="8"/>
    </row>
    <row r="246" spans="1:7" x14ac:dyDescent="0.45">
      <c r="A246" s="9">
        <v>28246</v>
      </c>
      <c r="B246" s="90">
        <v>60.6</v>
      </c>
      <c r="C246" s="8">
        <f t="shared" si="14"/>
        <v>4.9751243781095411E-3</v>
      </c>
      <c r="D246" s="8">
        <f t="shared" si="15"/>
        <v>6.315789473684208E-2</v>
      </c>
      <c r="E246" s="117"/>
      <c r="F246" s="86" t="str">
        <f>IFERROR(VLOOKUP(A246,SPY!$A$2:$E$379,5,FALSE),"")</f>
        <v/>
      </c>
      <c r="G246" s="8"/>
    </row>
    <row r="247" spans="1:7" x14ac:dyDescent="0.45">
      <c r="A247" s="9">
        <v>28277</v>
      </c>
      <c r="B247" s="90">
        <v>61</v>
      </c>
      <c r="C247" s="8">
        <f t="shared" si="14"/>
        <v>6.6006600660066805E-3</v>
      </c>
      <c r="D247" s="8">
        <f t="shared" si="15"/>
        <v>6.643356643356646E-2</v>
      </c>
      <c r="E247" s="117"/>
      <c r="F247" s="86" t="str">
        <f>IFERROR(VLOOKUP(A247,SPY!$A$2:$E$379,5,FALSE),"")</f>
        <v/>
      </c>
      <c r="G247" s="8"/>
    </row>
    <row r="248" spans="1:7" x14ac:dyDescent="0.45">
      <c r="A248" s="9">
        <v>28307</v>
      </c>
      <c r="B248" s="90">
        <v>61.2</v>
      </c>
      <c r="C248" s="8">
        <f t="shared" si="14"/>
        <v>3.2786885245901232E-3</v>
      </c>
      <c r="D248" s="8">
        <f t="shared" si="15"/>
        <v>6.25E-2</v>
      </c>
      <c r="E248" s="117">
        <v>5.7708919888722426E-2</v>
      </c>
      <c r="F248" s="86" t="str">
        <f>IFERROR(VLOOKUP(A248,SPY!$A$2:$E$379,5,FALSE),"")</f>
        <v/>
      </c>
      <c r="G248" s="8"/>
    </row>
    <row r="249" spans="1:7" x14ac:dyDescent="0.45">
      <c r="A249" s="9">
        <v>28338</v>
      </c>
      <c r="B249" s="90">
        <v>61.5</v>
      </c>
      <c r="C249" s="8">
        <f t="shared" si="14"/>
        <v>4.9019607843137081E-3</v>
      </c>
      <c r="D249" s="8">
        <f t="shared" si="15"/>
        <v>6.2176165803108807E-2</v>
      </c>
      <c r="E249" s="117"/>
      <c r="F249" s="86" t="str">
        <f>IFERROR(VLOOKUP(A249,SPY!$A$2:$E$379,5,FALSE),"")</f>
        <v/>
      </c>
      <c r="G249" s="8"/>
    </row>
    <row r="250" spans="1:7" x14ac:dyDescent="0.45">
      <c r="A250" s="9">
        <v>28369</v>
      </c>
      <c r="B250" s="90">
        <v>61.8</v>
      </c>
      <c r="C250" s="8">
        <f t="shared" si="14"/>
        <v>4.8780487804878092E-3</v>
      </c>
      <c r="D250" s="8">
        <f t="shared" si="15"/>
        <v>6.1855670103092786E-2</v>
      </c>
      <c r="E250" s="117"/>
      <c r="F250" s="86" t="str">
        <f>IFERROR(VLOOKUP(A250,SPY!$A$2:$E$379,5,FALSE),"")</f>
        <v/>
      </c>
      <c r="G250" s="8"/>
    </row>
    <row r="251" spans="1:7" x14ac:dyDescent="0.45">
      <c r="A251" s="9">
        <v>28399</v>
      </c>
      <c r="B251" s="90">
        <v>62</v>
      </c>
      <c r="C251" s="8">
        <f t="shared" si="14"/>
        <v>3.2362459546926292E-3</v>
      </c>
      <c r="D251" s="8">
        <f t="shared" si="15"/>
        <v>5.9829059829059839E-2</v>
      </c>
      <c r="E251" s="117">
        <v>5.0120296166899475E-2</v>
      </c>
      <c r="F251" s="86" t="str">
        <f>IFERROR(VLOOKUP(A251,SPY!$A$2:$E$379,5,FALSE),"")</f>
        <v/>
      </c>
      <c r="G251" s="8"/>
    </row>
    <row r="252" spans="1:7" x14ac:dyDescent="0.45">
      <c r="A252" s="9">
        <v>28430</v>
      </c>
      <c r="B252" s="90">
        <v>62.3</v>
      </c>
      <c r="C252" s="8">
        <f t="shared" si="14"/>
        <v>4.8387096774193949E-3</v>
      </c>
      <c r="D252" s="8">
        <f t="shared" si="15"/>
        <v>6.1328790459965754E-2</v>
      </c>
      <c r="E252" s="117"/>
      <c r="F252" s="86" t="str">
        <f>IFERROR(VLOOKUP(A252,SPY!$A$2:$E$379,5,FALSE),"")</f>
        <v/>
      </c>
      <c r="G252" s="8"/>
    </row>
    <row r="253" spans="1:7" x14ac:dyDescent="0.45">
      <c r="A253" s="9">
        <v>28460</v>
      </c>
      <c r="B253" s="90">
        <v>62.7</v>
      </c>
      <c r="C253" s="8">
        <f t="shared" si="14"/>
        <v>6.4205457463886173E-3</v>
      </c>
      <c r="D253" s="8">
        <f t="shared" si="15"/>
        <v>6.4516129032258229E-2</v>
      </c>
      <c r="E253" s="117"/>
      <c r="F253" s="86" t="str">
        <f>IFERROR(VLOOKUP(A253,SPY!$A$2:$E$379,5,FALSE),"")</f>
        <v/>
      </c>
      <c r="G253" s="8"/>
    </row>
    <row r="254" spans="1:7" x14ac:dyDescent="0.45">
      <c r="A254" s="9">
        <v>28491</v>
      </c>
      <c r="B254" s="90">
        <v>63.1</v>
      </c>
      <c r="C254" s="8">
        <f t="shared" si="14"/>
        <v>6.3795853269537073E-3</v>
      </c>
      <c r="D254" s="8">
        <f t="shared" si="15"/>
        <v>6.4080944350758839E-2</v>
      </c>
      <c r="E254" s="117">
        <v>4.1170696113854294E-2</v>
      </c>
      <c r="F254" s="86" t="str">
        <f>IFERROR(VLOOKUP(A254,SPY!$A$2:$E$379,5,FALSE),"")</f>
        <v/>
      </c>
      <c r="G254" s="8"/>
    </row>
    <row r="255" spans="1:7" x14ac:dyDescent="0.45">
      <c r="A255" s="9">
        <v>28522</v>
      </c>
      <c r="B255" s="90">
        <v>63.4</v>
      </c>
      <c r="C255" s="8">
        <f t="shared" si="14"/>
        <v>4.7543581616480424E-3</v>
      </c>
      <c r="D255" s="8">
        <f t="shared" si="15"/>
        <v>6.1976549413735205E-2</v>
      </c>
      <c r="E255" s="117"/>
      <c r="F255" s="86" t="str">
        <f>IFERROR(VLOOKUP(A255,SPY!$A$2:$E$379,5,FALSE),"")</f>
        <v/>
      </c>
      <c r="G255" s="8"/>
    </row>
    <row r="256" spans="1:7" x14ac:dyDescent="0.45">
      <c r="A256" s="9">
        <v>28550</v>
      </c>
      <c r="B256" s="90">
        <v>63.8</v>
      </c>
      <c r="C256" s="8">
        <f t="shared" si="14"/>
        <v>6.3091482649841879E-3</v>
      </c>
      <c r="D256" s="8">
        <f t="shared" si="15"/>
        <v>6.3333333333333242E-2</v>
      </c>
      <c r="E256" s="117"/>
      <c r="F256" s="86" t="str">
        <f>IFERROR(VLOOKUP(A256,SPY!$A$2:$E$379,5,FALSE),"")</f>
        <v/>
      </c>
      <c r="G256" s="8"/>
    </row>
    <row r="257" spans="1:7" x14ac:dyDescent="0.45">
      <c r="A257" s="9">
        <v>28581</v>
      </c>
      <c r="B257" s="90">
        <v>64.3</v>
      </c>
      <c r="C257" s="8">
        <f t="shared" si="14"/>
        <v>7.8369905956112706E-3</v>
      </c>
      <c r="D257" s="8">
        <f t="shared" si="15"/>
        <v>6.6334991708125957E-2</v>
      </c>
      <c r="E257" s="117">
        <v>6.0781394862534283E-2</v>
      </c>
      <c r="F257" s="86" t="str">
        <f>IFERROR(VLOOKUP(A257,SPY!$A$2:$E$379,5,FALSE),"")</f>
        <v/>
      </c>
      <c r="G257" s="8"/>
    </row>
    <row r="258" spans="1:7" x14ac:dyDescent="0.45">
      <c r="A258" s="9">
        <v>28611</v>
      </c>
      <c r="B258" s="90">
        <v>64.7</v>
      </c>
      <c r="C258" s="8">
        <f t="shared" si="14"/>
        <v>6.2208398133749565E-3</v>
      </c>
      <c r="D258" s="8">
        <f t="shared" si="15"/>
        <v>6.7656765676567643E-2</v>
      </c>
      <c r="E258" s="117"/>
      <c r="F258" s="86" t="str">
        <f>IFERROR(VLOOKUP(A258,SPY!$A$2:$E$379,5,FALSE),"")</f>
        <v/>
      </c>
      <c r="G258" s="8"/>
    </row>
    <row r="259" spans="1:7" x14ac:dyDescent="0.45">
      <c r="A259" s="9">
        <v>28642</v>
      </c>
      <c r="B259" s="90">
        <v>65.2</v>
      </c>
      <c r="C259" s="8">
        <f t="shared" si="14"/>
        <v>7.7279752704790816E-3</v>
      </c>
      <c r="D259" s="8">
        <f t="shared" si="15"/>
        <v>6.8852459016393475E-2</v>
      </c>
      <c r="E259" s="117"/>
      <c r="F259" s="86" t="str">
        <f>IFERROR(VLOOKUP(A259,SPY!$A$2:$E$379,5,FALSE),"")</f>
        <v/>
      </c>
      <c r="G259" s="8"/>
    </row>
    <row r="260" spans="1:7" x14ac:dyDescent="0.45">
      <c r="A260" s="9">
        <v>28672</v>
      </c>
      <c r="B260" s="90">
        <v>65.599999999999994</v>
      </c>
      <c r="C260" s="8">
        <f t="shared" ref="C260:C323" si="16">B260/B259-1</f>
        <v>6.1349693251533388E-3</v>
      </c>
      <c r="D260" s="8">
        <f t="shared" si="15"/>
        <v>7.1895424836601274E-2</v>
      </c>
      <c r="E260" s="117">
        <v>5.2457764575845327E-2</v>
      </c>
      <c r="F260" s="86" t="str">
        <f>IFERROR(VLOOKUP(A260,SPY!$A$2:$E$379,5,FALSE),"")</f>
        <v/>
      </c>
      <c r="G260" s="8"/>
    </row>
    <row r="261" spans="1:7" x14ac:dyDescent="0.45">
      <c r="A261" s="9">
        <v>28703</v>
      </c>
      <c r="B261" s="90">
        <v>66.099999999999994</v>
      </c>
      <c r="C261" s="8">
        <f t="shared" si="16"/>
        <v>7.6219512195121464E-3</v>
      </c>
      <c r="D261" s="8">
        <f t="shared" si="15"/>
        <v>7.4796747967479593E-2</v>
      </c>
      <c r="E261" s="117"/>
      <c r="F261" s="86" t="str">
        <f>IFERROR(VLOOKUP(A261,SPY!$A$2:$E$379,5,FALSE),"")</f>
        <v/>
      </c>
      <c r="G261" s="8"/>
    </row>
    <row r="262" spans="1:7" x14ac:dyDescent="0.45">
      <c r="A262" s="9">
        <v>28734</v>
      </c>
      <c r="B262" s="90">
        <v>66.7</v>
      </c>
      <c r="C262" s="8">
        <f t="shared" si="16"/>
        <v>9.0771558245084094E-3</v>
      </c>
      <c r="D262" s="8">
        <f t="shared" si="15"/>
        <v>7.928802588996775E-2</v>
      </c>
      <c r="E262" s="117"/>
      <c r="F262" s="86" t="str">
        <f>IFERROR(VLOOKUP(A262,SPY!$A$2:$E$379,5,FALSE),"")</f>
        <v/>
      </c>
      <c r="G262" s="8"/>
    </row>
    <row r="263" spans="1:7" x14ac:dyDescent="0.45">
      <c r="A263" s="9">
        <v>28764</v>
      </c>
      <c r="B263" s="90">
        <v>67.2</v>
      </c>
      <c r="C263" s="8">
        <f t="shared" si="16"/>
        <v>7.496251874062887E-3</v>
      </c>
      <c r="D263" s="8">
        <f t="shared" si="15"/>
        <v>8.3870967741935587E-2</v>
      </c>
      <c r="E263" s="117">
        <v>6.6581009539036395E-2</v>
      </c>
      <c r="F263" s="86" t="str">
        <f>IFERROR(VLOOKUP(A263,SPY!$A$2:$E$379,5,FALSE),"")</f>
        <v/>
      </c>
      <c r="G263" s="8"/>
    </row>
    <row r="264" spans="1:7" x14ac:dyDescent="0.45">
      <c r="A264" s="9">
        <v>28795</v>
      </c>
      <c r="B264" s="90">
        <v>67.599999999999994</v>
      </c>
      <c r="C264" s="8">
        <f t="shared" si="16"/>
        <v>5.9523809523809312E-3</v>
      </c>
      <c r="D264" s="8">
        <f t="shared" si="15"/>
        <v>8.5072231139646792E-2</v>
      </c>
      <c r="E264" s="117"/>
      <c r="F264" s="86" t="str">
        <f>IFERROR(VLOOKUP(A264,SPY!$A$2:$E$379,5,FALSE),"")</f>
        <v/>
      </c>
      <c r="G264" s="8"/>
    </row>
    <row r="265" spans="1:7" x14ac:dyDescent="0.45">
      <c r="A265" s="9">
        <v>28825</v>
      </c>
      <c r="B265" s="90">
        <v>68</v>
      </c>
      <c r="C265" s="8">
        <f t="shared" si="16"/>
        <v>5.9171597633136397E-3</v>
      </c>
      <c r="D265" s="8">
        <f t="shared" si="15"/>
        <v>8.4529505582137121E-2</v>
      </c>
      <c r="E265" s="117"/>
      <c r="F265" s="86" t="str">
        <f>IFERROR(VLOOKUP(A265,SPY!$A$2:$E$379,5,FALSE),"")</f>
        <v/>
      </c>
      <c r="G265" s="8"/>
    </row>
    <row r="266" spans="1:7" x14ac:dyDescent="0.45">
      <c r="A266" s="9">
        <v>28856</v>
      </c>
      <c r="B266" s="90">
        <v>68.5</v>
      </c>
      <c r="C266" s="8">
        <f t="shared" si="16"/>
        <v>7.3529411764705621E-3</v>
      </c>
      <c r="D266" s="8">
        <f t="shared" si="15"/>
        <v>8.5578446909667205E-2</v>
      </c>
      <c r="E266" s="117">
        <v>6.5098989840264881E-2</v>
      </c>
      <c r="F266" s="86" t="str">
        <f>IFERROR(VLOOKUP(A266,SPY!$A$2:$E$379,5,FALSE),"")</f>
        <v/>
      </c>
      <c r="G266" s="8"/>
    </row>
    <row r="267" spans="1:7" x14ac:dyDescent="0.45">
      <c r="A267" s="9">
        <v>28887</v>
      </c>
      <c r="B267" s="90">
        <v>69.2</v>
      </c>
      <c r="C267" s="8">
        <f t="shared" si="16"/>
        <v>1.0218978102189746E-2</v>
      </c>
      <c r="D267" s="8">
        <f t="shared" si="15"/>
        <v>9.1482649842271391E-2</v>
      </c>
      <c r="E267" s="117"/>
      <c r="F267" s="86" t="str">
        <f>IFERROR(VLOOKUP(A267,SPY!$A$2:$E$379,5,FALSE),"")</f>
        <v/>
      </c>
      <c r="G267" s="8"/>
    </row>
    <row r="268" spans="1:7" x14ac:dyDescent="0.45">
      <c r="A268" s="9">
        <v>28915</v>
      </c>
      <c r="B268" s="90">
        <v>69.8</v>
      </c>
      <c r="C268" s="8">
        <f t="shared" si="16"/>
        <v>8.6705202312138407E-3</v>
      </c>
      <c r="D268" s="8">
        <f t="shared" si="15"/>
        <v>9.404388714733547E-2</v>
      </c>
      <c r="E268" s="117"/>
      <c r="F268" s="86" t="str">
        <f>IFERROR(VLOOKUP(A268,SPY!$A$2:$E$379,5,FALSE),"")</f>
        <v/>
      </c>
      <c r="G268" s="8"/>
    </row>
    <row r="269" spans="1:7" x14ac:dyDescent="0.45">
      <c r="A269" s="9">
        <v>28946</v>
      </c>
      <c r="B269" s="90">
        <v>70.3</v>
      </c>
      <c r="C269" s="8">
        <f t="shared" si="16"/>
        <v>7.1633237822350537E-3</v>
      </c>
      <c r="D269" s="8">
        <f t="shared" si="15"/>
        <v>9.3312597200622127E-2</v>
      </c>
      <c r="E269" s="117">
        <v>2.6568700670328314E-2</v>
      </c>
      <c r="F269" s="86" t="str">
        <f>IFERROR(VLOOKUP(A269,SPY!$A$2:$E$379,5,FALSE),"")</f>
        <v/>
      </c>
      <c r="G269" s="8"/>
    </row>
    <row r="270" spans="1:7" x14ac:dyDescent="0.45">
      <c r="A270" s="9">
        <v>28976</v>
      </c>
      <c r="B270" s="90">
        <v>70.8</v>
      </c>
      <c r="C270" s="8">
        <f t="shared" si="16"/>
        <v>7.1123755334281391E-3</v>
      </c>
      <c r="D270" s="8">
        <f t="shared" si="15"/>
        <v>9.4281298299845329E-2</v>
      </c>
      <c r="E270" s="117"/>
      <c r="F270" s="86" t="str">
        <f>IFERROR(VLOOKUP(A270,SPY!$A$2:$E$379,5,FALSE),"")</f>
        <v/>
      </c>
      <c r="G270" s="8"/>
    </row>
    <row r="271" spans="1:7" x14ac:dyDescent="0.45">
      <c r="A271" s="9">
        <v>29007</v>
      </c>
      <c r="B271" s="90">
        <v>71.3</v>
      </c>
      <c r="C271" s="8">
        <f t="shared" si="16"/>
        <v>7.0621468926552744E-3</v>
      </c>
      <c r="D271" s="8">
        <f t="shared" ref="D271:D334" si="17">B271/B259-1</f>
        <v>9.3558282208588972E-2</v>
      </c>
      <c r="E271" s="117"/>
      <c r="F271" s="86" t="str">
        <f>IFERROR(VLOOKUP(A271,SPY!$A$2:$E$379,5,FALSE),"")</f>
        <v/>
      </c>
      <c r="G271" s="8"/>
    </row>
    <row r="272" spans="1:7" x14ac:dyDescent="0.45">
      <c r="A272" s="9">
        <v>29037</v>
      </c>
      <c r="B272" s="90">
        <v>71.900000000000006</v>
      </c>
      <c r="C272" s="8">
        <f t="shared" si="16"/>
        <v>8.4151472650773051E-3</v>
      </c>
      <c r="D272" s="8">
        <f t="shared" si="17"/>
        <v>9.6036585365853799E-2</v>
      </c>
      <c r="E272" s="117">
        <v>2.3899265371251505E-2</v>
      </c>
      <c r="F272" s="86" t="str">
        <f>IFERROR(VLOOKUP(A272,SPY!$A$2:$E$379,5,FALSE),"")</f>
        <v/>
      </c>
      <c r="G272" s="8"/>
    </row>
    <row r="273" spans="1:7" x14ac:dyDescent="0.45">
      <c r="A273" s="9">
        <v>29068</v>
      </c>
      <c r="B273" s="90">
        <v>72.7</v>
      </c>
      <c r="C273" s="8">
        <f t="shared" si="16"/>
        <v>1.1126564673157091E-2</v>
      </c>
      <c r="D273" s="8">
        <f t="shared" si="17"/>
        <v>9.9848714069591615E-2</v>
      </c>
      <c r="E273" s="117"/>
      <c r="F273" s="86" t="str">
        <f>IFERROR(VLOOKUP(A273,SPY!$A$2:$E$379,5,FALSE),"")</f>
        <v/>
      </c>
      <c r="G273" s="8"/>
    </row>
    <row r="274" spans="1:7" x14ac:dyDescent="0.45">
      <c r="A274" s="9">
        <v>29099</v>
      </c>
      <c r="B274" s="90">
        <v>73.3</v>
      </c>
      <c r="C274" s="8">
        <f t="shared" si="16"/>
        <v>8.2530949105914519E-3</v>
      </c>
      <c r="D274" s="8">
        <f t="shared" si="17"/>
        <v>9.8950524737630996E-2</v>
      </c>
      <c r="E274" s="117"/>
      <c r="F274" s="86" t="str">
        <f>IFERROR(VLOOKUP(A274,SPY!$A$2:$E$379,5,FALSE),"")</f>
        <v/>
      </c>
      <c r="G274" s="8"/>
    </row>
    <row r="275" spans="1:7" x14ac:dyDescent="0.45">
      <c r="A275" s="9">
        <v>29129</v>
      </c>
      <c r="B275" s="90">
        <v>74</v>
      </c>
      <c r="C275" s="8">
        <f t="shared" si="16"/>
        <v>9.5497953615280018E-3</v>
      </c>
      <c r="D275" s="8">
        <f t="shared" si="17"/>
        <v>0.10119047619047605</v>
      </c>
      <c r="E275" s="117">
        <v>1.2845638511357444E-2</v>
      </c>
      <c r="F275" s="86" t="str">
        <f>IFERROR(VLOOKUP(A275,SPY!$A$2:$E$379,5,FALSE),"")</f>
        <v/>
      </c>
      <c r="G275" s="8"/>
    </row>
    <row r="276" spans="1:7" x14ac:dyDescent="0.45">
      <c r="A276" s="9">
        <v>29160</v>
      </c>
      <c r="B276" s="90">
        <v>74.8</v>
      </c>
      <c r="C276" s="8">
        <f t="shared" si="16"/>
        <v>1.08108108108107E-2</v>
      </c>
      <c r="D276" s="8">
        <f t="shared" si="17"/>
        <v>0.10650887573964507</v>
      </c>
      <c r="E276" s="117"/>
      <c r="F276" s="86" t="str">
        <f>IFERROR(VLOOKUP(A276,SPY!$A$2:$E$379,5,FALSE),"")</f>
        <v/>
      </c>
      <c r="G276" s="8"/>
    </row>
    <row r="277" spans="1:7" x14ac:dyDescent="0.45">
      <c r="A277" s="9">
        <v>29190</v>
      </c>
      <c r="B277" s="90">
        <v>75.7</v>
      </c>
      <c r="C277" s="8">
        <f t="shared" si="16"/>
        <v>1.2032085561497485E-2</v>
      </c>
      <c r="D277" s="8">
        <f t="shared" si="17"/>
        <v>0.1132352941176471</v>
      </c>
      <c r="E277" s="117"/>
      <c r="F277" s="86" t="str">
        <f>IFERROR(VLOOKUP(A277,SPY!$A$2:$E$379,5,FALSE),"")</f>
        <v/>
      </c>
      <c r="G277" s="8"/>
    </row>
    <row r="278" spans="1:7" x14ac:dyDescent="0.45">
      <c r="A278" s="9">
        <v>29221</v>
      </c>
      <c r="B278" s="90">
        <v>76.7</v>
      </c>
      <c r="C278" s="8">
        <f t="shared" si="16"/>
        <v>1.3210039630118908E-2</v>
      </c>
      <c r="D278" s="8">
        <f t="shared" si="17"/>
        <v>0.11970802919708023</v>
      </c>
      <c r="E278" s="117">
        <v>1.4207812865719037E-2</v>
      </c>
      <c r="F278" s="86" t="str">
        <f>IFERROR(VLOOKUP(A278,SPY!$A$2:$E$379,5,FALSE),"")</f>
        <v/>
      </c>
      <c r="G278" s="8"/>
    </row>
    <row r="279" spans="1:7" x14ac:dyDescent="0.45">
      <c r="A279" s="9">
        <v>29252</v>
      </c>
      <c r="B279" s="90">
        <v>77.5</v>
      </c>
      <c r="C279" s="8">
        <f t="shared" si="16"/>
        <v>1.0430247718383301E-2</v>
      </c>
      <c r="D279" s="8">
        <f t="shared" si="17"/>
        <v>0.11994219653179194</v>
      </c>
      <c r="E279" s="117"/>
      <c r="F279" s="86" t="str">
        <f>IFERROR(VLOOKUP(A279,SPY!$A$2:$E$379,5,FALSE),"")</f>
        <v/>
      </c>
      <c r="G279" s="8"/>
    </row>
    <row r="280" spans="1:7" x14ac:dyDescent="0.45">
      <c r="A280" s="9">
        <v>29281</v>
      </c>
      <c r="B280" s="90">
        <v>78.599999999999994</v>
      </c>
      <c r="C280" s="8">
        <f t="shared" si="16"/>
        <v>1.4193548387096744E-2</v>
      </c>
      <c r="D280" s="8">
        <f t="shared" si="17"/>
        <v>0.12607449856733521</v>
      </c>
      <c r="E280" s="117"/>
      <c r="F280" s="86" t="str">
        <f>IFERROR(VLOOKUP(A280,SPY!$A$2:$E$379,5,FALSE),"")</f>
        <v/>
      </c>
      <c r="G280" s="8"/>
    </row>
    <row r="281" spans="1:7" x14ac:dyDescent="0.45">
      <c r="A281" s="9">
        <v>29312</v>
      </c>
      <c r="B281" s="90">
        <v>79.5</v>
      </c>
      <c r="C281" s="8">
        <f t="shared" si="16"/>
        <v>1.1450381679389388E-2</v>
      </c>
      <c r="D281" s="8">
        <f t="shared" si="17"/>
        <v>0.13086770981507834</v>
      </c>
      <c r="E281" s="117">
        <v>-7.7507055423842392E-3</v>
      </c>
      <c r="F281" s="86" t="str">
        <f>IFERROR(VLOOKUP(A281,SPY!$A$2:$E$379,5,FALSE),"")</f>
        <v/>
      </c>
      <c r="G281" s="8"/>
    </row>
    <row r="282" spans="1:7" x14ac:dyDescent="0.45">
      <c r="A282" s="9">
        <v>29342</v>
      </c>
      <c r="B282" s="90">
        <v>80.099999999999994</v>
      </c>
      <c r="C282" s="8">
        <f t="shared" si="16"/>
        <v>7.547169811320753E-3</v>
      </c>
      <c r="D282" s="8">
        <f t="shared" si="17"/>
        <v>0.1313559322033897</v>
      </c>
      <c r="E282" s="117"/>
      <c r="F282" s="86" t="str">
        <f>IFERROR(VLOOKUP(A282,SPY!$A$2:$E$379,5,FALSE),"")</f>
        <v/>
      </c>
      <c r="G282" s="8"/>
    </row>
    <row r="283" spans="1:7" x14ac:dyDescent="0.45">
      <c r="A283" s="9">
        <v>29373</v>
      </c>
      <c r="B283" s="90">
        <v>81</v>
      </c>
      <c r="C283" s="8">
        <f t="shared" si="16"/>
        <v>1.1235955056179803E-2</v>
      </c>
      <c r="D283" s="8">
        <f t="shared" si="17"/>
        <v>0.13604488078541377</v>
      </c>
      <c r="E283" s="117"/>
      <c r="F283" s="86" t="str">
        <f>IFERROR(VLOOKUP(A283,SPY!$A$2:$E$379,5,FALSE),"")</f>
        <v/>
      </c>
      <c r="G283" s="8"/>
    </row>
    <row r="284" spans="1:7" x14ac:dyDescent="0.45">
      <c r="A284" s="9">
        <v>29403</v>
      </c>
      <c r="B284" s="90">
        <v>80.8</v>
      </c>
      <c r="C284" s="8">
        <f t="shared" si="16"/>
        <v>-2.4691358024692134E-3</v>
      </c>
      <c r="D284" s="8">
        <f t="shared" si="17"/>
        <v>0.1237830319888733</v>
      </c>
      <c r="E284" s="117">
        <v>-1.6238086833745138E-2</v>
      </c>
      <c r="F284" s="86" t="str">
        <f>IFERROR(VLOOKUP(A284,SPY!$A$2:$E$379,5,FALSE),"")</f>
        <v/>
      </c>
      <c r="G284" s="8"/>
    </row>
    <row r="285" spans="1:7" x14ac:dyDescent="0.45">
      <c r="A285" s="9">
        <v>29434</v>
      </c>
      <c r="B285" s="90">
        <v>81.3</v>
      </c>
      <c r="C285" s="8">
        <f t="shared" si="16"/>
        <v>6.1881188118810826E-3</v>
      </c>
      <c r="D285" s="8">
        <f t="shared" si="17"/>
        <v>0.11829436038514429</v>
      </c>
      <c r="E285" s="117"/>
      <c r="F285" s="86" t="str">
        <f>IFERROR(VLOOKUP(A285,SPY!$A$2:$E$379,5,FALSE),"")</f>
        <v/>
      </c>
      <c r="G285" s="8"/>
    </row>
    <row r="286" spans="1:7" x14ac:dyDescent="0.45">
      <c r="A286" s="9">
        <v>29465</v>
      </c>
      <c r="B286" s="90">
        <v>82.1</v>
      </c>
      <c r="C286" s="8">
        <f t="shared" si="16"/>
        <v>9.8400984009838766E-3</v>
      </c>
      <c r="D286" s="8">
        <f t="shared" si="17"/>
        <v>0.12005457025920863</v>
      </c>
      <c r="E286" s="117"/>
      <c r="F286" s="86" t="str">
        <f>IFERROR(VLOOKUP(A286,SPY!$A$2:$E$379,5,FALSE),"")</f>
        <v/>
      </c>
      <c r="G286" s="8"/>
    </row>
    <row r="287" spans="1:7" x14ac:dyDescent="0.45">
      <c r="A287" s="9">
        <v>29495</v>
      </c>
      <c r="B287" s="90">
        <v>83</v>
      </c>
      <c r="C287" s="8">
        <f t="shared" si="16"/>
        <v>1.0962241169305775E-2</v>
      </c>
      <c r="D287" s="8">
        <f t="shared" si="17"/>
        <v>0.12162162162162171</v>
      </c>
      <c r="E287" s="117">
        <v>-3.9142026726618538E-4</v>
      </c>
      <c r="F287" s="86" t="str">
        <f>IFERROR(VLOOKUP(A287,SPY!$A$2:$E$379,5,FALSE),"")</f>
        <v/>
      </c>
      <c r="G287" s="8"/>
    </row>
    <row r="288" spans="1:7" x14ac:dyDescent="0.45">
      <c r="A288" s="9">
        <v>29526</v>
      </c>
      <c r="B288" s="90">
        <v>83.9</v>
      </c>
      <c r="C288" s="8">
        <f t="shared" si="16"/>
        <v>1.0843373493975905E-2</v>
      </c>
      <c r="D288" s="8">
        <f t="shared" si="17"/>
        <v>0.12165775401069534</v>
      </c>
      <c r="E288" s="117"/>
      <c r="F288" s="86" t="str">
        <f>IFERROR(VLOOKUP(A288,SPY!$A$2:$E$379,5,FALSE),"")</f>
        <v/>
      </c>
      <c r="G288" s="8"/>
    </row>
    <row r="289" spans="1:7" x14ac:dyDescent="0.45">
      <c r="A289" s="9">
        <v>29556</v>
      </c>
      <c r="B289" s="90">
        <v>84.9</v>
      </c>
      <c r="C289" s="8">
        <f t="shared" si="16"/>
        <v>1.1918951132300348E-2</v>
      </c>
      <c r="D289" s="8">
        <f t="shared" si="17"/>
        <v>0.12153236459709382</v>
      </c>
      <c r="E289" s="117"/>
      <c r="F289" s="86" t="str">
        <f>IFERROR(VLOOKUP(A289,SPY!$A$2:$E$379,5,FALSE),"")</f>
        <v/>
      </c>
      <c r="G289" s="8"/>
    </row>
    <row r="290" spans="1:7" x14ac:dyDescent="0.45">
      <c r="A290" s="9">
        <v>29587</v>
      </c>
      <c r="B290" s="90">
        <v>85.4</v>
      </c>
      <c r="C290" s="8">
        <f t="shared" si="16"/>
        <v>5.8892815076561078E-3</v>
      </c>
      <c r="D290" s="8">
        <f t="shared" si="17"/>
        <v>0.11342894393741854</v>
      </c>
      <c r="E290" s="117">
        <v>1.5999816310917868E-2</v>
      </c>
      <c r="F290" s="86" t="str">
        <f>IFERROR(VLOOKUP(A290,SPY!$A$2:$E$379,5,FALSE),"")</f>
        <v/>
      </c>
      <c r="G290" s="8"/>
    </row>
    <row r="291" spans="1:7" x14ac:dyDescent="0.45">
      <c r="A291" s="9">
        <v>29618</v>
      </c>
      <c r="B291" s="90">
        <v>85.9</v>
      </c>
      <c r="C291" s="8">
        <f t="shared" si="16"/>
        <v>5.8548009367680454E-3</v>
      </c>
      <c r="D291" s="8">
        <f t="shared" si="17"/>
        <v>0.10838709677419356</v>
      </c>
      <c r="E291" s="117"/>
      <c r="F291" s="86" t="str">
        <f>IFERROR(VLOOKUP(A291,SPY!$A$2:$E$379,5,FALSE),"")</f>
        <v/>
      </c>
      <c r="G291" s="8"/>
    </row>
    <row r="292" spans="1:7" x14ac:dyDescent="0.45">
      <c r="A292" s="9">
        <v>29646</v>
      </c>
      <c r="B292" s="90">
        <v>86.4</v>
      </c>
      <c r="C292" s="8">
        <f t="shared" si="16"/>
        <v>5.8207217694994373E-3</v>
      </c>
      <c r="D292" s="8">
        <f t="shared" si="17"/>
        <v>9.92366412213741E-2</v>
      </c>
      <c r="E292" s="117"/>
      <c r="F292" s="86" t="str">
        <f>IFERROR(VLOOKUP(A292,SPY!$A$2:$E$379,5,FALSE),"")</f>
        <v/>
      </c>
      <c r="G292" s="8"/>
    </row>
    <row r="293" spans="1:7" x14ac:dyDescent="0.45">
      <c r="A293" s="9">
        <v>29677</v>
      </c>
      <c r="B293" s="90">
        <v>87</v>
      </c>
      <c r="C293" s="8">
        <f t="shared" si="16"/>
        <v>6.9444444444444198E-3</v>
      </c>
      <c r="D293" s="8">
        <f t="shared" si="17"/>
        <v>9.4339622641509413E-2</v>
      </c>
      <c r="E293" s="117">
        <v>2.9686924394553674E-2</v>
      </c>
      <c r="F293" s="86" t="str">
        <f>IFERROR(VLOOKUP(A293,SPY!$A$2:$E$379,5,FALSE),"")</f>
        <v/>
      </c>
      <c r="G293" s="8"/>
    </row>
    <row r="294" spans="1:7" x14ac:dyDescent="0.45">
      <c r="A294" s="9">
        <v>29707</v>
      </c>
      <c r="B294" s="90">
        <v>87.8</v>
      </c>
      <c r="C294" s="8">
        <f t="shared" si="16"/>
        <v>9.1954022988505191E-3</v>
      </c>
      <c r="D294" s="8">
        <f t="shared" si="17"/>
        <v>9.6129837702871423E-2</v>
      </c>
      <c r="E294" s="117"/>
      <c r="F294" s="86" t="str">
        <f>IFERROR(VLOOKUP(A294,SPY!$A$2:$E$379,5,FALSE),"")</f>
        <v/>
      </c>
      <c r="G294" s="8"/>
    </row>
    <row r="295" spans="1:7" x14ac:dyDescent="0.45">
      <c r="A295" s="9">
        <v>29738</v>
      </c>
      <c r="B295" s="90">
        <v>88.6</v>
      </c>
      <c r="C295" s="8">
        <f t="shared" si="16"/>
        <v>9.1116173120728838E-3</v>
      </c>
      <c r="D295" s="8">
        <f t="shared" si="17"/>
        <v>9.3827160493827E-2</v>
      </c>
      <c r="E295" s="117"/>
      <c r="F295" s="86" t="str">
        <f>IFERROR(VLOOKUP(A295,SPY!$A$2:$E$379,5,FALSE),"")</f>
        <v/>
      </c>
      <c r="G295" s="8"/>
    </row>
    <row r="296" spans="1:7" x14ac:dyDescent="0.45">
      <c r="A296" s="9">
        <v>29768</v>
      </c>
      <c r="B296" s="90">
        <v>89.8</v>
      </c>
      <c r="C296" s="8">
        <f t="shared" si="16"/>
        <v>1.3544018058690765E-2</v>
      </c>
      <c r="D296" s="8">
        <f t="shared" si="17"/>
        <v>0.11138613861386149</v>
      </c>
      <c r="E296" s="117">
        <v>4.3257573786844139E-2</v>
      </c>
      <c r="F296" s="86" t="str">
        <f>IFERROR(VLOOKUP(A296,SPY!$A$2:$E$379,5,FALSE),"")</f>
        <v/>
      </c>
      <c r="G296" s="8"/>
    </row>
    <row r="297" spans="1:7" x14ac:dyDescent="0.45">
      <c r="A297" s="9">
        <v>29799</v>
      </c>
      <c r="B297" s="90">
        <v>90.7</v>
      </c>
      <c r="C297" s="8">
        <f t="shared" si="16"/>
        <v>1.0022271714922093E-2</v>
      </c>
      <c r="D297" s="8">
        <f t="shared" si="17"/>
        <v>0.1156211562115621</v>
      </c>
      <c r="E297" s="117"/>
      <c r="F297" s="86" t="str">
        <f>IFERROR(VLOOKUP(A297,SPY!$A$2:$E$379,5,FALSE),"")</f>
        <v/>
      </c>
      <c r="G297" s="8"/>
    </row>
    <row r="298" spans="1:7" x14ac:dyDescent="0.45">
      <c r="A298" s="9">
        <v>29830</v>
      </c>
      <c r="B298" s="90">
        <v>91.8</v>
      </c>
      <c r="C298" s="8">
        <f t="shared" si="16"/>
        <v>1.2127894156560126E-2</v>
      </c>
      <c r="D298" s="8">
        <f t="shared" si="17"/>
        <v>0.11814859926918397</v>
      </c>
      <c r="E298" s="117"/>
      <c r="F298" s="86" t="str">
        <f>IFERROR(VLOOKUP(A298,SPY!$A$2:$E$379,5,FALSE),"")</f>
        <v/>
      </c>
      <c r="G298" s="8"/>
    </row>
    <row r="299" spans="1:7" x14ac:dyDescent="0.45">
      <c r="A299" s="9">
        <v>29860</v>
      </c>
      <c r="B299" s="90">
        <v>92.1</v>
      </c>
      <c r="C299" s="8">
        <f t="shared" si="16"/>
        <v>3.2679738562091387E-3</v>
      </c>
      <c r="D299" s="8">
        <f t="shared" si="17"/>
        <v>0.10963855421686741</v>
      </c>
      <c r="E299" s="117">
        <v>1.2999126004342785E-2</v>
      </c>
      <c r="F299" s="86" t="str">
        <f>IFERROR(VLOOKUP(A299,SPY!$A$2:$E$379,5,FALSE),"")</f>
        <v/>
      </c>
      <c r="G299" s="8"/>
    </row>
    <row r="300" spans="1:7" x14ac:dyDescent="0.45">
      <c r="A300" s="9">
        <v>29891</v>
      </c>
      <c r="B300" s="90">
        <v>92.5</v>
      </c>
      <c r="C300" s="8">
        <f t="shared" si="16"/>
        <v>4.3431053203040193E-3</v>
      </c>
      <c r="D300" s="8">
        <f t="shared" si="17"/>
        <v>0.102502979737783</v>
      </c>
      <c r="E300" s="117"/>
      <c r="F300" s="86" t="str">
        <f>IFERROR(VLOOKUP(A300,SPY!$A$2:$E$379,5,FALSE),"")</f>
        <v/>
      </c>
      <c r="G300" s="8"/>
    </row>
    <row r="301" spans="1:7" x14ac:dyDescent="0.45">
      <c r="A301" s="9">
        <v>29921</v>
      </c>
      <c r="B301" s="90">
        <v>93</v>
      </c>
      <c r="C301" s="8">
        <f t="shared" si="16"/>
        <v>5.4054054054053502E-3</v>
      </c>
      <c r="D301" s="8">
        <f t="shared" si="17"/>
        <v>9.540636042402828E-2</v>
      </c>
      <c r="E301" s="117"/>
      <c r="F301" s="86" t="str">
        <f>IFERROR(VLOOKUP(A301,SPY!$A$2:$E$379,5,FALSE),"")</f>
        <v/>
      </c>
      <c r="G301" s="8"/>
    </row>
    <row r="302" spans="1:7" x14ac:dyDescent="0.45">
      <c r="A302" s="9">
        <v>29952</v>
      </c>
      <c r="B302" s="90">
        <v>93.3</v>
      </c>
      <c r="C302" s="8">
        <f t="shared" si="16"/>
        <v>3.225806451612856E-3</v>
      </c>
      <c r="D302" s="8">
        <f t="shared" si="17"/>
        <v>9.250585480093676E-2</v>
      </c>
      <c r="E302" s="117">
        <v>-2.1903423068408204E-2</v>
      </c>
      <c r="F302" s="86" t="str">
        <f>IFERROR(VLOOKUP(A302,SPY!$A$2:$E$379,5,FALSE),"")</f>
        <v/>
      </c>
      <c r="G302" s="8"/>
    </row>
    <row r="303" spans="1:7" x14ac:dyDescent="0.45">
      <c r="A303" s="9">
        <v>29983</v>
      </c>
      <c r="B303" s="90">
        <v>93.8</v>
      </c>
      <c r="C303" s="8">
        <f t="shared" si="16"/>
        <v>5.3590568060022381E-3</v>
      </c>
      <c r="D303" s="8">
        <f t="shared" si="17"/>
        <v>9.1967403958090665E-2</v>
      </c>
      <c r="E303" s="117"/>
      <c r="F303" s="86" t="str">
        <f>IFERROR(VLOOKUP(A303,SPY!$A$2:$E$379,5,FALSE),"")</f>
        <v/>
      </c>
      <c r="G303" s="8"/>
    </row>
    <row r="304" spans="1:7" x14ac:dyDescent="0.45">
      <c r="A304" s="9">
        <v>30011</v>
      </c>
      <c r="B304" s="90">
        <v>93.9</v>
      </c>
      <c r="C304" s="8">
        <f t="shared" si="16"/>
        <v>1.0660980810235365E-3</v>
      </c>
      <c r="D304" s="8">
        <f t="shared" si="17"/>
        <v>8.680555555555558E-2</v>
      </c>
      <c r="E304" s="117"/>
      <c r="F304" s="86" t="str">
        <f>IFERROR(VLOOKUP(A304,SPY!$A$2:$E$379,5,FALSE),"")</f>
        <v/>
      </c>
      <c r="G304" s="8"/>
    </row>
    <row r="305" spans="1:7" x14ac:dyDescent="0.45">
      <c r="A305" s="9">
        <v>30042</v>
      </c>
      <c r="B305" s="90">
        <v>94.7</v>
      </c>
      <c r="C305" s="8">
        <f t="shared" si="16"/>
        <v>8.5197018104365974E-3</v>
      </c>
      <c r="D305" s="8">
        <f t="shared" si="17"/>
        <v>8.8505747126436773E-2</v>
      </c>
      <c r="E305" s="117">
        <v>-1.0105489634705466E-2</v>
      </c>
      <c r="F305" s="86" t="str">
        <f>IFERROR(VLOOKUP(A305,SPY!$A$2:$E$379,5,FALSE),"")</f>
        <v/>
      </c>
      <c r="G305" s="8"/>
    </row>
    <row r="306" spans="1:7" x14ac:dyDescent="0.45">
      <c r="A306" s="9">
        <v>30072</v>
      </c>
      <c r="B306" s="90">
        <v>95.4</v>
      </c>
      <c r="C306" s="8">
        <f t="shared" si="16"/>
        <v>7.3917634635691787E-3</v>
      </c>
      <c r="D306" s="8">
        <f t="shared" si="17"/>
        <v>8.6560364464692618E-2</v>
      </c>
      <c r="E306" s="117"/>
      <c r="F306" s="86" t="str">
        <f>IFERROR(VLOOKUP(A306,SPY!$A$2:$E$379,5,FALSE),"")</f>
        <v/>
      </c>
      <c r="G306" s="8"/>
    </row>
    <row r="307" spans="1:7" x14ac:dyDescent="0.45">
      <c r="A307" s="9">
        <v>30103</v>
      </c>
      <c r="B307" s="90">
        <v>96.1</v>
      </c>
      <c r="C307" s="8">
        <f t="shared" si="16"/>
        <v>7.3375262054506951E-3</v>
      </c>
      <c r="D307" s="8">
        <f t="shared" si="17"/>
        <v>8.4650112866817118E-2</v>
      </c>
      <c r="E307" s="117"/>
      <c r="F307" s="86" t="str">
        <f>IFERROR(VLOOKUP(A307,SPY!$A$2:$E$379,5,FALSE),"")</f>
        <v/>
      </c>
      <c r="G307" s="8"/>
    </row>
    <row r="308" spans="1:7" x14ac:dyDescent="0.45">
      <c r="A308" s="9">
        <v>30133</v>
      </c>
      <c r="B308" s="90">
        <v>96.7</v>
      </c>
      <c r="C308" s="8">
        <f t="shared" si="16"/>
        <v>6.2434963579605096E-3</v>
      </c>
      <c r="D308" s="8">
        <f t="shared" si="17"/>
        <v>7.683741648106901E-2</v>
      </c>
      <c r="E308" s="117">
        <v>-2.5558978151038962E-2</v>
      </c>
      <c r="F308" s="86" t="str">
        <f>IFERROR(VLOOKUP(A308,SPY!$A$2:$E$379,5,FALSE),"")</f>
        <v/>
      </c>
      <c r="G308" s="8"/>
    </row>
    <row r="309" spans="1:7" x14ac:dyDescent="0.45">
      <c r="A309" s="9">
        <v>30164</v>
      </c>
      <c r="B309" s="90">
        <v>97.1</v>
      </c>
      <c r="C309" s="8">
        <f t="shared" si="16"/>
        <v>4.1365046535677408E-3</v>
      </c>
      <c r="D309" s="8">
        <f t="shared" si="17"/>
        <v>7.056229327453134E-2</v>
      </c>
      <c r="E309" s="117"/>
      <c r="F309" s="86" t="str">
        <f>IFERROR(VLOOKUP(A309,SPY!$A$2:$E$379,5,FALSE),"")</f>
        <v/>
      </c>
      <c r="G309" s="8"/>
    </row>
    <row r="310" spans="1:7" x14ac:dyDescent="0.45">
      <c r="A310" s="9">
        <v>30195</v>
      </c>
      <c r="B310" s="90">
        <v>97.2</v>
      </c>
      <c r="C310" s="8">
        <f t="shared" si="16"/>
        <v>1.029866117404854E-3</v>
      </c>
      <c r="D310" s="8">
        <f t="shared" si="17"/>
        <v>5.8823529411764719E-2</v>
      </c>
      <c r="E310" s="117"/>
      <c r="F310" s="86" t="str">
        <f>IFERROR(VLOOKUP(A310,SPY!$A$2:$E$379,5,FALSE),"")</f>
        <v/>
      </c>
      <c r="G310" s="8"/>
    </row>
    <row r="311" spans="1:7" x14ac:dyDescent="0.45">
      <c r="A311" s="9">
        <v>30225</v>
      </c>
      <c r="B311" s="90">
        <v>97.5</v>
      </c>
      <c r="C311" s="8">
        <f t="shared" si="16"/>
        <v>3.0864197530864335E-3</v>
      </c>
      <c r="D311" s="8">
        <f t="shared" si="17"/>
        <v>5.8631921824104261E-2</v>
      </c>
      <c r="E311" s="117">
        <v>-1.4431539363715747E-2</v>
      </c>
      <c r="F311" s="86" t="str">
        <f>IFERROR(VLOOKUP(A311,SPY!$A$2:$E$379,5,FALSE),"")</f>
        <v/>
      </c>
      <c r="G311" s="8"/>
    </row>
    <row r="312" spans="1:7" x14ac:dyDescent="0.45">
      <c r="A312" s="9">
        <v>30256</v>
      </c>
      <c r="B312" s="90">
        <v>97.3</v>
      </c>
      <c r="C312" s="8">
        <f t="shared" si="16"/>
        <v>-2.0512820512821328E-3</v>
      </c>
      <c r="D312" s="8">
        <f t="shared" si="17"/>
        <v>5.1891891891891806E-2</v>
      </c>
      <c r="E312" s="117"/>
      <c r="F312" s="86" t="str">
        <f>IFERROR(VLOOKUP(A312,SPY!$A$2:$E$379,5,FALSE),"")</f>
        <v/>
      </c>
      <c r="G312" s="8"/>
    </row>
    <row r="313" spans="1:7" x14ac:dyDescent="0.45">
      <c r="A313" s="9">
        <v>30286</v>
      </c>
      <c r="B313" s="90">
        <v>97.2</v>
      </c>
      <c r="C313" s="8">
        <f t="shared" si="16"/>
        <v>-1.0277492291880241E-3</v>
      </c>
      <c r="D313" s="8">
        <f t="shared" si="17"/>
        <v>4.5161290322580649E-2</v>
      </c>
      <c r="E313" s="117"/>
      <c r="F313" s="86" t="str">
        <f>IFERROR(VLOOKUP(A313,SPY!$A$2:$E$379,5,FALSE),"")</f>
        <v/>
      </c>
      <c r="G313" s="8"/>
    </row>
    <row r="314" spans="1:7" x14ac:dyDescent="0.45">
      <c r="A314" s="9">
        <v>30317</v>
      </c>
      <c r="B314" s="90">
        <v>97.6</v>
      </c>
      <c r="C314" s="8">
        <f t="shared" si="16"/>
        <v>4.1152263374484299E-3</v>
      </c>
      <c r="D314" s="8">
        <f t="shared" si="17"/>
        <v>4.6087888531618493E-2</v>
      </c>
      <c r="E314" s="117">
        <v>1.431460579571856E-2</v>
      </c>
      <c r="F314" s="86" t="str">
        <f>IFERROR(VLOOKUP(A314,SPY!$A$2:$E$379,5,FALSE),"")</f>
        <v/>
      </c>
      <c r="G314" s="8"/>
    </row>
    <row r="315" spans="1:7" x14ac:dyDescent="0.45">
      <c r="A315" s="9">
        <v>30348</v>
      </c>
      <c r="B315" s="90">
        <v>98</v>
      </c>
      <c r="C315" s="8">
        <f t="shared" si="16"/>
        <v>4.098360655737654E-3</v>
      </c>
      <c r="D315" s="8">
        <f t="shared" si="17"/>
        <v>4.4776119402985204E-2</v>
      </c>
      <c r="E315" s="117"/>
      <c r="F315" s="86" t="str">
        <f>IFERROR(VLOOKUP(A315,SPY!$A$2:$E$379,5,FALSE),"")</f>
        <v/>
      </c>
      <c r="G315" s="8"/>
    </row>
    <row r="316" spans="1:7" x14ac:dyDescent="0.45">
      <c r="A316" s="9">
        <v>30376</v>
      </c>
      <c r="B316" s="90">
        <v>98.2</v>
      </c>
      <c r="C316" s="8">
        <f t="shared" si="16"/>
        <v>2.0408163265306367E-3</v>
      </c>
      <c r="D316" s="8">
        <f t="shared" si="17"/>
        <v>4.5793397231096877E-2</v>
      </c>
      <c r="E316" s="117"/>
      <c r="F316" s="86" t="str">
        <f>IFERROR(VLOOKUP(A316,SPY!$A$2:$E$379,5,FALSE),"")</f>
        <v/>
      </c>
      <c r="G316" s="8"/>
    </row>
    <row r="317" spans="1:7" x14ac:dyDescent="0.45">
      <c r="A317" s="9">
        <v>30407</v>
      </c>
      <c r="B317" s="90">
        <v>98.6</v>
      </c>
      <c r="C317" s="8">
        <f t="shared" si="16"/>
        <v>4.0733197556006573E-3</v>
      </c>
      <c r="D317" s="8">
        <f t="shared" si="17"/>
        <v>4.118268215417098E-2</v>
      </c>
      <c r="E317" s="117">
        <v>3.2685328593721856E-2</v>
      </c>
      <c r="F317" s="86" t="str">
        <f>IFERROR(VLOOKUP(A317,SPY!$A$2:$E$379,5,FALSE),"")</f>
        <v/>
      </c>
      <c r="G317" s="8"/>
    </row>
    <row r="318" spans="1:7" x14ac:dyDescent="0.45">
      <c r="A318" s="9">
        <v>30437</v>
      </c>
      <c r="B318" s="90">
        <v>98.9</v>
      </c>
      <c r="C318" s="8">
        <f t="shared" si="16"/>
        <v>3.0425963488844854E-3</v>
      </c>
      <c r="D318" s="8">
        <f t="shared" si="17"/>
        <v>3.6687631027253698E-2</v>
      </c>
      <c r="E318" s="117"/>
      <c r="F318" s="86" t="str">
        <f>IFERROR(VLOOKUP(A318,SPY!$A$2:$E$379,5,FALSE),"")</f>
        <v/>
      </c>
      <c r="G318" s="8"/>
    </row>
    <row r="319" spans="1:7" x14ac:dyDescent="0.45">
      <c r="A319" s="9">
        <v>30468</v>
      </c>
      <c r="B319" s="90">
        <v>99.2</v>
      </c>
      <c r="C319" s="8">
        <f t="shared" si="16"/>
        <v>3.0333670374114163E-3</v>
      </c>
      <c r="D319" s="8">
        <f t="shared" si="17"/>
        <v>3.2258064516129226E-2</v>
      </c>
      <c r="E319" s="117"/>
      <c r="F319" s="86" t="str">
        <f>IFERROR(VLOOKUP(A319,SPY!$A$2:$E$379,5,FALSE),"")</f>
        <v/>
      </c>
      <c r="G319" s="8"/>
    </row>
    <row r="320" spans="1:7" x14ac:dyDescent="0.45">
      <c r="A320" s="9">
        <v>30498</v>
      </c>
      <c r="B320" s="90">
        <v>99.8</v>
      </c>
      <c r="C320" s="8">
        <f t="shared" si="16"/>
        <v>6.0483870967742437E-3</v>
      </c>
      <c r="D320" s="8">
        <f t="shared" si="17"/>
        <v>3.2057911065149991E-2</v>
      </c>
      <c r="E320" s="117">
        <v>5.7371700647417881E-2</v>
      </c>
      <c r="F320" s="86" t="str">
        <f>IFERROR(VLOOKUP(A320,SPY!$A$2:$E$379,5,FALSE),"")</f>
        <v/>
      </c>
      <c r="G320" s="8"/>
    </row>
    <row r="321" spans="1:7" x14ac:dyDescent="0.45">
      <c r="A321" s="9">
        <v>30529</v>
      </c>
      <c r="B321" s="90">
        <v>100.1</v>
      </c>
      <c r="C321" s="8">
        <f t="shared" si="16"/>
        <v>3.0060120240480437E-3</v>
      </c>
      <c r="D321" s="8">
        <f t="shared" si="17"/>
        <v>3.0895983522142068E-2</v>
      </c>
      <c r="E321" s="117"/>
      <c r="F321" s="86" t="str">
        <f>IFERROR(VLOOKUP(A321,SPY!$A$2:$E$379,5,FALSE),"")</f>
        <v/>
      </c>
      <c r="G321" s="8"/>
    </row>
    <row r="322" spans="1:7" x14ac:dyDescent="0.45">
      <c r="A322" s="9">
        <v>30560</v>
      </c>
      <c r="B322" s="90">
        <v>100.5</v>
      </c>
      <c r="C322" s="8">
        <f t="shared" si="16"/>
        <v>3.9960039960040827E-3</v>
      </c>
      <c r="D322" s="8">
        <f t="shared" si="17"/>
        <v>3.3950617283950546E-2</v>
      </c>
      <c r="E322" s="117"/>
      <c r="F322" s="86" t="str">
        <f>IFERROR(VLOOKUP(A322,SPY!$A$2:$E$379,5,FALSE),"")</f>
        <v/>
      </c>
      <c r="G322" s="8"/>
    </row>
    <row r="323" spans="1:7" x14ac:dyDescent="0.45">
      <c r="A323" s="9">
        <v>30590</v>
      </c>
      <c r="B323" s="90">
        <v>101</v>
      </c>
      <c r="C323" s="8">
        <f t="shared" si="16"/>
        <v>4.9751243781095411E-3</v>
      </c>
      <c r="D323" s="8">
        <f t="shared" si="17"/>
        <v>3.5897435897435992E-2</v>
      </c>
      <c r="E323" s="117">
        <v>7.8999814332883903E-2</v>
      </c>
      <c r="F323" s="86" t="str">
        <f>IFERROR(VLOOKUP(A323,SPY!$A$2:$E$379,5,FALSE),"")</f>
        <v/>
      </c>
      <c r="G323" s="8"/>
    </row>
    <row r="324" spans="1:7" x14ac:dyDescent="0.45">
      <c r="A324" s="9">
        <v>30621</v>
      </c>
      <c r="B324" s="90">
        <v>101.5</v>
      </c>
      <c r="C324" s="8">
        <f t="shared" ref="C324:C387" si="18">B324/B323-1</f>
        <v>4.9504950495049549E-3</v>
      </c>
      <c r="D324" s="8">
        <f t="shared" si="17"/>
        <v>4.3165467625899234E-2</v>
      </c>
      <c r="E324" s="117"/>
      <c r="F324" s="86" t="str">
        <f>IFERROR(VLOOKUP(A324,SPY!$A$2:$E$379,5,FALSE),"")</f>
        <v/>
      </c>
      <c r="G324" s="8"/>
    </row>
    <row r="325" spans="1:7" x14ac:dyDescent="0.45">
      <c r="A325" s="9">
        <v>30651</v>
      </c>
      <c r="B325" s="90">
        <v>101.8</v>
      </c>
      <c r="C325" s="8">
        <f t="shared" si="18"/>
        <v>2.9556650246305161E-3</v>
      </c>
      <c r="D325" s="8">
        <f t="shared" si="17"/>
        <v>4.7325102880658276E-2</v>
      </c>
      <c r="E325" s="117"/>
      <c r="F325" s="86" t="str">
        <f>IFERROR(VLOOKUP(A325,SPY!$A$2:$E$379,5,FALSE),"")</f>
        <v/>
      </c>
      <c r="G325" s="8"/>
    </row>
    <row r="326" spans="1:7" x14ac:dyDescent="0.45">
      <c r="A326" s="9">
        <v>30682</v>
      </c>
      <c r="B326" s="90">
        <v>102.5</v>
      </c>
      <c r="C326" s="8">
        <f t="shared" si="18"/>
        <v>6.8762278978389269E-3</v>
      </c>
      <c r="D326" s="8">
        <f t="shared" si="17"/>
        <v>5.0204918032787038E-2</v>
      </c>
      <c r="E326" s="117">
        <v>8.5782740465086021E-2</v>
      </c>
      <c r="F326" s="86" t="str">
        <f>IFERROR(VLOOKUP(A326,SPY!$A$2:$E$379,5,FALSE),"")</f>
        <v/>
      </c>
      <c r="G326" s="8"/>
    </row>
    <row r="327" spans="1:7" x14ac:dyDescent="0.45">
      <c r="A327" s="9">
        <v>30713</v>
      </c>
      <c r="B327" s="90">
        <v>102.8</v>
      </c>
      <c r="C327" s="8">
        <f t="shared" si="18"/>
        <v>2.9268292682926855E-3</v>
      </c>
      <c r="D327" s="8">
        <f t="shared" si="17"/>
        <v>4.8979591836734615E-2</v>
      </c>
      <c r="E327" s="117"/>
      <c r="F327" s="86" t="str">
        <f>IFERROR(VLOOKUP(A327,SPY!$A$2:$E$379,5,FALSE),"")</f>
        <v/>
      </c>
      <c r="G327" s="8"/>
    </row>
    <row r="328" spans="1:7" x14ac:dyDescent="0.45">
      <c r="A328" s="9">
        <v>30742</v>
      </c>
      <c r="B328" s="90">
        <v>103.2</v>
      </c>
      <c r="C328" s="8">
        <f t="shared" si="18"/>
        <v>3.8910505836575737E-3</v>
      </c>
      <c r="D328" s="8">
        <f t="shared" si="17"/>
        <v>5.0916496945010215E-2</v>
      </c>
      <c r="E328" s="117"/>
      <c r="F328" s="86" t="str">
        <f>IFERROR(VLOOKUP(A328,SPY!$A$2:$E$379,5,FALSE),"")</f>
        <v/>
      </c>
      <c r="G328" s="8"/>
    </row>
    <row r="329" spans="1:7" x14ac:dyDescent="0.45">
      <c r="A329" s="9">
        <v>30773</v>
      </c>
      <c r="B329" s="90">
        <v>103.7</v>
      </c>
      <c r="C329" s="8">
        <f t="shared" si="18"/>
        <v>4.8449612403100861E-3</v>
      </c>
      <c r="D329" s="8">
        <f t="shared" si="17"/>
        <v>5.1724137931034475E-2</v>
      </c>
      <c r="E329" s="117">
        <v>7.9967008002006484E-2</v>
      </c>
      <c r="F329" s="86" t="str">
        <f>IFERROR(VLOOKUP(A329,SPY!$A$2:$E$379,5,FALSE),"")</f>
        <v/>
      </c>
      <c r="G329" s="8"/>
    </row>
    <row r="330" spans="1:7" x14ac:dyDescent="0.45">
      <c r="A330" s="9">
        <v>30803</v>
      </c>
      <c r="B330" s="90">
        <v>104.1</v>
      </c>
      <c r="C330" s="8">
        <f t="shared" si="18"/>
        <v>3.8572806171648377E-3</v>
      </c>
      <c r="D330" s="8">
        <f t="shared" si="17"/>
        <v>5.2578361981799659E-2</v>
      </c>
      <c r="E330" s="117"/>
      <c r="F330" s="86" t="str">
        <f>IFERROR(VLOOKUP(A330,SPY!$A$2:$E$379,5,FALSE),"")</f>
        <v/>
      </c>
      <c r="G330" s="8"/>
    </row>
    <row r="331" spans="1:7" x14ac:dyDescent="0.45">
      <c r="A331" s="9">
        <v>30834</v>
      </c>
      <c r="B331" s="90">
        <v>104.5</v>
      </c>
      <c r="C331" s="8">
        <f t="shared" si="18"/>
        <v>3.842459173871271E-3</v>
      </c>
      <c r="D331" s="8">
        <f t="shared" si="17"/>
        <v>5.3427419354838745E-2</v>
      </c>
      <c r="E331" s="117"/>
      <c r="F331" s="86" t="str">
        <f>IFERROR(VLOOKUP(A331,SPY!$A$2:$E$379,5,FALSE),"")</f>
        <v/>
      </c>
      <c r="G331" s="8"/>
    </row>
    <row r="332" spans="1:7" x14ac:dyDescent="0.45">
      <c r="A332" s="9">
        <v>30864</v>
      </c>
      <c r="B332" s="90">
        <v>105</v>
      </c>
      <c r="C332" s="8">
        <f t="shared" si="18"/>
        <v>4.7846889952152249E-3</v>
      </c>
      <c r="D332" s="8">
        <f t="shared" si="17"/>
        <v>5.2104208416833719E-2</v>
      </c>
      <c r="E332" s="117">
        <v>6.900836952300847E-2</v>
      </c>
      <c r="F332" s="86" t="str">
        <f>IFERROR(VLOOKUP(A332,SPY!$A$2:$E$379,5,FALSE),"")</f>
        <v/>
      </c>
      <c r="G332" s="8"/>
    </row>
    <row r="333" spans="1:7" x14ac:dyDescent="0.45">
      <c r="A333" s="9">
        <v>30895</v>
      </c>
      <c r="B333" s="90">
        <v>105.4</v>
      </c>
      <c r="C333" s="8">
        <f t="shared" si="18"/>
        <v>3.8095238095239292E-3</v>
      </c>
      <c r="D333" s="8">
        <f t="shared" si="17"/>
        <v>5.2947052947053042E-2</v>
      </c>
      <c r="E333" s="117"/>
      <c r="F333" s="86" t="str">
        <f>IFERROR(VLOOKUP(A333,SPY!$A$2:$E$379,5,FALSE),"")</f>
        <v/>
      </c>
      <c r="G333" s="8"/>
    </row>
    <row r="334" spans="1:7" x14ac:dyDescent="0.45">
      <c r="A334" s="9">
        <v>30926</v>
      </c>
      <c r="B334" s="90">
        <v>105.8</v>
      </c>
      <c r="C334" s="8">
        <f t="shared" si="18"/>
        <v>3.7950664136621182E-3</v>
      </c>
      <c r="D334" s="8">
        <f t="shared" si="17"/>
        <v>5.2736318407960114E-2</v>
      </c>
      <c r="E334" s="117"/>
      <c r="F334" s="86" t="str">
        <f>IFERROR(VLOOKUP(A334,SPY!$A$2:$E$379,5,FALSE),"")</f>
        <v/>
      </c>
      <c r="G334" s="8"/>
    </row>
    <row r="335" spans="1:7" x14ac:dyDescent="0.45">
      <c r="A335" s="9">
        <v>30956</v>
      </c>
      <c r="B335" s="90">
        <v>106.2</v>
      </c>
      <c r="C335" s="8">
        <f t="shared" si="18"/>
        <v>3.780718336483968E-3</v>
      </c>
      <c r="D335" s="8">
        <f t="shared" ref="D335:D398" si="19">B335/B323-1</f>
        <v>5.1485148514851531E-2</v>
      </c>
      <c r="E335" s="117">
        <v>5.5758033529916554E-2</v>
      </c>
      <c r="F335" s="86" t="str">
        <f>IFERROR(VLOOKUP(A335,SPY!$A$2:$E$379,5,FALSE),"")</f>
        <v/>
      </c>
      <c r="G335" s="8"/>
    </row>
    <row r="336" spans="1:7" x14ac:dyDescent="0.45">
      <c r="A336" s="9">
        <v>30987</v>
      </c>
      <c r="B336" s="90">
        <v>106.4</v>
      </c>
      <c r="C336" s="8">
        <f t="shared" si="18"/>
        <v>1.8832391713747842E-3</v>
      </c>
      <c r="D336" s="8">
        <f t="shared" si="19"/>
        <v>4.8275862068965614E-2</v>
      </c>
      <c r="E336" s="117"/>
      <c r="F336" s="86" t="str">
        <f>IFERROR(VLOOKUP(A336,SPY!$A$2:$E$379,5,FALSE),"")</f>
        <v/>
      </c>
      <c r="G336" s="8"/>
    </row>
    <row r="337" spans="1:7" x14ac:dyDescent="0.45">
      <c r="A337" s="9">
        <v>31017</v>
      </c>
      <c r="B337" s="90">
        <v>106.8</v>
      </c>
      <c r="C337" s="8">
        <f t="shared" si="18"/>
        <v>3.759398496240518E-3</v>
      </c>
      <c r="D337" s="8">
        <f t="shared" si="19"/>
        <v>4.9115913555992208E-2</v>
      </c>
      <c r="E337" s="117"/>
      <c r="F337" s="86" t="str">
        <f>IFERROR(VLOOKUP(A337,SPY!$A$2:$E$379,5,FALSE),"")</f>
        <v/>
      </c>
      <c r="G337" s="8"/>
    </row>
    <row r="338" spans="1:7" x14ac:dyDescent="0.45">
      <c r="A338" s="9">
        <v>31048</v>
      </c>
      <c r="B338" s="90">
        <v>107.1</v>
      </c>
      <c r="C338" s="8">
        <f t="shared" si="18"/>
        <v>2.8089887640450062E-3</v>
      </c>
      <c r="D338" s="8">
        <f t="shared" si="19"/>
        <v>4.4878048780487845E-2</v>
      </c>
      <c r="E338" s="117">
        <v>4.5551129297211133E-2</v>
      </c>
      <c r="F338" s="86" t="str">
        <f>IFERROR(VLOOKUP(A338,SPY!$A$2:$E$379,5,FALSE),"")</f>
        <v/>
      </c>
      <c r="G338" s="8"/>
    </row>
    <row r="339" spans="1:7" x14ac:dyDescent="0.45">
      <c r="A339" s="9">
        <v>31079</v>
      </c>
      <c r="B339" s="90">
        <v>107.7</v>
      </c>
      <c r="C339" s="8">
        <f t="shared" si="18"/>
        <v>5.6022408963585235E-3</v>
      </c>
      <c r="D339" s="8">
        <f t="shared" si="19"/>
        <v>4.76653696498055E-2</v>
      </c>
      <c r="E339" s="117"/>
      <c r="F339" s="86" t="str">
        <f>IFERROR(VLOOKUP(A339,SPY!$A$2:$E$379,5,FALSE),"")</f>
        <v/>
      </c>
      <c r="G339" s="8"/>
    </row>
    <row r="340" spans="1:7" x14ac:dyDescent="0.45">
      <c r="A340" s="9">
        <v>31107</v>
      </c>
      <c r="B340" s="90">
        <v>108.1</v>
      </c>
      <c r="C340" s="8">
        <f t="shared" si="18"/>
        <v>3.714020427112219E-3</v>
      </c>
      <c r="D340" s="8">
        <f t="shared" si="19"/>
        <v>4.7480620155038622E-2</v>
      </c>
      <c r="E340" s="117"/>
      <c r="F340" s="86" t="str">
        <f>IFERROR(VLOOKUP(A340,SPY!$A$2:$E$379,5,FALSE),"")</f>
        <v/>
      </c>
      <c r="G340" s="8"/>
    </row>
    <row r="341" spans="1:7" x14ac:dyDescent="0.45">
      <c r="A341" s="9">
        <v>31138</v>
      </c>
      <c r="B341" s="90">
        <v>108.4</v>
      </c>
      <c r="C341" s="8">
        <f t="shared" si="18"/>
        <v>2.7752081406107187E-3</v>
      </c>
      <c r="D341" s="8">
        <f t="shared" si="19"/>
        <v>4.5323047251687676E-2</v>
      </c>
      <c r="E341" s="117">
        <v>3.6842273957041177E-2</v>
      </c>
      <c r="F341" s="86" t="str">
        <f>IFERROR(VLOOKUP(A341,SPY!$A$2:$E$379,5,FALSE),"")</f>
        <v/>
      </c>
      <c r="G341" s="8"/>
    </row>
    <row r="342" spans="1:7" x14ac:dyDescent="0.45">
      <c r="A342" s="9">
        <v>31168</v>
      </c>
      <c r="B342" s="90">
        <v>108.8</v>
      </c>
      <c r="C342" s="8">
        <f t="shared" si="18"/>
        <v>3.6900369003689537E-3</v>
      </c>
      <c r="D342" s="8">
        <f t="shared" si="19"/>
        <v>4.514889529298749E-2</v>
      </c>
      <c r="E342" s="117"/>
      <c r="F342" s="86" t="str">
        <f>IFERROR(VLOOKUP(A342,SPY!$A$2:$E$379,5,FALSE),"")</f>
        <v/>
      </c>
      <c r="G342" s="8"/>
    </row>
    <row r="343" spans="1:7" x14ac:dyDescent="0.45">
      <c r="A343" s="9">
        <v>31199</v>
      </c>
      <c r="B343" s="90">
        <v>109.1</v>
      </c>
      <c r="C343" s="8">
        <f t="shared" si="18"/>
        <v>2.7573529411764053E-3</v>
      </c>
      <c r="D343" s="8">
        <f t="shared" si="19"/>
        <v>4.4019138755980736E-2</v>
      </c>
      <c r="E343" s="117"/>
      <c r="F343" s="86" t="str">
        <f>IFERROR(VLOOKUP(A343,SPY!$A$2:$E$379,5,FALSE),"")</f>
        <v/>
      </c>
      <c r="G343" s="8"/>
    </row>
    <row r="344" spans="1:7" x14ac:dyDescent="0.45">
      <c r="A344" s="9">
        <v>31229</v>
      </c>
      <c r="B344" s="90">
        <v>109.4</v>
      </c>
      <c r="C344" s="8">
        <f t="shared" si="18"/>
        <v>2.749770852429112E-3</v>
      </c>
      <c r="D344" s="8">
        <f t="shared" si="19"/>
        <v>4.1904761904761889E-2</v>
      </c>
      <c r="E344" s="117">
        <v>4.2624575221189398E-2</v>
      </c>
      <c r="F344" s="86" t="str">
        <f>IFERROR(VLOOKUP(A344,SPY!$A$2:$E$379,5,FALSE),"")</f>
        <v/>
      </c>
      <c r="G344" s="8"/>
    </row>
    <row r="345" spans="1:7" x14ac:dyDescent="0.45">
      <c r="A345" s="9">
        <v>31260</v>
      </c>
      <c r="B345" s="90">
        <v>109.8</v>
      </c>
      <c r="C345" s="8">
        <f t="shared" si="18"/>
        <v>3.6563071297988081E-3</v>
      </c>
      <c r="D345" s="8">
        <f t="shared" si="19"/>
        <v>4.1745730550284632E-2</v>
      </c>
      <c r="E345" s="117"/>
      <c r="F345" s="86" t="str">
        <f>IFERROR(VLOOKUP(A345,SPY!$A$2:$E$379,5,FALSE),"")</f>
        <v/>
      </c>
      <c r="G345" s="8"/>
    </row>
    <row r="346" spans="1:7" x14ac:dyDescent="0.45">
      <c r="A346" s="9">
        <v>31291</v>
      </c>
      <c r="B346" s="90">
        <v>110</v>
      </c>
      <c r="C346" s="8">
        <f t="shared" si="18"/>
        <v>1.8214936247722413E-3</v>
      </c>
      <c r="D346" s="8">
        <f t="shared" si="19"/>
        <v>3.969754253308122E-2</v>
      </c>
      <c r="E346" s="117"/>
      <c r="F346" s="86" t="str">
        <f>IFERROR(VLOOKUP(A346,SPY!$A$2:$E$379,5,FALSE),"")</f>
        <v/>
      </c>
      <c r="G346" s="8"/>
    </row>
    <row r="347" spans="1:7" x14ac:dyDescent="0.45">
      <c r="A347" s="9">
        <v>31321</v>
      </c>
      <c r="B347" s="90">
        <v>110.5</v>
      </c>
      <c r="C347" s="8">
        <f t="shared" si="18"/>
        <v>4.5454545454546302E-3</v>
      </c>
      <c r="D347" s="8">
        <f t="shared" si="19"/>
        <v>4.0489642184557306E-2</v>
      </c>
      <c r="E347" s="117">
        <v>4.1822388026765737E-2</v>
      </c>
      <c r="F347" s="86" t="str">
        <f>IFERROR(VLOOKUP(A347,SPY!$A$2:$E$379,5,FALSE),"")</f>
        <v/>
      </c>
      <c r="G347" s="8"/>
    </row>
    <row r="348" spans="1:7" x14ac:dyDescent="0.45">
      <c r="A348" s="9">
        <v>31352</v>
      </c>
      <c r="B348" s="90">
        <v>111.1</v>
      </c>
      <c r="C348" s="8">
        <f t="shared" si="18"/>
        <v>5.4298642533936459E-3</v>
      </c>
      <c r="D348" s="8">
        <f t="shared" si="19"/>
        <v>4.4172932330826864E-2</v>
      </c>
      <c r="E348" s="117"/>
      <c r="F348" s="86" t="str">
        <f>IFERROR(VLOOKUP(A348,SPY!$A$2:$E$379,5,FALSE),"")</f>
        <v/>
      </c>
      <c r="G348" s="8"/>
    </row>
    <row r="349" spans="1:7" x14ac:dyDescent="0.45">
      <c r="A349" s="9">
        <v>31382</v>
      </c>
      <c r="B349" s="90">
        <v>111.4</v>
      </c>
      <c r="C349" s="8">
        <f t="shared" si="18"/>
        <v>2.7002700270029045E-3</v>
      </c>
      <c r="D349" s="8">
        <f t="shared" si="19"/>
        <v>4.3071161048689133E-2</v>
      </c>
      <c r="E349" s="117"/>
      <c r="F349" s="86" t="str">
        <f>IFERROR(VLOOKUP(A349,SPY!$A$2:$E$379,5,FALSE),"")</f>
        <v/>
      </c>
      <c r="G349" s="8"/>
    </row>
    <row r="350" spans="1:7" x14ac:dyDescent="0.45">
      <c r="A350" s="9">
        <v>31413</v>
      </c>
      <c r="B350" s="90">
        <v>111.9</v>
      </c>
      <c r="C350" s="8">
        <f t="shared" si="18"/>
        <v>4.4883303411131781E-3</v>
      </c>
      <c r="D350" s="8">
        <f t="shared" si="19"/>
        <v>4.481792717086841E-2</v>
      </c>
      <c r="E350" s="117">
        <v>4.1455235245001817E-2</v>
      </c>
      <c r="F350" s="86" t="str">
        <f>IFERROR(VLOOKUP(A350,SPY!$A$2:$E$379,5,FALSE),"")</f>
        <v/>
      </c>
      <c r="G350" s="8"/>
    </row>
    <row r="351" spans="1:7" x14ac:dyDescent="0.45">
      <c r="A351" s="9">
        <v>31444</v>
      </c>
      <c r="B351" s="90">
        <v>112.2</v>
      </c>
      <c r="C351" s="8">
        <f t="shared" si="18"/>
        <v>2.6809651474530849E-3</v>
      </c>
      <c r="D351" s="8">
        <f t="shared" si="19"/>
        <v>4.1782729805013963E-2</v>
      </c>
      <c r="E351" s="117"/>
      <c r="F351" s="86" t="str">
        <f>IFERROR(VLOOKUP(A351,SPY!$A$2:$E$379,5,FALSE),"")</f>
        <v/>
      </c>
      <c r="G351" s="8"/>
    </row>
    <row r="352" spans="1:7" x14ac:dyDescent="0.45">
      <c r="A352" s="9">
        <v>31472</v>
      </c>
      <c r="B352" s="90">
        <v>112.5</v>
      </c>
      <c r="C352" s="8">
        <f t="shared" si="18"/>
        <v>2.673796791443861E-3</v>
      </c>
      <c r="D352" s="8">
        <f t="shared" si="19"/>
        <v>4.0703052728954692E-2</v>
      </c>
      <c r="E352" s="117"/>
      <c r="F352" s="86" t="str">
        <f>IFERROR(VLOOKUP(A352,SPY!$A$2:$E$379,5,FALSE),"")</f>
        <v/>
      </c>
      <c r="G352" s="8"/>
    </row>
    <row r="353" spans="1:7" x14ac:dyDescent="0.45">
      <c r="A353" s="9">
        <v>31503</v>
      </c>
      <c r="B353" s="90">
        <v>112.9</v>
      </c>
      <c r="C353" s="8">
        <f t="shared" si="18"/>
        <v>3.555555555555534E-3</v>
      </c>
      <c r="D353" s="8">
        <f t="shared" si="19"/>
        <v>4.151291512915134E-2</v>
      </c>
      <c r="E353" s="117">
        <v>3.7015325720980791E-2</v>
      </c>
      <c r="F353" s="86" t="str">
        <f>IFERROR(VLOOKUP(A353,SPY!$A$2:$E$379,5,FALSE),"")</f>
        <v/>
      </c>
      <c r="G353" s="8"/>
    </row>
    <row r="354" spans="1:7" x14ac:dyDescent="0.45">
      <c r="A354" s="9">
        <v>31533</v>
      </c>
      <c r="B354" s="90">
        <v>113.1</v>
      </c>
      <c r="C354" s="8">
        <f t="shared" si="18"/>
        <v>1.771479185119551E-3</v>
      </c>
      <c r="D354" s="8">
        <f t="shared" si="19"/>
        <v>3.9522058823529438E-2</v>
      </c>
      <c r="E354" s="117"/>
      <c r="F354" s="86" t="str">
        <f>IFERROR(VLOOKUP(A354,SPY!$A$2:$E$379,5,FALSE),"")</f>
        <v/>
      </c>
      <c r="G354" s="8"/>
    </row>
    <row r="355" spans="1:7" x14ac:dyDescent="0.45">
      <c r="A355" s="9">
        <v>31564</v>
      </c>
      <c r="B355" s="90">
        <v>113.4</v>
      </c>
      <c r="C355" s="8">
        <f t="shared" si="18"/>
        <v>2.6525198938993633E-3</v>
      </c>
      <c r="D355" s="8">
        <f t="shared" si="19"/>
        <v>3.9413382218148607E-2</v>
      </c>
      <c r="E355" s="117"/>
      <c r="F355" s="86" t="str">
        <f>IFERROR(VLOOKUP(A355,SPY!$A$2:$E$379,5,FALSE),"")</f>
        <v/>
      </c>
      <c r="G355" s="8"/>
    </row>
    <row r="356" spans="1:7" x14ac:dyDescent="0.45">
      <c r="A356" s="9">
        <v>31594</v>
      </c>
      <c r="B356" s="90">
        <v>113.8</v>
      </c>
      <c r="C356" s="8">
        <f t="shared" si="18"/>
        <v>3.5273368606700828E-3</v>
      </c>
      <c r="D356" s="8">
        <f t="shared" si="19"/>
        <v>4.0219378427787777E-2</v>
      </c>
      <c r="E356" s="117">
        <v>3.1192309544910268E-2</v>
      </c>
      <c r="F356" s="86" t="str">
        <f>IFERROR(VLOOKUP(A356,SPY!$A$2:$E$379,5,FALSE),"")</f>
        <v/>
      </c>
      <c r="G356" s="8"/>
    </row>
    <row r="357" spans="1:7" x14ac:dyDescent="0.45">
      <c r="A357" s="9">
        <v>31625</v>
      </c>
      <c r="B357" s="90">
        <v>114.2</v>
      </c>
      <c r="C357" s="8">
        <f t="shared" si="18"/>
        <v>3.5149384885764245E-3</v>
      </c>
      <c r="D357" s="8">
        <f t="shared" si="19"/>
        <v>4.0072859744990863E-2</v>
      </c>
      <c r="E357" s="117"/>
      <c r="F357" s="86" t="str">
        <f>IFERROR(VLOOKUP(A357,SPY!$A$2:$E$379,5,FALSE),"")</f>
        <v/>
      </c>
      <c r="G357" s="8"/>
    </row>
    <row r="358" spans="1:7" x14ac:dyDescent="0.45">
      <c r="A358" s="9">
        <v>31656</v>
      </c>
      <c r="B358" s="90">
        <v>114.6</v>
      </c>
      <c r="C358" s="8">
        <f t="shared" si="18"/>
        <v>3.5026269702276291E-3</v>
      </c>
      <c r="D358" s="8">
        <f t="shared" si="19"/>
        <v>4.1818181818181754E-2</v>
      </c>
      <c r="E358" s="117"/>
      <c r="F358" s="86" t="str">
        <f>IFERROR(VLOOKUP(A358,SPY!$A$2:$E$379,5,FALSE),"")</f>
        <v/>
      </c>
      <c r="G358" s="8"/>
    </row>
    <row r="359" spans="1:7" x14ac:dyDescent="0.45">
      <c r="A359" s="9">
        <v>31686</v>
      </c>
      <c r="B359" s="90">
        <v>115</v>
      </c>
      <c r="C359" s="8">
        <f t="shared" si="18"/>
        <v>3.4904013961605251E-3</v>
      </c>
      <c r="D359" s="8">
        <f t="shared" si="19"/>
        <v>4.0723981900452566E-2</v>
      </c>
      <c r="E359" s="117">
        <v>2.9081512389265457E-2</v>
      </c>
      <c r="F359" s="86" t="str">
        <f>IFERROR(VLOOKUP(A359,SPY!$A$2:$E$379,5,FALSE),"")</f>
        <v/>
      </c>
      <c r="G359" s="8"/>
    </row>
    <row r="360" spans="1:7" x14ac:dyDescent="0.45">
      <c r="A360" s="9">
        <v>31717</v>
      </c>
      <c r="B360" s="90">
        <v>115.3</v>
      </c>
      <c r="C360" s="8">
        <f t="shared" si="18"/>
        <v>2.6086956521738092E-3</v>
      </c>
      <c r="D360" s="8">
        <f t="shared" si="19"/>
        <v>3.7803780378037777E-2</v>
      </c>
      <c r="E360" s="117"/>
      <c r="F360" s="86" t="str">
        <f>IFERROR(VLOOKUP(A360,SPY!$A$2:$E$379,5,FALSE),"")</f>
        <v/>
      </c>
      <c r="G360" s="8"/>
    </row>
    <row r="361" spans="1:7" x14ac:dyDescent="0.45">
      <c r="A361" s="9">
        <v>31747</v>
      </c>
      <c r="B361" s="90">
        <v>115.6</v>
      </c>
      <c r="C361" s="8">
        <f t="shared" si="18"/>
        <v>2.6019080659149818E-3</v>
      </c>
      <c r="D361" s="8">
        <f t="shared" si="19"/>
        <v>3.7701974865349985E-2</v>
      </c>
      <c r="E361" s="117"/>
      <c r="F361" s="86" t="str">
        <f>IFERROR(VLOOKUP(A361,SPY!$A$2:$E$379,5,FALSE),"")</f>
        <v/>
      </c>
      <c r="G361" s="8"/>
    </row>
    <row r="362" spans="1:7" x14ac:dyDescent="0.45">
      <c r="A362" s="9">
        <v>31778</v>
      </c>
      <c r="B362" s="90">
        <v>115.9</v>
      </c>
      <c r="C362" s="8">
        <f t="shared" si="18"/>
        <v>2.5951557093426558E-3</v>
      </c>
      <c r="D362" s="8">
        <f t="shared" si="19"/>
        <v>3.5746201966041058E-2</v>
      </c>
      <c r="E362" s="117">
        <v>2.7161342870673687E-2</v>
      </c>
      <c r="F362" s="86" t="str">
        <f>IFERROR(VLOOKUP(A362,SPY!$A$2:$E$379,5,FALSE),"")</f>
        <v/>
      </c>
      <c r="G362" s="8"/>
    </row>
    <row r="363" spans="1:7" x14ac:dyDescent="0.45">
      <c r="A363" s="9">
        <v>31809</v>
      </c>
      <c r="B363" s="90">
        <v>116.2</v>
      </c>
      <c r="C363" s="8">
        <f t="shared" si="18"/>
        <v>2.5884383088869978E-3</v>
      </c>
      <c r="D363" s="8">
        <f t="shared" si="19"/>
        <v>3.5650623885917998E-2</v>
      </c>
      <c r="E363" s="117"/>
      <c r="F363" s="86" t="str">
        <f>IFERROR(VLOOKUP(A363,SPY!$A$2:$E$379,5,FALSE),"")</f>
        <v/>
      </c>
      <c r="G363" s="8"/>
    </row>
    <row r="364" spans="1:7" x14ac:dyDescent="0.45">
      <c r="A364" s="9">
        <v>31837</v>
      </c>
      <c r="B364" s="90">
        <v>116.6</v>
      </c>
      <c r="C364" s="8">
        <f t="shared" si="18"/>
        <v>3.4423407917383297E-3</v>
      </c>
      <c r="D364" s="8">
        <f t="shared" si="19"/>
        <v>3.6444444444444501E-2</v>
      </c>
      <c r="E364" s="117"/>
      <c r="F364" s="86" t="str">
        <f>IFERROR(VLOOKUP(A364,SPY!$A$2:$E$379,5,FALSE),"")</f>
        <v/>
      </c>
      <c r="G364" s="8"/>
    </row>
    <row r="365" spans="1:7" x14ac:dyDescent="0.45">
      <c r="A365" s="9">
        <v>31868</v>
      </c>
      <c r="B365" s="90">
        <v>117.3</v>
      </c>
      <c r="C365" s="8">
        <f t="shared" si="18"/>
        <v>6.0034305317324677E-3</v>
      </c>
      <c r="D365" s="8">
        <f t="shared" si="19"/>
        <v>3.8972542072630567E-2</v>
      </c>
      <c r="E365" s="117">
        <v>3.3588249573656623E-2</v>
      </c>
      <c r="F365" s="86" t="str">
        <f>IFERROR(VLOOKUP(A365,SPY!$A$2:$E$379,5,FALSE),"")</f>
        <v/>
      </c>
      <c r="G365" s="8"/>
    </row>
    <row r="366" spans="1:7" x14ac:dyDescent="0.45">
      <c r="A366" s="9">
        <v>31898</v>
      </c>
      <c r="B366" s="90">
        <v>117.7</v>
      </c>
      <c r="C366" s="8">
        <f t="shared" si="18"/>
        <v>3.4100596760444635E-3</v>
      </c>
      <c r="D366" s="8">
        <f t="shared" si="19"/>
        <v>4.0671971706454535E-2</v>
      </c>
      <c r="E366" s="117"/>
      <c r="F366" s="86" t="str">
        <f>IFERROR(VLOOKUP(A366,SPY!$A$2:$E$379,5,FALSE),"")</f>
        <v/>
      </c>
      <c r="G366" s="8"/>
    </row>
    <row r="367" spans="1:7" x14ac:dyDescent="0.45">
      <c r="A367" s="9">
        <v>31929</v>
      </c>
      <c r="B367" s="90">
        <v>117.9</v>
      </c>
      <c r="C367" s="8">
        <f t="shared" si="18"/>
        <v>1.6992353440952179E-3</v>
      </c>
      <c r="D367" s="8">
        <f t="shared" si="19"/>
        <v>3.9682539682539764E-2</v>
      </c>
      <c r="E367" s="117"/>
      <c r="F367" s="86" t="str">
        <f>IFERROR(VLOOKUP(A367,SPY!$A$2:$E$379,5,FALSE),"")</f>
        <v/>
      </c>
      <c r="G367" s="8"/>
    </row>
    <row r="368" spans="1:7" x14ac:dyDescent="0.45">
      <c r="A368" s="9">
        <v>31959</v>
      </c>
      <c r="B368" s="90">
        <v>118.3</v>
      </c>
      <c r="C368" s="8">
        <f t="shared" si="18"/>
        <v>3.392705682782049E-3</v>
      </c>
      <c r="D368" s="8">
        <f t="shared" si="19"/>
        <v>3.9543057996485054E-2</v>
      </c>
      <c r="E368" s="117">
        <v>3.2672772854671052E-2</v>
      </c>
      <c r="F368" s="86" t="str">
        <f>IFERROR(VLOOKUP(A368,SPY!$A$2:$E$379,5,FALSE),"")</f>
        <v/>
      </c>
      <c r="G368" s="8"/>
    </row>
    <row r="369" spans="1:7" x14ac:dyDescent="0.45">
      <c r="A369" s="9">
        <v>31990</v>
      </c>
      <c r="B369" s="90">
        <v>118.7</v>
      </c>
      <c r="C369" s="8">
        <f t="shared" si="18"/>
        <v>3.3812341504648735E-3</v>
      </c>
      <c r="D369" s="8">
        <f t="shared" si="19"/>
        <v>3.9404553415061327E-2</v>
      </c>
      <c r="E369" s="117"/>
      <c r="F369" s="86" t="str">
        <f>IFERROR(VLOOKUP(A369,SPY!$A$2:$E$379,5,FALSE),"")</f>
        <v/>
      </c>
      <c r="G369" s="8"/>
    </row>
    <row r="370" spans="1:7" x14ac:dyDescent="0.45">
      <c r="A370" s="9">
        <v>32021</v>
      </c>
      <c r="B370" s="90">
        <v>119.2</v>
      </c>
      <c r="C370" s="8">
        <f t="shared" si="18"/>
        <v>4.2122999157538921E-3</v>
      </c>
      <c r="D370" s="8">
        <f t="shared" si="19"/>
        <v>4.0139616055846483E-2</v>
      </c>
      <c r="E370" s="117"/>
      <c r="F370" s="86" t="str">
        <f>IFERROR(VLOOKUP(A370,SPY!$A$2:$E$379,5,FALSE),"")</f>
        <v/>
      </c>
      <c r="G370" s="8"/>
    </row>
    <row r="371" spans="1:7" x14ac:dyDescent="0.45">
      <c r="A371" s="9">
        <v>32051</v>
      </c>
      <c r="B371" s="90">
        <v>119.8</v>
      </c>
      <c r="C371" s="8">
        <f t="shared" si="18"/>
        <v>5.0335570469797197E-3</v>
      </c>
      <c r="D371" s="8">
        <f t="shared" si="19"/>
        <v>4.1739130434782501E-2</v>
      </c>
      <c r="E371" s="117">
        <v>4.4792977774129314E-2</v>
      </c>
      <c r="F371" s="86" t="str">
        <f>IFERROR(VLOOKUP(A371,SPY!$A$2:$E$379,5,FALSE),"")</f>
        <v/>
      </c>
      <c r="G371" s="8"/>
    </row>
    <row r="372" spans="1:7" x14ac:dyDescent="0.45">
      <c r="A372" s="9">
        <v>32082</v>
      </c>
      <c r="B372" s="90">
        <v>120.1</v>
      </c>
      <c r="C372" s="8">
        <f t="shared" si="18"/>
        <v>2.5041736227044975E-3</v>
      </c>
      <c r="D372" s="8">
        <f t="shared" si="19"/>
        <v>4.1630529054640153E-2</v>
      </c>
      <c r="E372" s="117"/>
      <c r="F372" s="86" t="str">
        <f>IFERROR(VLOOKUP(A372,SPY!$A$2:$E$379,5,FALSE),"")</f>
        <v/>
      </c>
      <c r="G372" s="8"/>
    </row>
    <row r="373" spans="1:7" x14ac:dyDescent="0.45">
      <c r="A373" s="9">
        <v>32112</v>
      </c>
      <c r="B373" s="90">
        <v>120.4</v>
      </c>
      <c r="C373" s="8">
        <f t="shared" si="18"/>
        <v>2.4979184013322886E-3</v>
      </c>
      <c r="D373" s="8">
        <f t="shared" si="19"/>
        <v>4.1522491349481161E-2</v>
      </c>
      <c r="E373" s="117"/>
      <c r="F373" s="86" t="str">
        <f>IFERROR(VLOOKUP(A373,SPY!$A$2:$E$379,5,FALSE),"")</f>
        <v/>
      </c>
      <c r="G373" s="8"/>
    </row>
    <row r="374" spans="1:7" x14ac:dyDescent="0.45">
      <c r="A374" s="9">
        <v>32143</v>
      </c>
      <c r="B374" s="90">
        <v>120.9</v>
      </c>
      <c r="C374" s="8">
        <f t="shared" si="18"/>
        <v>4.1528239202657247E-3</v>
      </c>
      <c r="D374" s="8">
        <f t="shared" si="19"/>
        <v>4.3140638481449445E-2</v>
      </c>
      <c r="E374" s="117">
        <v>4.24228159614237E-2</v>
      </c>
      <c r="F374" s="86" t="str">
        <f>IFERROR(VLOOKUP(A374,SPY!$A$2:$E$379,5,FALSE),"")</f>
        <v/>
      </c>
      <c r="G374" s="8"/>
    </row>
    <row r="375" spans="1:7" x14ac:dyDescent="0.45">
      <c r="A375" s="9">
        <v>32174</v>
      </c>
      <c r="B375" s="90">
        <v>121.2</v>
      </c>
      <c r="C375" s="8">
        <f t="shared" si="18"/>
        <v>2.4813895781636841E-3</v>
      </c>
      <c r="D375" s="8">
        <f t="shared" si="19"/>
        <v>4.3029259896729677E-2</v>
      </c>
      <c r="E375" s="117"/>
      <c r="F375" s="86" t="str">
        <f>IFERROR(VLOOKUP(A375,SPY!$A$2:$E$379,5,FALSE),"")</f>
        <v/>
      </c>
      <c r="G375" s="8"/>
    </row>
    <row r="376" spans="1:7" x14ac:dyDescent="0.45">
      <c r="A376" s="9">
        <v>32203</v>
      </c>
      <c r="B376" s="90">
        <v>121.7</v>
      </c>
      <c r="C376" s="8">
        <f t="shared" si="18"/>
        <v>4.1254125412542031E-3</v>
      </c>
      <c r="D376" s="8">
        <f t="shared" si="19"/>
        <v>4.3739279588336233E-2</v>
      </c>
      <c r="E376" s="117"/>
      <c r="F376" s="86" t="str">
        <f>IFERROR(VLOOKUP(A376,SPY!$A$2:$E$379,5,FALSE),"")</f>
        <v/>
      </c>
      <c r="G376" s="8"/>
    </row>
    <row r="377" spans="1:7" x14ac:dyDescent="0.45">
      <c r="A377" s="9">
        <v>32234</v>
      </c>
      <c r="B377" s="90">
        <v>122.3</v>
      </c>
      <c r="C377" s="8">
        <f t="shared" si="18"/>
        <v>4.9301561216104073E-3</v>
      </c>
      <c r="D377" s="8">
        <f t="shared" si="19"/>
        <v>4.2625745950554128E-2</v>
      </c>
      <c r="E377" s="117">
        <v>4.484604620227356E-2</v>
      </c>
      <c r="F377" s="86" t="str">
        <f>IFERROR(VLOOKUP(A377,SPY!$A$2:$E$379,5,FALSE),"")</f>
        <v/>
      </c>
      <c r="G377" s="8"/>
    </row>
    <row r="378" spans="1:7" x14ac:dyDescent="0.45">
      <c r="A378" s="9">
        <v>32264</v>
      </c>
      <c r="B378" s="90">
        <v>122.7</v>
      </c>
      <c r="C378" s="8">
        <f t="shared" si="18"/>
        <v>3.270645952575757E-3</v>
      </c>
      <c r="D378" s="8">
        <f t="shared" si="19"/>
        <v>4.2480883602378894E-2</v>
      </c>
      <c r="E378" s="117"/>
      <c r="F378" s="86" t="str">
        <f>IFERROR(VLOOKUP(A378,SPY!$A$2:$E$379,5,FALSE),"")</f>
        <v/>
      </c>
      <c r="G378" s="8"/>
    </row>
    <row r="379" spans="1:7" x14ac:dyDescent="0.45">
      <c r="A379" s="9">
        <v>32295</v>
      </c>
      <c r="B379" s="90">
        <v>123.2</v>
      </c>
      <c r="C379" s="8">
        <f t="shared" si="18"/>
        <v>4.0749796251018378E-3</v>
      </c>
      <c r="D379" s="8">
        <f t="shared" si="19"/>
        <v>4.495335029686176E-2</v>
      </c>
      <c r="E379" s="117"/>
      <c r="F379" s="86" t="str">
        <f>IFERROR(VLOOKUP(A379,SPY!$A$2:$E$379,5,FALSE),"")</f>
        <v/>
      </c>
      <c r="G379" s="8"/>
    </row>
    <row r="380" spans="1:7" x14ac:dyDescent="0.45">
      <c r="A380" s="9">
        <v>32325</v>
      </c>
      <c r="B380" s="90">
        <v>123.6</v>
      </c>
      <c r="C380" s="8">
        <f t="shared" si="18"/>
        <v>3.2467532467532756E-3</v>
      </c>
      <c r="D380" s="8">
        <f t="shared" si="19"/>
        <v>4.4801352493660129E-2</v>
      </c>
      <c r="E380" s="117">
        <v>4.1928205272430713E-2</v>
      </c>
      <c r="F380" s="86" t="str">
        <f>IFERROR(VLOOKUP(A380,SPY!$A$2:$E$379,5,FALSE),"")</f>
        <v/>
      </c>
      <c r="G380" s="8"/>
    </row>
    <row r="381" spans="1:7" x14ac:dyDescent="0.45">
      <c r="A381" s="9">
        <v>32356</v>
      </c>
      <c r="B381" s="90">
        <v>124</v>
      </c>
      <c r="C381" s="8">
        <f t="shared" si="18"/>
        <v>3.2362459546926292E-3</v>
      </c>
      <c r="D381" s="8">
        <f t="shared" si="19"/>
        <v>4.4650379106992322E-2</v>
      </c>
      <c r="E381" s="117"/>
      <c r="F381" s="86" t="str">
        <f>IFERROR(VLOOKUP(A381,SPY!$A$2:$E$379,5,FALSE),"")</f>
        <v/>
      </c>
      <c r="G381" s="8"/>
    </row>
    <row r="382" spans="1:7" x14ac:dyDescent="0.45">
      <c r="A382" s="9">
        <v>32387</v>
      </c>
      <c r="B382" s="90">
        <v>124.7</v>
      </c>
      <c r="C382" s="8">
        <f t="shared" si="18"/>
        <v>5.6451612903225534E-3</v>
      </c>
      <c r="D382" s="8">
        <f t="shared" si="19"/>
        <v>4.6140939597315356E-2</v>
      </c>
      <c r="E382" s="117"/>
      <c r="F382" s="86" t="str">
        <f>IFERROR(VLOOKUP(A382,SPY!$A$2:$E$379,5,FALSE),"")</f>
        <v/>
      </c>
      <c r="G382" s="8"/>
    </row>
    <row r="383" spans="1:7" x14ac:dyDescent="0.45">
      <c r="A383" s="9">
        <v>32417</v>
      </c>
      <c r="B383" s="90">
        <v>125.2</v>
      </c>
      <c r="C383" s="8">
        <f t="shared" si="18"/>
        <v>4.0096230954289602E-3</v>
      </c>
      <c r="D383" s="8">
        <f t="shared" si="19"/>
        <v>4.5075125208681177E-2</v>
      </c>
      <c r="E383" s="117">
        <v>3.7989037531788027E-2</v>
      </c>
      <c r="F383" s="86" t="str">
        <f>IFERROR(VLOOKUP(A383,SPY!$A$2:$E$379,5,FALSE),"")</f>
        <v/>
      </c>
      <c r="G383" s="8"/>
    </row>
    <row r="384" spans="1:7" x14ac:dyDescent="0.45">
      <c r="A384" s="9">
        <v>32448</v>
      </c>
      <c r="B384" s="90">
        <v>125.6</v>
      </c>
      <c r="C384" s="8">
        <f t="shared" si="18"/>
        <v>3.1948881789136685E-3</v>
      </c>
      <c r="D384" s="8">
        <f t="shared" si="19"/>
        <v>4.5795170691090847E-2</v>
      </c>
      <c r="E384" s="117"/>
      <c r="F384" s="86" t="str">
        <f>IFERROR(VLOOKUP(A384,SPY!$A$2:$E$379,5,FALSE),"")</f>
        <v/>
      </c>
      <c r="G384" s="8"/>
    </row>
    <row r="385" spans="1:7" x14ac:dyDescent="0.45">
      <c r="A385" s="9">
        <v>32478</v>
      </c>
      <c r="B385" s="90">
        <v>126</v>
      </c>
      <c r="C385" s="8">
        <f t="shared" si="18"/>
        <v>3.1847133757962887E-3</v>
      </c>
      <c r="D385" s="8">
        <f t="shared" si="19"/>
        <v>4.6511627906976605E-2</v>
      </c>
      <c r="E385" s="117"/>
      <c r="F385" s="86" t="str">
        <f>IFERROR(VLOOKUP(A385,SPY!$A$2:$E$379,5,FALSE),"")</f>
        <v/>
      </c>
      <c r="G385" s="8"/>
    </row>
    <row r="386" spans="1:7" x14ac:dyDescent="0.45">
      <c r="A386" s="9">
        <v>32509</v>
      </c>
      <c r="B386" s="90">
        <v>126.5</v>
      </c>
      <c r="C386" s="8">
        <f t="shared" si="18"/>
        <v>3.9682539682539542E-3</v>
      </c>
      <c r="D386" s="8">
        <f t="shared" si="19"/>
        <v>4.6319272125723732E-2</v>
      </c>
      <c r="E386" s="117">
        <v>4.3152062015774019E-2</v>
      </c>
      <c r="F386" s="86" t="str">
        <f>IFERROR(VLOOKUP(A386,SPY!$A$2:$E$379,5,FALSE),"")</f>
        <v/>
      </c>
      <c r="G386" s="8"/>
    </row>
    <row r="387" spans="1:7" x14ac:dyDescent="0.45">
      <c r="A387" s="9">
        <v>32540</v>
      </c>
      <c r="B387" s="90">
        <v>126.9</v>
      </c>
      <c r="C387" s="8">
        <f t="shared" si="18"/>
        <v>3.1620553359683612E-3</v>
      </c>
      <c r="D387" s="8">
        <f t="shared" si="19"/>
        <v>4.7029702970297071E-2</v>
      </c>
      <c r="E387" s="117"/>
      <c r="F387" s="86" t="str">
        <f>IFERROR(VLOOKUP(A387,SPY!$A$2:$E$379,5,FALSE),"")</f>
        <v/>
      </c>
      <c r="G387" s="8"/>
    </row>
    <row r="388" spans="1:7" x14ac:dyDescent="0.45">
      <c r="A388" s="9">
        <v>32568</v>
      </c>
      <c r="B388" s="90">
        <v>127.4</v>
      </c>
      <c r="C388" s="8">
        <f t="shared" ref="C388:C451" si="20">B388/B387-1</f>
        <v>3.9401103230889412E-3</v>
      </c>
      <c r="D388" s="8">
        <f t="shared" si="19"/>
        <v>4.6836483155299868E-2</v>
      </c>
      <c r="E388" s="117"/>
      <c r="F388" s="86" t="str">
        <f>IFERROR(VLOOKUP(A388,SPY!$A$2:$E$379,5,FALSE),"")</f>
        <v/>
      </c>
      <c r="G388" s="8"/>
    </row>
    <row r="389" spans="1:7" x14ac:dyDescent="0.45">
      <c r="A389" s="9">
        <v>32599</v>
      </c>
      <c r="B389" s="90">
        <v>127.8</v>
      </c>
      <c r="C389" s="8">
        <f t="shared" si="20"/>
        <v>3.1397174254317317E-3</v>
      </c>
      <c r="D389" s="8">
        <f t="shared" si="19"/>
        <v>4.4971381847914937E-2</v>
      </c>
      <c r="E389" s="117">
        <v>3.7482970179445199E-2</v>
      </c>
      <c r="F389" s="86" t="str">
        <f>IFERROR(VLOOKUP(A389,SPY!$A$2:$E$379,5,FALSE),"")</f>
        <v/>
      </c>
      <c r="G389" s="8"/>
    </row>
    <row r="390" spans="1:7" x14ac:dyDescent="0.45">
      <c r="A390" s="9">
        <v>32629</v>
      </c>
      <c r="B390" s="90">
        <v>128.30000000000001</v>
      </c>
      <c r="C390" s="8">
        <f t="shared" si="20"/>
        <v>3.9123630672928122E-3</v>
      </c>
      <c r="D390" s="8">
        <f t="shared" si="19"/>
        <v>4.5639771801140983E-2</v>
      </c>
      <c r="E390" s="117"/>
      <c r="F390" s="86" t="str">
        <f>IFERROR(VLOOKUP(A390,SPY!$A$2:$E$379,5,FALSE),"")</f>
        <v/>
      </c>
      <c r="G390" s="8"/>
    </row>
    <row r="391" spans="1:7" x14ac:dyDescent="0.45">
      <c r="A391" s="9">
        <v>32660</v>
      </c>
      <c r="B391" s="90">
        <v>128.80000000000001</v>
      </c>
      <c r="C391" s="8">
        <f t="shared" si="20"/>
        <v>3.8971161340608518E-3</v>
      </c>
      <c r="D391" s="8">
        <f t="shared" si="19"/>
        <v>4.5454545454545414E-2</v>
      </c>
      <c r="E391" s="117"/>
      <c r="F391" s="86" t="str">
        <f>IFERROR(VLOOKUP(A391,SPY!$A$2:$E$379,5,FALSE),"")</f>
        <v/>
      </c>
      <c r="G391" s="8"/>
    </row>
    <row r="392" spans="1:7" x14ac:dyDescent="0.45">
      <c r="A392" s="9">
        <v>32690</v>
      </c>
      <c r="B392" s="90">
        <v>129.19999999999999</v>
      </c>
      <c r="C392" s="8">
        <f t="shared" si="20"/>
        <v>3.1055900621115295E-3</v>
      </c>
      <c r="D392" s="8">
        <f t="shared" si="19"/>
        <v>4.5307443365695699E-2</v>
      </c>
      <c r="E392" s="117">
        <v>3.908120567714899E-2</v>
      </c>
      <c r="F392" s="86" t="str">
        <f>IFERROR(VLOOKUP(A392,SPY!$A$2:$E$379,5,FALSE),"")</f>
        <v/>
      </c>
      <c r="G392" s="8"/>
    </row>
    <row r="393" spans="1:7" x14ac:dyDescent="0.45">
      <c r="A393" s="9">
        <v>32721</v>
      </c>
      <c r="B393" s="90">
        <v>129.5</v>
      </c>
      <c r="C393" s="8">
        <f t="shared" si="20"/>
        <v>2.3219814241486336E-3</v>
      </c>
      <c r="D393" s="8">
        <f t="shared" si="19"/>
        <v>4.4354838709677491E-2</v>
      </c>
      <c r="E393" s="117"/>
      <c r="F393" s="86" t="str">
        <f>IFERROR(VLOOKUP(A393,SPY!$A$2:$E$379,5,FALSE),"")</f>
        <v/>
      </c>
      <c r="G393" s="8"/>
    </row>
    <row r="394" spans="1:7" x14ac:dyDescent="0.45">
      <c r="A394" s="9">
        <v>32752</v>
      </c>
      <c r="B394" s="90">
        <v>129.9</v>
      </c>
      <c r="C394" s="8">
        <f t="shared" si="20"/>
        <v>3.0888030888032159E-3</v>
      </c>
      <c r="D394" s="8">
        <f t="shared" si="19"/>
        <v>4.1700080192461852E-2</v>
      </c>
      <c r="E394" s="117"/>
      <c r="F394" s="86" t="str">
        <f>IFERROR(VLOOKUP(A394,SPY!$A$2:$E$379,5,FALSE),"")</f>
        <v/>
      </c>
      <c r="G394" s="8"/>
    </row>
    <row r="395" spans="1:7" x14ac:dyDescent="0.45">
      <c r="A395" s="9">
        <v>32782</v>
      </c>
      <c r="B395" s="90">
        <v>130.6</v>
      </c>
      <c r="C395" s="8">
        <f t="shared" si="20"/>
        <v>5.388760585065322E-3</v>
      </c>
      <c r="D395" s="8">
        <f t="shared" si="19"/>
        <v>4.3130990415335413E-2</v>
      </c>
      <c r="E395" s="117">
        <v>2.7438111777549921E-2</v>
      </c>
      <c r="F395" s="86" t="str">
        <f>IFERROR(VLOOKUP(A395,SPY!$A$2:$E$379,5,FALSE),"")</f>
        <v/>
      </c>
      <c r="G395" s="8"/>
    </row>
    <row r="396" spans="1:7" x14ac:dyDescent="0.45">
      <c r="A396" s="9">
        <v>32813</v>
      </c>
      <c r="B396" s="90">
        <v>131.1</v>
      </c>
      <c r="C396" s="8">
        <f t="shared" si="20"/>
        <v>3.8284839203674981E-3</v>
      </c>
      <c r="D396" s="8">
        <f t="shared" si="19"/>
        <v>4.3789808917197526E-2</v>
      </c>
      <c r="E396" s="117"/>
      <c r="F396" s="86" t="str">
        <f>IFERROR(VLOOKUP(A396,SPY!$A$2:$E$379,5,FALSE),"")</f>
        <v/>
      </c>
      <c r="G396" s="8"/>
    </row>
    <row r="397" spans="1:7" x14ac:dyDescent="0.45">
      <c r="A397" s="9">
        <v>32843</v>
      </c>
      <c r="B397" s="90">
        <v>131.6</v>
      </c>
      <c r="C397" s="8">
        <f t="shared" si="20"/>
        <v>3.8138825324181003E-3</v>
      </c>
      <c r="D397" s="8">
        <f t="shared" si="19"/>
        <v>4.4444444444444509E-2</v>
      </c>
      <c r="E397" s="117"/>
      <c r="F397" s="86" t="str">
        <f>IFERROR(VLOOKUP(A397,SPY!$A$2:$E$379,5,FALSE),"")</f>
        <v/>
      </c>
      <c r="G397" s="8"/>
    </row>
    <row r="398" spans="1:7" x14ac:dyDescent="0.45">
      <c r="A398" s="9">
        <v>32874</v>
      </c>
      <c r="B398" s="90">
        <v>132.1</v>
      </c>
      <c r="C398" s="8">
        <f t="shared" si="20"/>
        <v>3.7993920972645423E-3</v>
      </c>
      <c r="D398" s="8">
        <f t="shared" si="19"/>
        <v>4.4268774703557279E-2</v>
      </c>
      <c r="E398" s="117">
        <v>2.8213017007731121E-2</v>
      </c>
      <c r="F398" s="86" t="str">
        <f>IFERROR(VLOOKUP(A398,SPY!$A$2:$E$379,5,FALSE),"")</f>
        <v/>
      </c>
      <c r="G398" s="8"/>
    </row>
    <row r="399" spans="1:7" x14ac:dyDescent="0.45">
      <c r="A399" s="9">
        <v>32905</v>
      </c>
      <c r="B399" s="90">
        <v>132.69999999999999</v>
      </c>
      <c r="C399" s="8">
        <f t="shared" si="20"/>
        <v>4.5420136260407862E-3</v>
      </c>
      <c r="D399" s="8">
        <f t="shared" ref="D399:D462" si="21">B399/B387-1</f>
        <v>4.5705279747832783E-2</v>
      </c>
      <c r="E399" s="117"/>
      <c r="F399" s="86" t="str">
        <f>IFERROR(VLOOKUP(A399,SPY!$A$2:$E$379,5,FALSE),"")</f>
        <v/>
      </c>
      <c r="G399" s="8"/>
    </row>
    <row r="400" spans="1:7" x14ac:dyDescent="0.45">
      <c r="A400" s="9">
        <v>32933</v>
      </c>
      <c r="B400" s="90">
        <v>133.5</v>
      </c>
      <c r="C400" s="8">
        <f t="shared" si="20"/>
        <v>6.0286360211003753E-3</v>
      </c>
      <c r="D400" s="8">
        <f t="shared" si="21"/>
        <v>4.788069073783352E-2</v>
      </c>
      <c r="E400" s="117"/>
      <c r="F400" s="86" t="str">
        <f>IFERROR(VLOOKUP(A400,SPY!$A$2:$E$379,5,FALSE),"")</f>
        <v/>
      </c>
      <c r="G400" s="8"/>
    </row>
    <row r="401" spans="1:7" x14ac:dyDescent="0.45">
      <c r="A401" s="9">
        <v>32964</v>
      </c>
      <c r="B401" s="90">
        <v>134</v>
      </c>
      <c r="C401" s="8">
        <f t="shared" si="20"/>
        <v>3.7453183520599342E-3</v>
      </c>
      <c r="D401" s="8">
        <f t="shared" si="21"/>
        <v>4.8513302034428829E-2</v>
      </c>
      <c r="E401" s="117">
        <v>2.4127636564784692E-2</v>
      </c>
      <c r="F401" s="86" t="str">
        <f>IFERROR(VLOOKUP(A401,SPY!$A$2:$E$379,5,FALSE),"")</f>
        <v/>
      </c>
      <c r="G401" s="8"/>
    </row>
    <row r="402" spans="1:7" x14ac:dyDescent="0.45">
      <c r="A402" s="9">
        <v>32994</v>
      </c>
      <c r="B402" s="90">
        <v>134.4</v>
      </c>
      <c r="C402" s="8">
        <f t="shared" si="20"/>
        <v>2.9850746268658135E-3</v>
      </c>
      <c r="D402" s="8">
        <f t="shared" si="21"/>
        <v>4.7544816835541681E-2</v>
      </c>
      <c r="E402" s="117"/>
      <c r="F402" s="86" t="str">
        <f>IFERROR(VLOOKUP(A402,SPY!$A$2:$E$379,5,FALSE),"")</f>
        <v/>
      </c>
      <c r="G402" s="8"/>
    </row>
    <row r="403" spans="1:7" x14ac:dyDescent="0.45">
      <c r="A403" s="9">
        <v>33025</v>
      </c>
      <c r="B403" s="90">
        <v>135.1</v>
      </c>
      <c r="C403" s="8">
        <f t="shared" si="20"/>
        <v>5.2083333333332593E-3</v>
      </c>
      <c r="D403" s="8">
        <f t="shared" si="21"/>
        <v>4.8913043478260754E-2</v>
      </c>
      <c r="E403" s="117"/>
      <c r="F403" s="86" t="str">
        <f>IFERROR(VLOOKUP(A403,SPY!$A$2:$E$379,5,FALSE),"")</f>
        <v/>
      </c>
      <c r="G403" s="8"/>
    </row>
    <row r="404" spans="1:7" x14ac:dyDescent="0.45">
      <c r="A404" s="9">
        <v>33055</v>
      </c>
      <c r="B404" s="90">
        <v>135.80000000000001</v>
      </c>
      <c r="C404" s="8">
        <f t="shared" si="20"/>
        <v>5.1813471502590858E-3</v>
      </c>
      <c r="D404" s="8">
        <f t="shared" si="21"/>
        <v>5.1083591331269496E-2</v>
      </c>
      <c r="E404" s="117">
        <v>1.7272143084210042E-2</v>
      </c>
      <c r="F404" s="86" t="str">
        <f>IFERROR(VLOOKUP(A404,SPY!$A$2:$E$379,5,FALSE),"")</f>
        <v/>
      </c>
      <c r="G404" s="8"/>
    </row>
    <row r="405" spans="1:7" x14ac:dyDescent="0.45">
      <c r="A405" s="9">
        <v>33086</v>
      </c>
      <c r="B405" s="90">
        <v>136.6</v>
      </c>
      <c r="C405" s="8">
        <f t="shared" si="20"/>
        <v>5.8910162002945299E-3</v>
      </c>
      <c r="D405" s="8">
        <f t="shared" si="21"/>
        <v>5.4826254826254806E-2</v>
      </c>
      <c r="E405" s="117"/>
      <c r="F405" s="86" t="str">
        <f>IFERROR(VLOOKUP(A405,SPY!$A$2:$E$379,5,FALSE),"")</f>
        <v/>
      </c>
      <c r="G405" s="8"/>
    </row>
    <row r="406" spans="1:7" x14ac:dyDescent="0.45">
      <c r="A406" s="9">
        <v>33117</v>
      </c>
      <c r="B406" s="90">
        <v>137.1</v>
      </c>
      <c r="C406" s="8">
        <f t="shared" si="20"/>
        <v>3.6603221083455484E-3</v>
      </c>
      <c r="D406" s="8">
        <f t="shared" si="21"/>
        <v>5.5427251732101501E-2</v>
      </c>
      <c r="E406" s="117"/>
      <c r="F406" s="86" t="str">
        <f>IFERROR(VLOOKUP(A406,SPY!$A$2:$E$379,5,FALSE),"")</f>
        <v/>
      </c>
      <c r="G406" s="8"/>
    </row>
    <row r="407" spans="1:7" x14ac:dyDescent="0.45">
      <c r="A407" s="9">
        <v>33147</v>
      </c>
      <c r="B407" s="90">
        <v>137.6</v>
      </c>
      <c r="C407" s="8">
        <f t="shared" si="20"/>
        <v>3.6469730123998012E-3</v>
      </c>
      <c r="D407" s="8">
        <f t="shared" si="21"/>
        <v>5.3598774885145417E-2</v>
      </c>
      <c r="E407" s="117">
        <v>6.0287596757870564E-3</v>
      </c>
      <c r="F407" s="86" t="str">
        <f>IFERROR(VLOOKUP(A407,SPY!$A$2:$E$379,5,FALSE),"")</f>
        <v/>
      </c>
      <c r="G407" s="8"/>
    </row>
    <row r="408" spans="1:7" x14ac:dyDescent="0.45">
      <c r="A408" s="9">
        <v>33178</v>
      </c>
      <c r="B408" s="90">
        <v>138</v>
      </c>
      <c r="C408" s="8">
        <f t="shared" si="20"/>
        <v>2.9069767441860517E-3</v>
      </c>
      <c r="D408" s="8">
        <f t="shared" si="21"/>
        <v>5.2631578947368363E-2</v>
      </c>
      <c r="E408" s="117"/>
      <c r="F408" s="86" t="str">
        <f>IFERROR(VLOOKUP(A408,SPY!$A$2:$E$379,5,FALSE),"")</f>
        <v/>
      </c>
      <c r="G408" s="8"/>
    </row>
    <row r="409" spans="1:7" x14ac:dyDescent="0.45">
      <c r="A409" s="9">
        <v>33208</v>
      </c>
      <c r="B409" s="90">
        <v>138.6</v>
      </c>
      <c r="C409" s="8">
        <f t="shared" si="20"/>
        <v>4.3478260869564966E-3</v>
      </c>
      <c r="D409" s="8">
        <f t="shared" si="21"/>
        <v>5.3191489361702038E-2</v>
      </c>
      <c r="E409" s="117"/>
      <c r="F409" s="86" t="str">
        <f>IFERROR(VLOOKUP(A409,SPY!$A$2:$E$379,5,FALSE),"")</f>
        <v/>
      </c>
      <c r="G409" s="8"/>
    </row>
    <row r="410" spans="1:7" x14ac:dyDescent="0.45">
      <c r="A410" s="9">
        <v>33239</v>
      </c>
      <c r="B410" s="90">
        <v>139.5</v>
      </c>
      <c r="C410" s="8">
        <f t="shared" si="20"/>
        <v>6.4935064935065512E-3</v>
      </c>
      <c r="D410" s="8">
        <f t="shared" si="21"/>
        <v>5.6018168054504214E-2</v>
      </c>
      <c r="E410" s="117">
        <v>-9.501950623666407E-3</v>
      </c>
      <c r="F410" s="86" t="str">
        <f>IFERROR(VLOOKUP(A410,SPY!$A$2:$E$379,5,FALSE),"")</f>
        <v/>
      </c>
      <c r="G410" s="8"/>
    </row>
    <row r="411" spans="1:7" x14ac:dyDescent="0.45">
      <c r="A411" s="9">
        <v>33270</v>
      </c>
      <c r="B411" s="90">
        <v>140.19999999999999</v>
      </c>
      <c r="C411" s="8">
        <f t="shared" si="20"/>
        <v>5.0179211469534302E-3</v>
      </c>
      <c r="D411" s="8">
        <f t="shared" si="21"/>
        <v>5.6518462697814575E-2</v>
      </c>
      <c r="E411" s="117"/>
      <c r="F411" s="86" t="str">
        <f>IFERROR(VLOOKUP(A411,SPY!$A$2:$E$379,5,FALSE),"")</f>
        <v/>
      </c>
      <c r="G411" s="8"/>
    </row>
    <row r="412" spans="1:7" x14ac:dyDescent="0.45">
      <c r="A412" s="9">
        <v>33298</v>
      </c>
      <c r="B412" s="90">
        <v>140.5</v>
      </c>
      <c r="C412" s="8">
        <f t="shared" si="20"/>
        <v>2.1398002853068032E-3</v>
      </c>
      <c r="D412" s="8">
        <f t="shared" si="21"/>
        <v>5.2434456928838857E-2</v>
      </c>
      <c r="E412" s="117"/>
      <c r="F412" s="86" t="str">
        <f>IFERROR(VLOOKUP(A412,SPY!$A$2:$E$379,5,FALSE),"")</f>
        <v/>
      </c>
      <c r="G412" s="8"/>
    </row>
    <row r="413" spans="1:7" x14ac:dyDescent="0.45">
      <c r="A413" s="9">
        <v>33329</v>
      </c>
      <c r="B413" s="90">
        <v>140.9</v>
      </c>
      <c r="C413" s="8">
        <f t="shared" si="20"/>
        <v>2.846975088967918E-3</v>
      </c>
      <c r="D413" s="8">
        <f t="shared" si="21"/>
        <v>5.1492537313432951E-2</v>
      </c>
      <c r="E413" s="117">
        <v>-5.388378142790304E-3</v>
      </c>
      <c r="F413" s="86" t="str">
        <f>IFERROR(VLOOKUP(A413,SPY!$A$2:$E$379,5,FALSE),"")</f>
        <v/>
      </c>
      <c r="G413" s="8"/>
    </row>
    <row r="414" spans="1:7" x14ac:dyDescent="0.45">
      <c r="A414" s="9">
        <v>33359</v>
      </c>
      <c r="B414" s="90">
        <v>141.30000000000001</v>
      </c>
      <c r="C414" s="8">
        <f t="shared" si="20"/>
        <v>2.8388928317957252E-3</v>
      </c>
      <c r="D414" s="8">
        <f t="shared" si="21"/>
        <v>5.1339285714285809E-2</v>
      </c>
      <c r="E414" s="117"/>
      <c r="F414" s="86" t="str">
        <f>IFERROR(VLOOKUP(A414,SPY!$A$2:$E$379,5,FALSE),"")</f>
        <v/>
      </c>
      <c r="G414" s="8"/>
    </row>
    <row r="415" spans="1:7" x14ac:dyDescent="0.45">
      <c r="A415" s="9">
        <v>33390</v>
      </c>
      <c r="B415" s="90">
        <v>141.80000000000001</v>
      </c>
      <c r="C415" s="8">
        <f t="shared" si="20"/>
        <v>3.5385704175512345E-3</v>
      </c>
      <c r="D415" s="8">
        <f t="shared" si="21"/>
        <v>4.9592894152479694E-2</v>
      </c>
      <c r="E415" s="117"/>
      <c r="F415" s="86" t="str">
        <f>IFERROR(VLOOKUP(A415,SPY!$A$2:$E$379,5,FALSE),"")</f>
        <v/>
      </c>
      <c r="G415" s="8"/>
    </row>
    <row r="416" spans="1:7" x14ac:dyDescent="0.45">
      <c r="A416" s="9">
        <v>33420</v>
      </c>
      <c r="B416" s="90">
        <v>142.30000000000001</v>
      </c>
      <c r="C416" s="8">
        <f t="shared" si="20"/>
        <v>3.5260930888576514E-3</v>
      </c>
      <c r="D416" s="8">
        <f t="shared" si="21"/>
        <v>4.7864506627393277E-2</v>
      </c>
      <c r="E416" s="117">
        <v>-1.0271852984184444E-3</v>
      </c>
      <c r="F416" s="86" t="str">
        <f>IFERROR(VLOOKUP(A416,SPY!$A$2:$E$379,5,FALSE),"")</f>
        <v/>
      </c>
      <c r="G416" s="8"/>
    </row>
    <row r="417" spans="1:7" x14ac:dyDescent="0.45">
      <c r="A417" s="9">
        <v>33451</v>
      </c>
      <c r="B417" s="90">
        <v>142.9</v>
      </c>
      <c r="C417" s="8">
        <f t="shared" si="20"/>
        <v>4.2164441321153046E-3</v>
      </c>
      <c r="D417" s="8">
        <f t="shared" si="21"/>
        <v>4.6120058565153776E-2</v>
      </c>
      <c r="E417" s="117"/>
      <c r="F417" s="86" t="str">
        <f>IFERROR(VLOOKUP(A417,SPY!$A$2:$E$379,5,FALSE),"")</f>
        <v/>
      </c>
      <c r="G417" s="8"/>
    </row>
    <row r="418" spans="1:7" x14ac:dyDescent="0.45">
      <c r="A418" s="9">
        <v>33482</v>
      </c>
      <c r="B418" s="90">
        <v>143.4</v>
      </c>
      <c r="C418" s="8">
        <f t="shared" si="20"/>
        <v>3.4989503149054357E-3</v>
      </c>
      <c r="D418" s="8">
        <f t="shared" si="21"/>
        <v>4.5951859956236518E-2</v>
      </c>
      <c r="E418" s="117"/>
      <c r="F418" s="86" t="str">
        <f>IFERROR(VLOOKUP(A418,SPY!$A$2:$E$379,5,FALSE),"")</f>
        <v/>
      </c>
      <c r="G418" s="8"/>
    </row>
    <row r="419" spans="1:7" x14ac:dyDescent="0.45">
      <c r="A419" s="9">
        <v>33512</v>
      </c>
      <c r="B419" s="90">
        <v>143.69999999999999</v>
      </c>
      <c r="C419" s="8">
        <f t="shared" si="20"/>
        <v>2.0920502092049986E-3</v>
      </c>
      <c r="D419" s="8">
        <f t="shared" si="21"/>
        <v>4.4331395348837122E-2</v>
      </c>
      <c r="E419" s="117">
        <v>1.1664204321365066E-2</v>
      </c>
      <c r="F419" s="86" t="str">
        <f>IFERROR(VLOOKUP(A419,SPY!$A$2:$E$379,5,FALSE),"")</f>
        <v/>
      </c>
      <c r="G419" s="8"/>
    </row>
    <row r="420" spans="1:7" x14ac:dyDescent="0.45">
      <c r="A420" s="9">
        <v>33543</v>
      </c>
      <c r="B420" s="90">
        <v>144.19999999999999</v>
      </c>
      <c r="C420" s="8">
        <f t="shared" si="20"/>
        <v>3.4794711203895989E-3</v>
      </c>
      <c r="D420" s="8">
        <f t="shared" si="21"/>
        <v>4.4927536231883947E-2</v>
      </c>
      <c r="E420" s="117"/>
      <c r="F420" s="86" t="str">
        <f>IFERROR(VLOOKUP(A420,SPY!$A$2:$E$379,5,FALSE),"")</f>
        <v/>
      </c>
      <c r="G420" s="8"/>
    </row>
    <row r="421" spans="1:7" x14ac:dyDescent="0.45">
      <c r="A421" s="9">
        <v>33573</v>
      </c>
      <c r="B421" s="90">
        <v>144.69999999999999</v>
      </c>
      <c r="C421" s="8">
        <f t="shared" si="20"/>
        <v>3.4674063800277377E-3</v>
      </c>
      <c r="D421" s="8">
        <f t="shared" si="21"/>
        <v>4.4011544011544057E-2</v>
      </c>
      <c r="E421" s="117"/>
      <c r="F421" s="86" t="str">
        <f>IFERROR(VLOOKUP(A421,SPY!$A$2:$E$379,5,FALSE),"")</f>
        <v/>
      </c>
      <c r="G421" s="8"/>
    </row>
    <row r="422" spans="1:7" x14ac:dyDescent="0.45">
      <c r="A422" s="9">
        <v>33604</v>
      </c>
      <c r="B422" s="90">
        <v>145.1</v>
      </c>
      <c r="C422" s="8">
        <f t="shared" si="20"/>
        <v>2.7643400138217533E-3</v>
      </c>
      <c r="D422" s="8">
        <f t="shared" si="21"/>
        <v>4.0143369175627219E-2</v>
      </c>
      <c r="E422" s="117">
        <v>2.8586525919191606E-2</v>
      </c>
      <c r="F422" s="86" t="str">
        <f>IFERROR(VLOOKUP(A422,SPY!$A$2:$E$379,5,FALSE),"")</f>
        <v/>
      </c>
      <c r="G422" s="8"/>
    </row>
    <row r="423" spans="1:7" x14ac:dyDescent="0.45">
      <c r="A423" s="9">
        <v>33635</v>
      </c>
      <c r="B423" s="90">
        <v>145.4</v>
      </c>
      <c r="C423" s="8">
        <f t="shared" si="20"/>
        <v>2.0675396278428959E-3</v>
      </c>
      <c r="D423" s="8">
        <f t="shared" si="21"/>
        <v>3.7089871611982961E-2</v>
      </c>
      <c r="E423" s="117"/>
      <c r="F423" s="86" t="str">
        <f>IFERROR(VLOOKUP(A423,SPY!$A$2:$E$379,5,FALSE),"")</f>
        <v/>
      </c>
      <c r="G423" s="8" t="str">
        <f>IFERROR(F423/F411-1,"")</f>
        <v/>
      </c>
    </row>
    <row r="424" spans="1:7" x14ac:dyDescent="0.45">
      <c r="A424" s="9">
        <v>33664</v>
      </c>
      <c r="B424" s="90">
        <v>145.9</v>
      </c>
      <c r="C424" s="8">
        <f t="shared" si="20"/>
        <v>3.4387895460796791E-3</v>
      </c>
      <c r="D424" s="8">
        <f t="shared" si="21"/>
        <v>3.843416370106767E-2</v>
      </c>
      <c r="E424" s="117"/>
      <c r="F424" s="86" t="str">
        <f>IFERROR(VLOOKUP(A424,SPY!$A$2:$E$379,5,FALSE),"")</f>
        <v/>
      </c>
      <c r="G424" s="8" t="str">
        <f t="shared" ref="G424:G487" si="22">IFERROR(F424/F412-1,"")</f>
        <v/>
      </c>
    </row>
    <row r="425" spans="1:7" x14ac:dyDescent="0.45">
      <c r="A425" s="9">
        <v>33695</v>
      </c>
      <c r="B425" s="90">
        <v>146.30000000000001</v>
      </c>
      <c r="C425" s="8">
        <f t="shared" si="20"/>
        <v>2.7416038382455099E-3</v>
      </c>
      <c r="D425" s="8">
        <f t="shared" si="21"/>
        <v>3.8325053229240735E-2</v>
      </c>
      <c r="E425" s="117">
        <v>3.1695712595280374E-2</v>
      </c>
      <c r="F425" s="86" t="str">
        <f>IFERROR(VLOOKUP(A425,SPY!$A$2:$E$379,5,FALSE),"")</f>
        <v/>
      </c>
      <c r="G425" s="8" t="str">
        <f t="shared" si="22"/>
        <v/>
      </c>
    </row>
    <row r="426" spans="1:7" x14ac:dyDescent="0.45">
      <c r="A426" s="9">
        <v>33725</v>
      </c>
      <c r="B426" s="90">
        <v>146.80000000000001</v>
      </c>
      <c r="C426" s="8">
        <f t="shared" si="20"/>
        <v>3.4176349965824304E-3</v>
      </c>
      <c r="D426" s="8">
        <f t="shared" si="21"/>
        <v>3.8924274593064467E-2</v>
      </c>
      <c r="E426" s="117"/>
      <c r="F426" s="86" t="str">
        <f>IFERROR(VLOOKUP(A426,SPY!$A$2:$E$379,5,FALSE),"")</f>
        <v/>
      </c>
      <c r="G426" s="8" t="str">
        <f t="shared" si="22"/>
        <v/>
      </c>
    </row>
    <row r="427" spans="1:7" x14ac:dyDescent="0.45">
      <c r="A427" s="9">
        <v>33756</v>
      </c>
      <c r="B427" s="90">
        <v>147.1</v>
      </c>
      <c r="C427" s="8">
        <f t="shared" si="20"/>
        <v>2.043596730245012E-3</v>
      </c>
      <c r="D427" s="8">
        <f t="shared" si="21"/>
        <v>3.7376586741889817E-2</v>
      </c>
      <c r="E427" s="117"/>
      <c r="F427" s="86" t="str">
        <f>IFERROR(VLOOKUP(A427,SPY!$A$2:$E$379,5,FALSE),"")</f>
        <v/>
      </c>
      <c r="G427" s="8" t="str">
        <f t="shared" si="22"/>
        <v/>
      </c>
    </row>
    <row r="428" spans="1:7" x14ac:dyDescent="0.45">
      <c r="A428" s="9">
        <v>33786</v>
      </c>
      <c r="B428" s="90">
        <v>147.6</v>
      </c>
      <c r="C428" s="8">
        <f t="shared" si="20"/>
        <v>3.3990482664854049E-3</v>
      </c>
      <c r="D428" s="8">
        <f t="shared" si="21"/>
        <v>3.7245256500351154E-2</v>
      </c>
      <c r="E428" s="117">
        <v>3.6653496782618103E-2</v>
      </c>
      <c r="F428" s="86" t="str">
        <f>IFERROR(VLOOKUP(A428,SPY!$A$2:$E$379,5,FALSE),"")</f>
        <v/>
      </c>
      <c r="G428" s="8" t="str">
        <f t="shared" si="22"/>
        <v/>
      </c>
    </row>
    <row r="429" spans="1:7" x14ac:dyDescent="0.45">
      <c r="A429" s="9">
        <v>33817</v>
      </c>
      <c r="B429" s="90">
        <v>147.9</v>
      </c>
      <c r="C429" s="8">
        <f t="shared" si="20"/>
        <v>2.0325203252034019E-3</v>
      </c>
      <c r="D429" s="8">
        <f t="shared" si="21"/>
        <v>3.4989503149055246E-2</v>
      </c>
      <c r="E429" s="117"/>
      <c r="F429" s="86" t="str">
        <f>IFERROR(VLOOKUP(A429,SPY!$A$2:$E$379,5,FALSE),"")</f>
        <v/>
      </c>
      <c r="G429" s="8" t="str">
        <f t="shared" si="22"/>
        <v/>
      </c>
    </row>
    <row r="430" spans="1:7" x14ac:dyDescent="0.45">
      <c r="A430" s="9">
        <v>33848</v>
      </c>
      <c r="B430" s="90">
        <v>148.1</v>
      </c>
      <c r="C430" s="8">
        <f t="shared" si="20"/>
        <v>1.3522650439485862E-3</v>
      </c>
      <c r="D430" s="8">
        <f t="shared" si="21"/>
        <v>3.2775453277545274E-2</v>
      </c>
      <c r="E430" s="117"/>
      <c r="F430" s="86" t="str">
        <f>IFERROR(VLOOKUP(A430,SPY!$A$2:$E$379,5,FALSE),"")</f>
        <v/>
      </c>
      <c r="G430" s="8" t="str">
        <f t="shared" si="22"/>
        <v/>
      </c>
    </row>
    <row r="431" spans="1:7" x14ac:dyDescent="0.45">
      <c r="A431" s="9">
        <v>33878</v>
      </c>
      <c r="B431" s="90">
        <v>148.80000000000001</v>
      </c>
      <c r="C431" s="8">
        <f t="shared" si="20"/>
        <v>4.7265361242405657E-3</v>
      </c>
      <c r="D431" s="8">
        <f t="shared" si="21"/>
        <v>3.5490605427975108E-2</v>
      </c>
      <c r="E431" s="117">
        <v>4.3829767135290125E-2</v>
      </c>
      <c r="F431" s="86" t="str">
        <f>IFERROR(VLOOKUP(A431,SPY!$A$2:$E$379,5,FALSE),"")</f>
        <v/>
      </c>
      <c r="G431" s="8" t="str">
        <f t="shared" si="22"/>
        <v/>
      </c>
    </row>
    <row r="432" spans="1:7" x14ac:dyDescent="0.45">
      <c r="A432" s="9">
        <v>33909</v>
      </c>
      <c r="B432" s="90">
        <v>149.19999999999999</v>
      </c>
      <c r="C432" s="8">
        <f t="shared" si="20"/>
        <v>2.6881720430105283E-3</v>
      </c>
      <c r="D432" s="8">
        <f t="shared" si="21"/>
        <v>3.4674063800277377E-2</v>
      </c>
      <c r="E432" s="117"/>
      <c r="F432" s="86" t="str">
        <f>IFERROR(VLOOKUP(A432,SPY!$A$2:$E$379,5,FALSE),"")</f>
        <v/>
      </c>
      <c r="G432" s="8" t="str">
        <f t="shared" si="22"/>
        <v/>
      </c>
    </row>
    <row r="433" spans="1:7" x14ac:dyDescent="0.45">
      <c r="A433" s="9">
        <v>33939</v>
      </c>
      <c r="B433" s="90">
        <v>149.6</v>
      </c>
      <c r="C433" s="8">
        <f t="shared" si="20"/>
        <v>2.6809651474530849E-3</v>
      </c>
      <c r="D433" s="8">
        <f t="shared" si="21"/>
        <v>3.3863165169315979E-2</v>
      </c>
      <c r="E433" s="117"/>
      <c r="F433" s="86" t="str">
        <f>IFERROR(VLOOKUP(A433,SPY!$A$2:$E$379,5,FALSE),"")</f>
        <v/>
      </c>
      <c r="G433" s="8" t="str">
        <f t="shared" si="22"/>
        <v/>
      </c>
    </row>
    <row r="434" spans="1:7" x14ac:dyDescent="0.45">
      <c r="A434" s="9">
        <v>33970</v>
      </c>
      <c r="B434" s="90">
        <v>150.1</v>
      </c>
      <c r="C434" s="8">
        <f t="shared" si="20"/>
        <v>3.3422459893048817E-3</v>
      </c>
      <c r="D434" s="8">
        <f t="shared" si="21"/>
        <v>3.4458993797381154E-2</v>
      </c>
      <c r="E434" s="117">
        <v>3.3209094782169685E-2</v>
      </c>
      <c r="F434" s="86" t="str">
        <f>IFERROR(VLOOKUP(A434,SPY!$A$2:$E$379,5,FALSE),"")</f>
        <v/>
      </c>
      <c r="G434" s="8" t="str">
        <f t="shared" si="22"/>
        <v/>
      </c>
    </row>
    <row r="435" spans="1:7" x14ac:dyDescent="0.45">
      <c r="A435" s="9">
        <v>34001</v>
      </c>
      <c r="B435" s="90">
        <v>150.6</v>
      </c>
      <c r="C435" s="8">
        <f t="shared" si="20"/>
        <v>3.3311125916055673E-3</v>
      </c>
      <c r="D435" s="8">
        <f t="shared" si="21"/>
        <v>3.5763411279229551E-2</v>
      </c>
      <c r="E435" s="117"/>
      <c r="F435" s="86">
        <f>IFERROR(VLOOKUP(A435,SPY!$A$2:$E$379,5,FALSE),"")</f>
        <v>44.40625</v>
      </c>
      <c r="G435" s="8" t="str">
        <f t="shared" si="22"/>
        <v/>
      </c>
    </row>
    <row r="436" spans="1:7" x14ac:dyDescent="0.45">
      <c r="A436" s="9">
        <v>34029</v>
      </c>
      <c r="B436" s="90">
        <v>150.80000000000001</v>
      </c>
      <c r="C436" s="8">
        <f t="shared" si="20"/>
        <v>1.3280212483401943E-3</v>
      </c>
      <c r="D436" s="8">
        <f t="shared" si="21"/>
        <v>3.3584647018505942E-2</v>
      </c>
      <c r="E436" s="117"/>
      <c r="F436" s="86">
        <f>IFERROR(VLOOKUP(A436,SPY!$A$2:$E$379,5,FALSE),"")</f>
        <v>45.1875</v>
      </c>
      <c r="G436" s="8" t="str">
        <f t="shared" si="22"/>
        <v/>
      </c>
    </row>
    <row r="437" spans="1:7" x14ac:dyDescent="0.45">
      <c r="A437" s="9">
        <v>34060</v>
      </c>
      <c r="B437" s="90">
        <v>151.4</v>
      </c>
      <c r="C437" s="8">
        <f t="shared" si="20"/>
        <v>3.9787798408488229E-3</v>
      </c>
      <c r="D437" s="8">
        <f t="shared" si="21"/>
        <v>3.4859876965140035E-2</v>
      </c>
      <c r="E437" s="117">
        <v>2.8078701503631745E-2</v>
      </c>
      <c r="F437" s="86">
        <f>IFERROR(VLOOKUP(A437,SPY!$A$2:$E$379,5,FALSE),"")</f>
        <v>44.03125</v>
      </c>
      <c r="G437" s="8" t="str">
        <f t="shared" si="22"/>
        <v/>
      </c>
    </row>
    <row r="438" spans="1:7" x14ac:dyDescent="0.45">
      <c r="A438" s="9">
        <v>34090</v>
      </c>
      <c r="B438" s="90">
        <v>151.80000000000001</v>
      </c>
      <c r="C438" s="8">
        <f t="shared" si="20"/>
        <v>2.6420079260238705E-3</v>
      </c>
      <c r="D438" s="8">
        <f t="shared" si="21"/>
        <v>3.4059945504087086E-2</v>
      </c>
      <c r="E438" s="117"/>
      <c r="F438" s="86">
        <f>IFERROR(VLOOKUP(A438,SPY!$A$2:$E$379,5,FALSE),"")</f>
        <v>45.21875</v>
      </c>
      <c r="G438" s="8" t="str">
        <f t="shared" si="22"/>
        <v/>
      </c>
    </row>
    <row r="439" spans="1:7" x14ac:dyDescent="0.45">
      <c r="A439" s="9">
        <v>34121</v>
      </c>
      <c r="B439" s="90">
        <v>152.1</v>
      </c>
      <c r="C439" s="8">
        <f t="shared" si="20"/>
        <v>1.9762845849802257E-3</v>
      </c>
      <c r="D439" s="8">
        <f t="shared" si="21"/>
        <v>3.3990482664853827E-2</v>
      </c>
      <c r="E439" s="117"/>
      <c r="F439" s="86">
        <f>IFERROR(VLOOKUP(A439,SPY!$A$2:$E$379,5,FALSE),"")</f>
        <v>45.0625</v>
      </c>
      <c r="G439" s="8" t="str">
        <f t="shared" si="22"/>
        <v/>
      </c>
    </row>
    <row r="440" spans="1:7" x14ac:dyDescent="0.45">
      <c r="A440" s="9">
        <v>34151</v>
      </c>
      <c r="B440" s="90">
        <v>152.30000000000001</v>
      </c>
      <c r="C440" s="8">
        <f t="shared" si="20"/>
        <v>1.3149243918475495E-3</v>
      </c>
      <c r="D440" s="8">
        <f t="shared" si="21"/>
        <v>3.1842818428184483E-2</v>
      </c>
      <c r="E440" s="117">
        <v>2.2877065695919026E-2</v>
      </c>
      <c r="F440" s="86">
        <f>IFERROR(VLOOKUP(A440,SPY!$A$2:$E$379,5,FALSE),"")</f>
        <v>44.84375</v>
      </c>
      <c r="G440" s="8" t="str">
        <f t="shared" si="22"/>
        <v/>
      </c>
    </row>
    <row r="441" spans="1:7" x14ac:dyDescent="0.45">
      <c r="A441" s="9">
        <v>34182</v>
      </c>
      <c r="B441" s="90">
        <v>152.80000000000001</v>
      </c>
      <c r="C441" s="8">
        <f t="shared" si="20"/>
        <v>3.2829940906107247E-3</v>
      </c>
      <c r="D441" s="8">
        <f t="shared" si="21"/>
        <v>3.3130493576741138E-2</v>
      </c>
      <c r="E441" s="117"/>
      <c r="F441" s="86">
        <f>IFERROR(VLOOKUP(A441,SPY!$A$2:$E$379,5,FALSE),"")</f>
        <v>46.5625</v>
      </c>
      <c r="G441" s="8" t="str">
        <f t="shared" si="22"/>
        <v/>
      </c>
    </row>
    <row r="442" spans="1:7" x14ac:dyDescent="0.45">
      <c r="A442" s="9">
        <v>34213</v>
      </c>
      <c r="B442" s="90">
        <v>152.9</v>
      </c>
      <c r="C442" s="8">
        <f t="shared" si="20"/>
        <v>6.544502617800152E-4</v>
      </c>
      <c r="D442" s="8">
        <f t="shared" si="21"/>
        <v>3.2410533423362642E-2</v>
      </c>
      <c r="E442" s="117"/>
      <c r="F442" s="86">
        <f>IFERROR(VLOOKUP(A442,SPY!$A$2:$E$379,5,FALSE),"")</f>
        <v>45.9375</v>
      </c>
      <c r="G442" s="8" t="str">
        <f t="shared" si="22"/>
        <v/>
      </c>
    </row>
    <row r="443" spans="1:7" x14ac:dyDescent="0.45">
      <c r="A443" s="9">
        <v>34243</v>
      </c>
      <c r="B443" s="90">
        <v>153.4</v>
      </c>
      <c r="C443" s="8">
        <f t="shared" si="20"/>
        <v>3.2701111837802888E-3</v>
      </c>
      <c r="D443" s="8">
        <f t="shared" si="21"/>
        <v>3.0913978494623517E-2</v>
      </c>
      <c r="E443" s="117">
        <v>2.6085590436127543E-2</v>
      </c>
      <c r="F443" s="86">
        <f>IFERROR(VLOOKUP(A443,SPY!$A$2:$E$379,5,FALSE),"")</f>
        <v>46.84375</v>
      </c>
      <c r="G443" s="8" t="str">
        <f t="shared" si="22"/>
        <v/>
      </c>
    </row>
    <row r="444" spans="1:7" x14ac:dyDescent="0.45">
      <c r="A444" s="9">
        <v>34274</v>
      </c>
      <c r="B444" s="90">
        <v>153.9</v>
      </c>
      <c r="C444" s="8">
        <f t="shared" si="20"/>
        <v>3.2594524119948787E-3</v>
      </c>
      <c r="D444" s="8">
        <f t="shared" si="21"/>
        <v>3.1501340482573914E-2</v>
      </c>
      <c r="E444" s="117"/>
      <c r="F444" s="86">
        <f>IFERROR(VLOOKUP(A444,SPY!$A$2:$E$379,5,FALSE),"")</f>
        <v>46.34375</v>
      </c>
      <c r="G444" s="8" t="str">
        <f t="shared" si="22"/>
        <v/>
      </c>
    </row>
    <row r="445" spans="1:7" x14ac:dyDescent="0.45">
      <c r="A445" s="9">
        <v>34304</v>
      </c>
      <c r="B445" s="90">
        <v>154.30000000000001</v>
      </c>
      <c r="C445" s="8">
        <f t="shared" si="20"/>
        <v>2.5990903183885639E-3</v>
      </c>
      <c r="D445" s="8">
        <f t="shared" si="21"/>
        <v>3.1417112299465311E-2</v>
      </c>
      <c r="E445" s="117"/>
      <c r="F445" s="86">
        <f>IFERROR(VLOOKUP(A445,SPY!$A$2:$E$379,5,FALSE),"")</f>
        <v>46.59375</v>
      </c>
      <c r="G445" s="8" t="str">
        <f t="shared" si="22"/>
        <v/>
      </c>
    </row>
    <row r="446" spans="1:7" x14ac:dyDescent="0.45">
      <c r="A446" s="9">
        <v>34335</v>
      </c>
      <c r="B446" s="90">
        <v>154.5</v>
      </c>
      <c r="C446" s="8">
        <f t="shared" si="20"/>
        <v>1.2961762799739152E-3</v>
      </c>
      <c r="D446" s="8">
        <f t="shared" si="21"/>
        <v>2.9313790806129392E-2</v>
      </c>
      <c r="E446" s="117">
        <v>3.430940273615609E-2</v>
      </c>
      <c r="F446" s="86">
        <f>IFERROR(VLOOKUP(A446,SPY!$A$2:$E$379,5,FALSE),"")</f>
        <v>48.21875</v>
      </c>
      <c r="G446" s="8" t="str">
        <f t="shared" si="22"/>
        <v/>
      </c>
    </row>
    <row r="447" spans="1:7" x14ac:dyDescent="0.45">
      <c r="A447" s="9">
        <v>34366</v>
      </c>
      <c r="B447" s="90">
        <v>154.80000000000001</v>
      </c>
      <c r="C447" s="8">
        <f t="shared" si="20"/>
        <v>1.9417475728156219E-3</v>
      </c>
      <c r="D447" s="8">
        <f t="shared" si="21"/>
        <v>2.788844621513964E-2</v>
      </c>
      <c r="E447" s="117"/>
      <c r="F447" s="86">
        <f>IFERROR(VLOOKUP(A447,SPY!$A$2:$E$379,5,FALSE),"")</f>
        <v>46.8125</v>
      </c>
      <c r="G447" s="8">
        <f t="shared" si="22"/>
        <v>5.4187192118226646E-2</v>
      </c>
    </row>
    <row r="448" spans="1:7" x14ac:dyDescent="0.45">
      <c r="A448" s="9">
        <v>34394</v>
      </c>
      <c r="B448" s="90">
        <v>155.30000000000001</v>
      </c>
      <c r="C448" s="8">
        <f t="shared" si="20"/>
        <v>3.2299741602066501E-3</v>
      </c>
      <c r="D448" s="8">
        <f t="shared" si="21"/>
        <v>2.9840848806365949E-2</v>
      </c>
      <c r="E448" s="117"/>
      <c r="F448" s="86">
        <f>IFERROR(VLOOKUP(A448,SPY!$A$2:$E$379,5,FALSE),"")</f>
        <v>44.59375</v>
      </c>
      <c r="G448" s="8">
        <f t="shared" si="22"/>
        <v>-1.3139695712309774E-2</v>
      </c>
    </row>
    <row r="449" spans="1:7" x14ac:dyDescent="0.45">
      <c r="A449" s="9">
        <v>34425</v>
      </c>
      <c r="B449" s="90">
        <v>155.5</v>
      </c>
      <c r="C449" s="8">
        <f t="shared" si="20"/>
        <v>1.2878300064391723E-3</v>
      </c>
      <c r="D449" s="8">
        <f t="shared" si="21"/>
        <v>2.7080581241743618E-2</v>
      </c>
      <c r="E449" s="117">
        <v>4.2254474939159931E-2</v>
      </c>
      <c r="F449" s="86">
        <f>IFERROR(VLOOKUP(A449,SPY!$A$2:$E$379,5,FALSE),"")</f>
        <v>45.09375</v>
      </c>
      <c r="G449" s="8">
        <f t="shared" si="22"/>
        <v>2.4130589070262554E-2</v>
      </c>
    </row>
    <row r="450" spans="1:7" x14ac:dyDescent="0.45">
      <c r="A450" s="9">
        <v>34455</v>
      </c>
      <c r="B450" s="90">
        <v>155.9</v>
      </c>
      <c r="C450" s="8">
        <f t="shared" si="20"/>
        <v>2.5723472668810476E-3</v>
      </c>
      <c r="D450" s="8">
        <f t="shared" si="21"/>
        <v>2.7009222661396493E-2</v>
      </c>
      <c r="E450" s="117"/>
      <c r="F450" s="86">
        <f>IFERROR(VLOOKUP(A450,SPY!$A$2:$E$379,5,FALSE),"")</f>
        <v>45.8125</v>
      </c>
      <c r="G450" s="8">
        <f t="shared" si="22"/>
        <v>1.3130615065653162E-2</v>
      </c>
    </row>
    <row r="451" spans="1:7" x14ac:dyDescent="0.45">
      <c r="A451" s="9">
        <v>34486</v>
      </c>
      <c r="B451" s="90">
        <v>156.4</v>
      </c>
      <c r="C451" s="8">
        <f t="shared" si="20"/>
        <v>3.207184092366866E-3</v>
      </c>
      <c r="D451" s="8">
        <f t="shared" si="21"/>
        <v>2.8270874424720649E-2</v>
      </c>
      <c r="E451" s="117"/>
      <c r="F451" s="86">
        <f>IFERROR(VLOOKUP(A451,SPY!$A$2:$E$379,5,FALSE),"")</f>
        <v>44.46875</v>
      </c>
      <c r="G451" s="8">
        <f t="shared" si="22"/>
        <v>-1.3176144244105403E-2</v>
      </c>
    </row>
    <row r="452" spans="1:7" x14ac:dyDescent="0.45">
      <c r="A452" s="9">
        <v>34516</v>
      </c>
      <c r="B452" s="90">
        <v>156.69999999999999</v>
      </c>
      <c r="C452" s="8">
        <f t="shared" ref="C452:C515" si="23">B452/B451-1</f>
        <v>1.9181585677747748E-3</v>
      </c>
      <c r="D452" s="8">
        <f t="shared" si="21"/>
        <v>2.8890347997373444E-2</v>
      </c>
      <c r="E452" s="117">
        <v>4.3366469321262188E-2</v>
      </c>
      <c r="F452" s="86">
        <f>IFERROR(VLOOKUP(A452,SPY!$A$2:$E$379,5,FALSE),"")</f>
        <v>45.90625</v>
      </c>
      <c r="G452" s="8">
        <f t="shared" si="22"/>
        <v>2.3693379790940661E-2</v>
      </c>
    </row>
    <row r="453" spans="1:7" x14ac:dyDescent="0.45">
      <c r="A453" s="9">
        <v>34547</v>
      </c>
      <c r="B453" s="90">
        <v>157.1</v>
      </c>
      <c r="C453" s="8">
        <f t="shared" si="23"/>
        <v>2.552648372686761E-3</v>
      </c>
      <c r="D453" s="8">
        <f t="shared" si="21"/>
        <v>2.8141361256544428E-2</v>
      </c>
      <c r="E453" s="117"/>
      <c r="F453" s="86">
        <f>IFERROR(VLOOKUP(A453,SPY!$A$2:$E$379,5,FALSE),"")</f>
        <v>47.65625</v>
      </c>
      <c r="G453" s="8">
        <f t="shared" si="22"/>
        <v>2.3489932885905951E-2</v>
      </c>
    </row>
    <row r="454" spans="1:7" x14ac:dyDescent="0.45">
      <c r="A454" s="9">
        <v>34578</v>
      </c>
      <c r="B454" s="90">
        <v>157.5</v>
      </c>
      <c r="C454" s="8">
        <f t="shared" si="23"/>
        <v>2.5461489497136114E-3</v>
      </c>
      <c r="D454" s="8">
        <f t="shared" si="21"/>
        <v>3.0085022890778301E-2</v>
      </c>
      <c r="E454" s="117"/>
      <c r="F454" s="86">
        <f>IFERROR(VLOOKUP(A454,SPY!$A$2:$E$379,5,FALSE),"")</f>
        <v>46.171875</v>
      </c>
      <c r="G454" s="8">
        <f t="shared" si="22"/>
        <v>5.1020408163264808E-3</v>
      </c>
    </row>
    <row r="455" spans="1:7" x14ac:dyDescent="0.45">
      <c r="A455" s="9">
        <v>34608</v>
      </c>
      <c r="B455" s="90">
        <v>157.80000000000001</v>
      </c>
      <c r="C455" s="8">
        <f t="shared" si="23"/>
        <v>1.9047619047620756E-3</v>
      </c>
      <c r="D455" s="8">
        <f t="shared" si="21"/>
        <v>2.8683181225554133E-2</v>
      </c>
      <c r="E455" s="117">
        <v>4.1157564491065148E-2</v>
      </c>
      <c r="F455" s="86">
        <f>IFERROR(VLOOKUP(A455,SPY!$A$2:$E$379,5,FALSE),"")</f>
        <v>47.484375</v>
      </c>
      <c r="G455" s="8">
        <f t="shared" si="22"/>
        <v>1.3675783855903845E-2</v>
      </c>
    </row>
    <row r="456" spans="1:7" x14ac:dyDescent="0.45">
      <c r="A456" s="9">
        <v>34639</v>
      </c>
      <c r="B456" s="90">
        <v>158.19999999999999</v>
      </c>
      <c r="C456" s="8">
        <f t="shared" si="23"/>
        <v>2.5348542458807355E-3</v>
      </c>
      <c r="D456" s="8">
        <f t="shared" si="21"/>
        <v>2.7940220922676895E-2</v>
      </c>
      <c r="E456" s="117"/>
      <c r="F456" s="86">
        <f>IFERROR(VLOOKUP(A456,SPY!$A$2:$E$379,5,FALSE),"")</f>
        <v>45.59375</v>
      </c>
      <c r="G456" s="8">
        <f t="shared" si="22"/>
        <v>-1.6183412002697239E-2</v>
      </c>
    </row>
    <row r="457" spans="1:7" x14ac:dyDescent="0.45">
      <c r="A457" s="9">
        <v>34669</v>
      </c>
      <c r="B457" s="90">
        <v>158.30000000000001</v>
      </c>
      <c r="C457" s="8">
        <f t="shared" si="23"/>
        <v>6.3211125158035841E-4</v>
      </c>
      <c r="D457" s="8">
        <f t="shared" si="21"/>
        <v>2.5923525599481634E-2</v>
      </c>
      <c r="E457" s="117"/>
      <c r="F457" s="86">
        <f>IFERROR(VLOOKUP(A457,SPY!$A$2:$E$379,5,FALSE),"")</f>
        <v>45.5625</v>
      </c>
      <c r="G457" s="8">
        <f t="shared" si="22"/>
        <v>-2.2132796780684139E-2</v>
      </c>
    </row>
    <row r="458" spans="1:7" x14ac:dyDescent="0.45">
      <c r="A458" s="9">
        <v>34700</v>
      </c>
      <c r="B458" s="90">
        <v>159</v>
      </c>
      <c r="C458" s="8">
        <f t="shared" si="23"/>
        <v>4.4219835754895076E-3</v>
      </c>
      <c r="D458" s="8">
        <f t="shared" si="21"/>
        <v>2.9126213592232997E-2</v>
      </c>
      <c r="E458" s="117">
        <v>3.4811227923887036E-2</v>
      </c>
      <c r="F458" s="86">
        <f>IFERROR(VLOOKUP(A458,SPY!$A$2:$E$379,5,FALSE),"")</f>
        <v>47.09375</v>
      </c>
      <c r="G458" s="8">
        <f t="shared" si="22"/>
        <v>-2.3331173039533359E-2</v>
      </c>
    </row>
    <row r="459" spans="1:7" x14ac:dyDescent="0.45">
      <c r="A459" s="9">
        <v>34731</v>
      </c>
      <c r="B459" s="90">
        <v>159.4</v>
      </c>
      <c r="C459" s="8">
        <f t="shared" si="23"/>
        <v>2.515723270440251E-3</v>
      </c>
      <c r="D459" s="8">
        <f t="shared" si="21"/>
        <v>2.9715762273901714E-2</v>
      </c>
      <c r="E459" s="117"/>
      <c r="F459" s="86">
        <f>IFERROR(VLOOKUP(A459,SPY!$A$2:$E$379,5,FALSE),"")</f>
        <v>49.015625</v>
      </c>
      <c r="G459" s="8">
        <f t="shared" si="22"/>
        <v>4.706275033377838E-2</v>
      </c>
    </row>
    <row r="460" spans="1:7" x14ac:dyDescent="0.45">
      <c r="A460" s="9">
        <v>34759</v>
      </c>
      <c r="B460" s="90">
        <v>159.9</v>
      </c>
      <c r="C460" s="8">
        <f t="shared" si="23"/>
        <v>3.1367628607277265E-3</v>
      </c>
      <c r="D460" s="8">
        <f t="shared" si="21"/>
        <v>2.962009014810052E-2</v>
      </c>
      <c r="E460" s="117"/>
      <c r="F460" s="86">
        <f>IFERROR(VLOOKUP(A460,SPY!$A$2:$E$379,5,FALSE),"")</f>
        <v>50.109375</v>
      </c>
      <c r="G460" s="8">
        <f t="shared" si="22"/>
        <v>0.12368605466012617</v>
      </c>
    </row>
    <row r="461" spans="1:7" x14ac:dyDescent="0.45">
      <c r="A461" s="9">
        <v>34790</v>
      </c>
      <c r="B461" s="90">
        <v>160.4</v>
      </c>
      <c r="C461" s="8">
        <f t="shared" si="23"/>
        <v>3.1269543464664817E-3</v>
      </c>
      <c r="D461" s="8">
        <f t="shared" si="21"/>
        <v>3.1511254019292556E-2</v>
      </c>
      <c r="E461" s="117">
        <v>2.4022518018026316E-2</v>
      </c>
      <c r="F461" s="86">
        <f>IFERROR(VLOOKUP(A461,SPY!$A$2:$E$379,5,FALSE),"")</f>
        <v>51.59375</v>
      </c>
      <c r="G461" s="8">
        <f t="shared" si="22"/>
        <v>0.14414414414414423</v>
      </c>
    </row>
    <row r="462" spans="1:7" x14ac:dyDescent="0.45">
      <c r="A462" s="9">
        <v>34820</v>
      </c>
      <c r="B462" s="90">
        <v>160.69999999999999</v>
      </c>
      <c r="C462" s="8">
        <f t="shared" si="23"/>
        <v>1.8703241895261513E-3</v>
      </c>
      <c r="D462" s="8">
        <f t="shared" si="21"/>
        <v>3.0788967286722091E-2</v>
      </c>
      <c r="E462" s="117"/>
      <c r="F462" s="86">
        <f>IFERROR(VLOOKUP(A462,SPY!$A$2:$E$379,5,FALSE),"")</f>
        <v>53.640625</v>
      </c>
      <c r="G462" s="8">
        <f t="shared" si="22"/>
        <v>0.17087312414733979</v>
      </c>
    </row>
    <row r="463" spans="1:7" x14ac:dyDescent="0.45">
      <c r="A463" s="9">
        <v>34851</v>
      </c>
      <c r="B463" s="90">
        <v>161.1</v>
      </c>
      <c r="C463" s="8">
        <f t="shared" si="23"/>
        <v>2.4891101431239182E-3</v>
      </c>
      <c r="D463" s="8">
        <f t="shared" ref="D463:D526" si="24">B463/B451-1</f>
        <v>3.0051150895140655E-2</v>
      </c>
      <c r="E463" s="117"/>
      <c r="F463" s="86">
        <f>IFERROR(VLOOKUP(A463,SPY!$A$2:$E$379,5,FALSE),"")</f>
        <v>54.40625</v>
      </c>
      <c r="G463" s="8">
        <f t="shared" si="22"/>
        <v>0.22347153900210825</v>
      </c>
    </row>
    <row r="464" spans="1:7" x14ac:dyDescent="0.45">
      <c r="A464" s="9">
        <v>34881</v>
      </c>
      <c r="B464" s="90">
        <v>161.4</v>
      </c>
      <c r="C464" s="8">
        <f t="shared" si="23"/>
        <v>1.8621973929238145E-3</v>
      </c>
      <c r="D464" s="8">
        <f t="shared" si="24"/>
        <v>2.9993618379068332E-2</v>
      </c>
      <c r="E464" s="117">
        <v>2.6732241097901271E-2</v>
      </c>
      <c r="F464" s="86">
        <f>IFERROR(VLOOKUP(A464,SPY!$A$2:$E$379,5,FALSE),"")</f>
        <v>56.15625</v>
      </c>
      <c r="G464" s="8">
        <f t="shared" si="22"/>
        <v>0.22328114363512586</v>
      </c>
    </row>
    <row r="465" spans="1:7" x14ac:dyDescent="0.45">
      <c r="A465" s="9">
        <v>34912</v>
      </c>
      <c r="B465" s="90">
        <v>161.80000000000001</v>
      </c>
      <c r="C465" s="8">
        <f t="shared" si="23"/>
        <v>2.4783147459728205E-3</v>
      </c>
      <c r="D465" s="8">
        <f t="shared" si="24"/>
        <v>2.991725015913449E-2</v>
      </c>
      <c r="E465" s="117"/>
      <c r="F465" s="86">
        <f>IFERROR(VLOOKUP(A465,SPY!$A$2:$E$379,5,FALSE),"")</f>
        <v>56.40625</v>
      </c>
      <c r="G465" s="8">
        <f t="shared" si="22"/>
        <v>0.18360655737704912</v>
      </c>
    </row>
    <row r="466" spans="1:7" x14ac:dyDescent="0.45">
      <c r="A466" s="9">
        <v>34943</v>
      </c>
      <c r="B466" s="90">
        <v>162.19999999999999</v>
      </c>
      <c r="C466" s="8">
        <f t="shared" si="23"/>
        <v>2.4721878862792313E-3</v>
      </c>
      <c r="D466" s="8">
        <f t="shared" si="24"/>
        <v>2.984126984126978E-2</v>
      </c>
      <c r="E466" s="117"/>
      <c r="F466" s="86">
        <f>IFERROR(VLOOKUP(A466,SPY!$A$2:$E$379,5,FALSE),"")</f>
        <v>58.484375</v>
      </c>
      <c r="G466" s="8">
        <f t="shared" si="22"/>
        <v>0.26666666666666661</v>
      </c>
    </row>
    <row r="467" spans="1:7" x14ac:dyDescent="0.45">
      <c r="A467" s="9">
        <v>34973</v>
      </c>
      <c r="B467" s="90">
        <v>162.69999999999999</v>
      </c>
      <c r="C467" s="8">
        <f t="shared" si="23"/>
        <v>3.0826140567201676E-3</v>
      </c>
      <c r="D467" s="8">
        <f t="shared" si="24"/>
        <v>3.1051964512040398E-2</v>
      </c>
      <c r="E467" s="117">
        <v>2.1996746355449796E-2</v>
      </c>
      <c r="F467" s="86">
        <f>IFERROR(VLOOKUP(A467,SPY!$A$2:$E$379,5,FALSE),"")</f>
        <v>58.3125</v>
      </c>
      <c r="G467" s="8">
        <f t="shared" si="22"/>
        <v>0.22803553800592291</v>
      </c>
    </row>
    <row r="468" spans="1:7" x14ac:dyDescent="0.45">
      <c r="A468" s="9">
        <v>35004</v>
      </c>
      <c r="B468" s="90">
        <v>163</v>
      </c>
      <c r="C468" s="8">
        <f t="shared" si="23"/>
        <v>1.8438844499077955E-3</v>
      </c>
      <c r="D468" s="8">
        <f t="shared" si="24"/>
        <v>3.0341340075853429E-2</v>
      </c>
      <c r="E468" s="117"/>
      <c r="F468" s="86">
        <f>IFERROR(VLOOKUP(A468,SPY!$A$2:$E$379,5,FALSE),"")</f>
        <v>60.90625</v>
      </c>
      <c r="G468" s="8">
        <f t="shared" si="22"/>
        <v>0.33584647018505831</v>
      </c>
    </row>
    <row r="469" spans="1:7" x14ac:dyDescent="0.45">
      <c r="A469" s="9">
        <v>35034</v>
      </c>
      <c r="B469" s="90">
        <v>163.1</v>
      </c>
      <c r="C469" s="8">
        <f t="shared" si="23"/>
        <v>6.1349693251533388E-4</v>
      </c>
      <c r="D469" s="8">
        <f t="shared" si="24"/>
        <v>3.0322173089071258E-2</v>
      </c>
      <c r="E469" s="117"/>
      <c r="F469" s="86">
        <f>IFERROR(VLOOKUP(A469,SPY!$A$2:$E$379,5,FALSE),"")</f>
        <v>61.484375</v>
      </c>
      <c r="G469" s="8">
        <f t="shared" si="22"/>
        <v>0.34945130315500683</v>
      </c>
    </row>
    <row r="470" spans="1:7" x14ac:dyDescent="0.45">
      <c r="A470" s="9">
        <v>35065</v>
      </c>
      <c r="B470" s="90">
        <v>163.69999999999999</v>
      </c>
      <c r="C470" s="8">
        <f t="shared" si="23"/>
        <v>3.6787247087675112E-3</v>
      </c>
      <c r="D470" s="8">
        <f t="shared" si="24"/>
        <v>2.9559748427672838E-2</v>
      </c>
      <c r="E470" s="117">
        <v>2.6011121012811167E-2</v>
      </c>
      <c r="F470" s="86">
        <f>IFERROR(VLOOKUP(A470,SPY!$A$2:$E$379,5,FALSE),"")</f>
        <v>63.671875</v>
      </c>
      <c r="G470" s="8">
        <f t="shared" si="22"/>
        <v>0.35202388852023891</v>
      </c>
    </row>
    <row r="471" spans="1:7" x14ac:dyDescent="0.45">
      <c r="A471" s="9">
        <v>35096</v>
      </c>
      <c r="B471" s="90">
        <v>164</v>
      </c>
      <c r="C471" s="8">
        <f t="shared" si="23"/>
        <v>1.8326206475260953E-3</v>
      </c>
      <c r="D471" s="8">
        <f t="shared" si="24"/>
        <v>2.8858218318695172E-2</v>
      </c>
      <c r="E471" s="117"/>
      <c r="F471" s="86">
        <f>IFERROR(VLOOKUP(A471,SPY!$A$2:$E$379,5,FALSE),"")</f>
        <v>63.875</v>
      </c>
      <c r="G471" s="8">
        <f t="shared" si="22"/>
        <v>0.30315588141536498</v>
      </c>
    </row>
    <row r="472" spans="1:7" x14ac:dyDescent="0.45">
      <c r="A472" s="9">
        <v>35125</v>
      </c>
      <c r="B472" s="90">
        <v>164.4</v>
      </c>
      <c r="C472" s="8">
        <f t="shared" si="23"/>
        <v>2.4390243902439046E-3</v>
      </c>
      <c r="D472" s="8">
        <f t="shared" si="24"/>
        <v>2.814258911819878E-2</v>
      </c>
      <c r="E472" s="117"/>
      <c r="F472" s="86">
        <f>IFERROR(VLOOKUP(A472,SPY!$A$2:$E$379,5,FALSE),"")</f>
        <v>64.6875</v>
      </c>
      <c r="G472" s="8">
        <f t="shared" si="22"/>
        <v>0.29092609915809176</v>
      </c>
    </row>
    <row r="473" spans="1:7" x14ac:dyDescent="0.45">
      <c r="A473" s="9">
        <v>35156</v>
      </c>
      <c r="B473" s="90">
        <v>164.6</v>
      </c>
      <c r="C473" s="8">
        <f t="shared" si="23"/>
        <v>1.2165450121652821E-3</v>
      </c>
      <c r="D473" s="8">
        <f t="shared" si="24"/>
        <v>2.6184538653366562E-2</v>
      </c>
      <c r="E473" s="117">
        <v>4.0020614462274562E-2</v>
      </c>
      <c r="F473" s="86">
        <f>IFERROR(VLOOKUP(A473,SPY!$A$2:$E$379,5,FALSE),"")</f>
        <v>65.390625</v>
      </c>
      <c r="G473" s="8">
        <f t="shared" si="22"/>
        <v>0.26741368867353121</v>
      </c>
    </row>
    <row r="474" spans="1:7" x14ac:dyDescent="0.45">
      <c r="A474" s="9">
        <v>35186</v>
      </c>
      <c r="B474" s="90">
        <v>165</v>
      </c>
      <c r="C474" s="8">
        <f t="shared" si="23"/>
        <v>2.430133657351119E-3</v>
      </c>
      <c r="D474" s="8">
        <f t="shared" si="24"/>
        <v>2.6757934038581288E-2</v>
      </c>
      <c r="E474" s="117"/>
      <c r="F474" s="86">
        <f>IFERROR(VLOOKUP(A474,SPY!$A$2:$E$379,5,FALSE),"")</f>
        <v>66.875</v>
      </c>
      <c r="G474" s="8">
        <f t="shared" si="22"/>
        <v>0.24672298281386551</v>
      </c>
    </row>
    <row r="475" spans="1:7" x14ac:dyDescent="0.45">
      <c r="A475" s="9">
        <v>35217</v>
      </c>
      <c r="B475" s="90">
        <v>165.4</v>
      </c>
      <c r="C475" s="8">
        <f t="shared" si="23"/>
        <v>2.4242424242424399E-3</v>
      </c>
      <c r="D475" s="8">
        <f t="shared" si="24"/>
        <v>2.669149596523912E-2</v>
      </c>
      <c r="E475" s="117"/>
      <c r="F475" s="86">
        <f>IFERROR(VLOOKUP(A475,SPY!$A$2:$E$379,5,FALSE),"")</f>
        <v>67.109375</v>
      </c>
      <c r="G475" s="8">
        <f t="shared" si="22"/>
        <v>0.23348650201033894</v>
      </c>
    </row>
    <row r="476" spans="1:7" x14ac:dyDescent="0.45">
      <c r="A476" s="9">
        <v>35247</v>
      </c>
      <c r="B476" s="90">
        <v>165.7</v>
      </c>
      <c r="C476" s="8">
        <f t="shared" si="23"/>
        <v>1.8137847642079041E-3</v>
      </c>
      <c r="D476" s="8">
        <f t="shared" si="24"/>
        <v>2.6641883519206822E-2</v>
      </c>
      <c r="E476" s="117">
        <v>4.049822504514753E-2</v>
      </c>
      <c r="F476" s="86">
        <f>IFERROR(VLOOKUP(A476,SPY!$A$2:$E$379,5,FALSE),"")</f>
        <v>64.09375</v>
      </c>
      <c r="G476" s="8">
        <f t="shared" si="22"/>
        <v>0.14134668892598778</v>
      </c>
    </row>
    <row r="477" spans="1:7" x14ac:dyDescent="0.45">
      <c r="A477" s="9">
        <v>35278</v>
      </c>
      <c r="B477" s="90">
        <v>166</v>
      </c>
      <c r="C477" s="8">
        <f t="shared" si="23"/>
        <v>1.8105009052504784E-3</v>
      </c>
      <c r="D477" s="8">
        <f t="shared" si="24"/>
        <v>2.5957972805933149E-2</v>
      </c>
      <c r="E477" s="117"/>
      <c r="F477" s="86">
        <f>IFERROR(VLOOKUP(A477,SPY!$A$2:$E$379,5,FALSE),"")</f>
        <v>65.328125</v>
      </c>
      <c r="G477" s="8">
        <f t="shared" si="22"/>
        <v>0.15817174515235455</v>
      </c>
    </row>
    <row r="478" spans="1:7" x14ac:dyDescent="0.45">
      <c r="A478" s="9">
        <v>35309</v>
      </c>
      <c r="B478" s="90">
        <v>166.5</v>
      </c>
      <c r="C478" s="8">
        <f t="shared" si="23"/>
        <v>3.0120481927711218E-3</v>
      </c>
      <c r="D478" s="8">
        <f t="shared" si="24"/>
        <v>2.6510480887792953E-2</v>
      </c>
      <c r="E478" s="117"/>
      <c r="F478" s="86">
        <f>IFERROR(VLOOKUP(A478,SPY!$A$2:$E$379,5,FALSE),"")</f>
        <v>68.625</v>
      </c>
      <c r="G478" s="8">
        <f t="shared" si="22"/>
        <v>0.17339032861341175</v>
      </c>
    </row>
    <row r="479" spans="1:7" x14ac:dyDescent="0.45">
      <c r="A479" s="9">
        <v>35339</v>
      </c>
      <c r="B479" s="90">
        <v>166.8</v>
      </c>
      <c r="C479" s="8">
        <f t="shared" si="23"/>
        <v>1.8018018018017834E-3</v>
      </c>
      <c r="D479" s="8">
        <f t="shared" si="24"/>
        <v>2.5199754148740094E-2</v>
      </c>
      <c r="E479" s="117">
        <v>4.4212151121520417E-2</v>
      </c>
      <c r="F479" s="86">
        <f>IFERROR(VLOOKUP(A479,SPY!$A$2:$E$379,5,FALSE),"")</f>
        <v>70.84375</v>
      </c>
      <c r="G479" s="8">
        <f t="shared" si="22"/>
        <v>0.214898177920686</v>
      </c>
    </row>
    <row r="480" spans="1:7" x14ac:dyDescent="0.45">
      <c r="A480" s="9">
        <v>35370</v>
      </c>
      <c r="B480" s="90">
        <v>167.2</v>
      </c>
      <c r="C480" s="8">
        <f t="shared" si="23"/>
        <v>2.3980815347719453E-3</v>
      </c>
      <c r="D480" s="8">
        <f t="shared" si="24"/>
        <v>2.5766871165644023E-2</v>
      </c>
      <c r="E480" s="117"/>
      <c r="F480" s="86">
        <f>IFERROR(VLOOKUP(A480,SPY!$A$2:$E$379,5,FALSE),"")</f>
        <v>76.015625</v>
      </c>
      <c r="G480" s="8">
        <f t="shared" si="22"/>
        <v>0.24807593637762948</v>
      </c>
    </row>
    <row r="481" spans="1:7" x14ac:dyDescent="0.45">
      <c r="A481" s="9">
        <v>35400</v>
      </c>
      <c r="B481" s="90">
        <v>167.4</v>
      </c>
      <c r="C481" s="8">
        <f t="shared" si="23"/>
        <v>1.1961722488038617E-3</v>
      </c>
      <c r="D481" s="8">
        <f t="shared" si="24"/>
        <v>2.6364193746168052E-2</v>
      </c>
      <c r="E481" s="117"/>
      <c r="F481" s="86">
        <f>IFERROR(VLOOKUP(A481,SPY!$A$2:$E$379,5,FALSE),"")</f>
        <v>73.84375</v>
      </c>
      <c r="G481" s="8">
        <f t="shared" si="22"/>
        <v>0.20101651842439638</v>
      </c>
    </row>
    <row r="482" spans="1:7" x14ac:dyDescent="0.45">
      <c r="A482" s="9">
        <v>35431</v>
      </c>
      <c r="B482" s="90">
        <v>167.8</v>
      </c>
      <c r="C482" s="8">
        <f t="shared" si="23"/>
        <v>2.389486260454099E-3</v>
      </c>
      <c r="D482" s="8">
        <f t="shared" si="24"/>
        <v>2.5045815516188341E-2</v>
      </c>
      <c r="E482" s="117">
        <v>4.3140643984745174E-2</v>
      </c>
      <c r="F482" s="86">
        <f>IFERROR(VLOOKUP(A482,SPY!$A$2:$E$379,5,FALSE),"")</f>
        <v>78.40625</v>
      </c>
      <c r="G482" s="8">
        <f t="shared" si="22"/>
        <v>0.23141104294478532</v>
      </c>
    </row>
    <row r="483" spans="1:7" x14ac:dyDescent="0.45">
      <c r="A483" s="9">
        <v>35462</v>
      </c>
      <c r="B483" s="90">
        <v>168.1</v>
      </c>
      <c r="C483" s="8">
        <f t="shared" si="23"/>
        <v>1.7878426698449967E-3</v>
      </c>
      <c r="D483" s="8">
        <f t="shared" si="24"/>
        <v>2.4999999999999911E-2</v>
      </c>
      <c r="E483" s="117"/>
      <c r="F483" s="86">
        <f>IFERROR(VLOOKUP(A483,SPY!$A$2:$E$379,5,FALSE),"")</f>
        <v>79.15625</v>
      </c>
      <c r="G483" s="8">
        <f t="shared" si="22"/>
        <v>0.2392367906066537</v>
      </c>
    </row>
    <row r="484" spans="1:7" x14ac:dyDescent="0.45">
      <c r="A484" s="9">
        <v>35490</v>
      </c>
      <c r="B484" s="90">
        <v>168.4</v>
      </c>
      <c r="C484" s="8">
        <f t="shared" si="23"/>
        <v>1.7846519928614857E-3</v>
      </c>
      <c r="D484" s="8">
        <f t="shared" si="24"/>
        <v>2.4330900243308973E-2</v>
      </c>
      <c r="E484" s="117"/>
      <c r="F484" s="86">
        <f>IFERROR(VLOOKUP(A484,SPY!$A$2:$E$379,5,FALSE),"")</f>
        <v>75.375</v>
      </c>
      <c r="G484" s="8">
        <f t="shared" si="22"/>
        <v>0.16521739130434776</v>
      </c>
    </row>
    <row r="485" spans="1:7" x14ac:dyDescent="0.45">
      <c r="A485" s="9">
        <v>35521</v>
      </c>
      <c r="B485" s="90">
        <v>168.9</v>
      </c>
      <c r="C485" s="8">
        <f t="shared" si="23"/>
        <v>2.9691211401425832E-3</v>
      </c>
      <c r="D485" s="8">
        <f t="shared" si="24"/>
        <v>2.6123936816524918E-2</v>
      </c>
      <c r="E485" s="117">
        <v>4.3080662668359818E-2</v>
      </c>
      <c r="F485" s="86">
        <f>IFERROR(VLOOKUP(A485,SPY!$A$2:$E$379,5,FALSE),"")</f>
        <v>80.09375</v>
      </c>
      <c r="G485" s="8">
        <f t="shared" si="22"/>
        <v>0.22485065710872165</v>
      </c>
    </row>
    <row r="486" spans="1:7" x14ac:dyDescent="0.45">
      <c r="A486" s="9">
        <v>35551</v>
      </c>
      <c r="B486" s="90">
        <v>169.2</v>
      </c>
      <c r="C486" s="8">
        <f t="shared" si="23"/>
        <v>1.7761989342806039E-3</v>
      </c>
      <c r="D486" s="8">
        <f t="shared" si="24"/>
        <v>2.5454545454545396E-2</v>
      </c>
      <c r="E486" s="117"/>
      <c r="F486" s="86">
        <f>IFERROR(VLOOKUP(A486,SPY!$A$2:$E$379,5,FALSE),"")</f>
        <v>85.15625</v>
      </c>
      <c r="G486" s="8">
        <f t="shared" si="22"/>
        <v>0.27336448598130847</v>
      </c>
    </row>
    <row r="487" spans="1:7" x14ac:dyDescent="0.45">
      <c r="A487" s="9">
        <v>35582</v>
      </c>
      <c r="B487" s="90">
        <v>169.4</v>
      </c>
      <c r="C487" s="8">
        <f t="shared" si="23"/>
        <v>1.1820330969267712E-3</v>
      </c>
      <c r="D487" s="8">
        <f t="shared" si="24"/>
        <v>2.4183796856106499E-2</v>
      </c>
      <c r="E487" s="117"/>
      <c r="F487" s="86">
        <f>IFERROR(VLOOKUP(A487,SPY!$A$2:$E$379,5,FALSE),"")</f>
        <v>88.3125</v>
      </c>
      <c r="G487" s="8">
        <f t="shared" si="22"/>
        <v>0.31594877764842844</v>
      </c>
    </row>
    <row r="488" spans="1:7" x14ac:dyDescent="0.45">
      <c r="A488" s="9">
        <v>35612</v>
      </c>
      <c r="B488" s="90">
        <v>169.7</v>
      </c>
      <c r="C488" s="8">
        <f t="shared" si="23"/>
        <v>1.7709563164107767E-3</v>
      </c>
      <c r="D488" s="8">
        <f t="shared" si="24"/>
        <v>2.4140012070005934E-2</v>
      </c>
      <c r="E488" s="117">
        <v>4.6738859307256304E-2</v>
      </c>
      <c r="F488" s="86">
        <f>IFERROR(VLOOKUP(A488,SPY!$A$2:$E$379,5,FALSE),"")</f>
        <v>95.3125</v>
      </c>
      <c r="G488" s="8">
        <f t="shared" ref="G488:G551" si="25">IFERROR(F488/F476-1,"")</f>
        <v>0.48707947342759628</v>
      </c>
    </row>
    <row r="489" spans="1:7" x14ac:dyDescent="0.45">
      <c r="A489" s="9">
        <v>35643</v>
      </c>
      <c r="B489" s="90">
        <v>169.8</v>
      </c>
      <c r="C489" s="8">
        <f t="shared" si="23"/>
        <v>5.892751915146377E-4</v>
      </c>
      <c r="D489" s="8">
        <f t="shared" si="24"/>
        <v>2.2891566265060392E-2</v>
      </c>
      <c r="E489" s="117"/>
      <c r="F489" s="86">
        <f>IFERROR(VLOOKUP(A489,SPY!$A$2:$E$379,5,FALSE),"")</f>
        <v>90.375</v>
      </c>
      <c r="G489" s="8">
        <f t="shared" si="25"/>
        <v>0.38340110021525953</v>
      </c>
    </row>
    <row r="490" spans="1:7" x14ac:dyDescent="0.45">
      <c r="A490" s="9">
        <v>35674</v>
      </c>
      <c r="B490" s="90">
        <v>170.2</v>
      </c>
      <c r="C490" s="8">
        <f t="shared" si="23"/>
        <v>2.3557126030622211E-3</v>
      </c>
      <c r="D490" s="8">
        <f t="shared" si="24"/>
        <v>2.2222222222222143E-2</v>
      </c>
      <c r="E490" s="117"/>
      <c r="F490" s="86">
        <f>IFERROR(VLOOKUP(A490,SPY!$A$2:$E$379,5,FALSE),"")</f>
        <v>94.375</v>
      </c>
      <c r="G490" s="8">
        <f t="shared" si="25"/>
        <v>0.37522768670309659</v>
      </c>
    </row>
    <row r="491" spans="1:7" x14ac:dyDescent="0.45">
      <c r="A491" s="9">
        <v>35704</v>
      </c>
      <c r="B491" s="90">
        <v>170.6</v>
      </c>
      <c r="C491" s="8">
        <f t="shared" si="23"/>
        <v>2.3501762632198719E-3</v>
      </c>
      <c r="D491" s="8">
        <f t="shared" si="24"/>
        <v>2.278177458033559E-2</v>
      </c>
      <c r="E491" s="117">
        <v>4.4878594353207076E-2</v>
      </c>
      <c r="F491" s="86">
        <f>IFERROR(VLOOKUP(A491,SPY!$A$2:$E$379,5,FALSE),"")</f>
        <v>92.0625</v>
      </c>
      <c r="G491" s="8">
        <f t="shared" si="25"/>
        <v>0.29951477723864128</v>
      </c>
    </row>
    <row r="492" spans="1:7" x14ac:dyDescent="0.45">
      <c r="A492" s="9">
        <v>35735</v>
      </c>
      <c r="B492" s="90">
        <v>170.8</v>
      </c>
      <c r="C492" s="8">
        <f t="shared" si="23"/>
        <v>1.1723329425556983E-3</v>
      </c>
      <c r="D492" s="8">
        <f t="shared" si="24"/>
        <v>2.1531100478469067E-2</v>
      </c>
      <c r="E492" s="117"/>
      <c r="F492" s="86">
        <f>IFERROR(VLOOKUP(A492,SPY!$A$2:$E$379,5,FALSE),"")</f>
        <v>95.625</v>
      </c>
      <c r="G492" s="8">
        <f t="shared" si="25"/>
        <v>0.25796505652620771</v>
      </c>
    </row>
    <row r="493" spans="1:7" x14ac:dyDescent="0.45">
      <c r="A493" s="9">
        <v>35765</v>
      </c>
      <c r="B493" s="90">
        <v>171.2</v>
      </c>
      <c r="C493" s="8">
        <f t="shared" si="23"/>
        <v>2.3419203747070405E-3</v>
      </c>
      <c r="D493" s="8">
        <f t="shared" si="24"/>
        <v>2.270011947431283E-2</v>
      </c>
      <c r="E493" s="117"/>
      <c r="F493" s="86">
        <f>IFERROR(VLOOKUP(A493,SPY!$A$2:$E$379,5,FALSE),"")</f>
        <v>97.0625</v>
      </c>
      <c r="G493" s="8">
        <f t="shared" si="25"/>
        <v>0.31443080829454084</v>
      </c>
    </row>
    <row r="494" spans="1:7" x14ac:dyDescent="0.45">
      <c r="A494" s="9">
        <v>35796</v>
      </c>
      <c r="B494" s="90">
        <v>171.6</v>
      </c>
      <c r="C494" s="8">
        <f t="shared" si="23"/>
        <v>2.3364485981309802E-3</v>
      </c>
      <c r="D494" s="8">
        <f t="shared" si="24"/>
        <v>2.2646007151370551E-2</v>
      </c>
      <c r="E494" s="117">
        <v>4.8552862413130518E-2</v>
      </c>
      <c r="F494" s="86">
        <f>IFERROR(VLOOKUP(A494,SPY!$A$2:$E$379,5,FALSE),"")</f>
        <v>98.3125</v>
      </c>
      <c r="G494" s="8">
        <f t="shared" si="25"/>
        <v>0.25388601036269431</v>
      </c>
    </row>
    <row r="495" spans="1:7" x14ac:dyDescent="0.45">
      <c r="A495" s="9">
        <v>35827</v>
      </c>
      <c r="B495" s="90">
        <v>171.9</v>
      </c>
      <c r="C495" s="8">
        <f t="shared" si="23"/>
        <v>1.7482517482518833E-3</v>
      </c>
      <c r="D495" s="8">
        <f t="shared" si="24"/>
        <v>2.2605591909577782E-2</v>
      </c>
      <c r="E495" s="117"/>
      <c r="F495" s="86">
        <f>IFERROR(VLOOKUP(A495,SPY!$A$2:$E$379,5,FALSE),"")</f>
        <v>105.125</v>
      </c>
      <c r="G495" s="8">
        <f t="shared" si="25"/>
        <v>0.32806948282668769</v>
      </c>
    </row>
    <row r="496" spans="1:7" x14ac:dyDescent="0.45">
      <c r="A496" s="9">
        <v>35855</v>
      </c>
      <c r="B496" s="90">
        <v>172.2</v>
      </c>
      <c r="C496" s="8">
        <f t="shared" si="23"/>
        <v>1.7452006980802626E-3</v>
      </c>
      <c r="D496" s="8">
        <f t="shared" si="24"/>
        <v>2.25653206650831E-2</v>
      </c>
      <c r="E496" s="117"/>
      <c r="F496" s="86">
        <f>IFERROR(VLOOKUP(A496,SPY!$A$2:$E$379,5,FALSE),"")</f>
        <v>109.9375</v>
      </c>
      <c r="G496" s="8">
        <f t="shared" si="25"/>
        <v>0.4585406301824213</v>
      </c>
    </row>
    <row r="497" spans="1:7" x14ac:dyDescent="0.45">
      <c r="A497" s="9">
        <v>35886</v>
      </c>
      <c r="B497" s="90">
        <v>172.5</v>
      </c>
      <c r="C497" s="8">
        <f t="shared" si="23"/>
        <v>1.7421602787457413E-3</v>
      </c>
      <c r="D497" s="8">
        <f t="shared" si="24"/>
        <v>2.1314387211367691E-2</v>
      </c>
      <c r="E497" s="117">
        <v>4.0959674731917743E-2</v>
      </c>
      <c r="F497" s="86">
        <f>IFERROR(VLOOKUP(A497,SPY!$A$2:$E$379,5,FALSE),"")</f>
        <v>111.34375</v>
      </c>
      <c r="G497" s="8">
        <f t="shared" si="25"/>
        <v>0.39016777214202114</v>
      </c>
    </row>
    <row r="498" spans="1:7" x14ac:dyDescent="0.45">
      <c r="A498" s="9">
        <v>35916</v>
      </c>
      <c r="B498" s="90">
        <v>172.9</v>
      </c>
      <c r="C498" s="8">
        <f t="shared" si="23"/>
        <v>2.3188405797101019E-3</v>
      </c>
      <c r="D498" s="8">
        <f t="shared" si="24"/>
        <v>2.1867612293144267E-2</v>
      </c>
      <c r="E498" s="117"/>
      <c r="F498" s="86">
        <f>IFERROR(VLOOKUP(A498,SPY!$A$2:$E$379,5,FALSE),"")</f>
        <v>109.03125</v>
      </c>
      <c r="G498" s="8">
        <f t="shared" si="25"/>
        <v>0.28036697247706432</v>
      </c>
    </row>
    <row r="499" spans="1:7" x14ac:dyDescent="0.45">
      <c r="A499" s="9">
        <v>35947</v>
      </c>
      <c r="B499" s="90">
        <v>173.2</v>
      </c>
      <c r="C499" s="8">
        <f t="shared" si="23"/>
        <v>1.7351069982647349E-3</v>
      </c>
      <c r="D499" s="8">
        <f t="shared" si="24"/>
        <v>2.2432113341204207E-2</v>
      </c>
      <c r="E499" s="117"/>
      <c r="F499" s="86">
        <f>IFERROR(VLOOKUP(A499,SPY!$A$2:$E$379,5,FALSE),"")</f>
        <v>113.3125</v>
      </c>
      <c r="G499" s="8">
        <f t="shared" si="25"/>
        <v>0.28308563340410475</v>
      </c>
    </row>
    <row r="500" spans="1:7" x14ac:dyDescent="0.45">
      <c r="A500" s="9">
        <v>35977</v>
      </c>
      <c r="B500" s="90">
        <v>173.5</v>
      </c>
      <c r="C500" s="8">
        <f t="shared" si="23"/>
        <v>1.7321016166282899E-3</v>
      </c>
      <c r="D500" s="8">
        <f t="shared" si="24"/>
        <v>2.2392457277548683E-2</v>
      </c>
      <c r="E500" s="117">
        <v>4.0977351563013784E-2</v>
      </c>
      <c r="F500" s="86">
        <f>IFERROR(VLOOKUP(A500,SPY!$A$2:$E$379,5,FALSE),"")</f>
        <v>111.78125</v>
      </c>
      <c r="G500" s="8">
        <f t="shared" si="25"/>
        <v>0.17278688524590158</v>
      </c>
    </row>
    <row r="501" spans="1:7" x14ac:dyDescent="0.45">
      <c r="A501" s="9">
        <v>36008</v>
      </c>
      <c r="B501" s="90">
        <v>174</v>
      </c>
      <c r="C501" s="8">
        <f t="shared" si="23"/>
        <v>2.8818443804035088E-3</v>
      </c>
      <c r="D501" s="8">
        <f t="shared" si="24"/>
        <v>2.4734982332155431E-2</v>
      </c>
      <c r="E501" s="117"/>
      <c r="F501" s="86">
        <f>IFERROR(VLOOKUP(A501,SPY!$A$2:$E$379,5,FALSE),"")</f>
        <v>96</v>
      </c>
      <c r="G501" s="8">
        <f t="shared" si="25"/>
        <v>6.2240663900414939E-2</v>
      </c>
    </row>
    <row r="502" spans="1:7" x14ac:dyDescent="0.45">
      <c r="A502" s="9">
        <v>36039</v>
      </c>
      <c r="B502" s="90">
        <v>174.2</v>
      </c>
      <c r="C502" s="8">
        <f t="shared" si="23"/>
        <v>1.1494252873562871E-3</v>
      </c>
      <c r="D502" s="8">
        <f t="shared" si="24"/>
        <v>2.3501762632197387E-2</v>
      </c>
      <c r="E502" s="117"/>
      <c r="F502" s="86">
        <f>IFERROR(VLOOKUP(A502,SPY!$A$2:$E$379,5,FALSE),"")</f>
        <v>101.75</v>
      </c>
      <c r="G502" s="8">
        <f t="shared" si="25"/>
        <v>7.8145695364238321E-2</v>
      </c>
    </row>
    <row r="503" spans="1:7" x14ac:dyDescent="0.45">
      <c r="A503" s="9">
        <v>36069</v>
      </c>
      <c r="B503" s="90">
        <v>174.4</v>
      </c>
      <c r="C503" s="8">
        <f t="shared" si="23"/>
        <v>1.1481056257176547E-3</v>
      </c>
      <c r="D503" s="8">
        <f t="shared" si="24"/>
        <v>2.2274325908558046E-2</v>
      </c>
      <c r="E503" s="117">
        <v>4.8791107562503447E-2</v>
      </c>
      <c r="F503" s="86">
        <f>IFERROR(VLOOKUP(A503,SPY!$A$2:$E$379,5,FALSE),"")</f>
        <v>110</v>
      </c>
      <c r="G503" s="8">
        <f t="shared" si="25"/>
        <v>0.19484046164290558</v>
      </c>
    </row>
    <row r="504" spans="1:7" x14ac:dyDescent="0.45">
      <c r="A504" s="9">
        <v>36100</v>
      </c>
      <c r="B504" s="90">
        <v>174.8</v>
      </c>
      <c r="C504" s="8">
        <f t="shared" si="23"/>
        <v>2.2935779816513069E-3</v>
      </c>
      <c r="D504" s="8">
        <f t="shared" si="24"/>
        <v>2.3419203747072626E-2</v>
      </c>
      <c r="E504" s="117"/>
      <c r="F504" s="86">
        <f>IFERROR(VLOOKUP(A504,SPY!$A$2:$E$379,5,FALSE),"")</f>
        <v>116.125</v>
      </c>
      <c r="G504" s="8">
        <f t="shared" si="25"/>
        <v>0.21437908496732017</v>
      </c>
    </row>
    <row r="505" spans="1:7" x14ac:dyDescent="0.45">
      <c r="A505" s="9">
        <v>36130</v>
      </c>
      <c r="B505" s="90">
        <v>175.4</v>
      </c>
      <c r="C505" s="8">
        <f t="shared" si="23"/>
        <v>3.4324942791761348E-3</v>
      </c>
      <c r="D505" s="8">
        <f t="shared" si="24"/>
        <v>2.4532710280373848E-2</v>
      </c>
      <c r="E505" s="117"/>
      <c r="F505" s="86">
        <f>IFERROR(VLOOKUP(A505,SPY!$A$2:$E$379,5,FALSE),"")</f>
        <v>123.3125</v>
      </c>
      <c r="G505" s="8">
        <f t="shared" si="25"/>
        <v>0.27044430135222153</v>
      </c>
    </row>
    <row r="506" spans="1:7" x14ac:dyDescent="0.45">
      <c r="A506" s="9">
        <v>36161</v>
      </c>
      <c r="B506" s="90">
        <v>175.6</v>
      </c>
      <c r="C506" s="8">
        <f t="shared" si="23"/>
        <v>1.1402508551880963E-3</v>
      </c>
      <c r="D506" s="8">
        <f t="shared" si="24"/>
        <v>2.3310023310023409E-2</v>
      </c>
      <c r="E506" s="117">
        <v>4.8240665571038822E-2</v>
      </c>
      <c r="F506" s="86">
        <f>IFERROR(VLOOKUP(A506,SPY!$A$2:$E$379,5,FALSE),"")</f>
        <v>127.65625</v>
      </c>
      <c r="G506" s="8">
        <f t="shared" si="25"/>
        <v>0.29847425301970754</v>
      </c>
    </row>
    <row r="507" spans="1:7" x14ac:dyDescent="0.45">
      <c r="A507" s="9">
        <v>36192</v>
      </c>
      <c r="B507" s="90">
        <v>175.6</v>
      </c>
      <c r="C507" s="8">
        <f t="shared" si="23"/>
        <v>0</v>
      </c>
      <c r="D507" s="8">
        <f t="shared" si="24"/>
        <v>2.1524141942990127E-2</v>
      </c>
      <c r="E507" s="117"/>
      <c r="F507" s="86">
        <f>IFERROR(VLOOKUP(A507,SPY!$A$2:$E$379,5,FALSE),"")</f>
        <v>123.5625</v>
      </c>
      <c r="G507" s="8">
        <f t="shared" si="25"/>
        <v>0.17538644470868014</v>
      </c>
    </row>
    <row r="508" spans="1:7" x14ac:dyDescent="0.45">
      <c r="A508" s="9">
        <v>36220</v>
      </c>
      <c r="B508" s="90">
        <v>175.7</v>
      </c>
      <c r="C508" s="8">
        <f t="shared" si="23"/>
        <v>5.6947608200452748E-4</v>
      </c>
      <c r="D508" s="8">
        <f t="shared" si="24"/>
        <v>2.0325203252032464E-2</v>
      </c>
      <c r="E508" s="117"/>
      <c r="F508" s="86">
        <f>IFERROR(VLOOKUP(A508,SPY!$A$2:$E$379,5,FALSE),"")</f>
        <v>128.375</v>
      </c>
      <c r="G508" s="8">
        <f t="shared" si="25"/>
        <v>0.16770892552586703</v>
      </c>
    </row>
    <row r="509" spans="1:7" x14ac:dyDescent="0.45">
      <c r="A509" s="9">
        <v>36251</v>
      </c>
      <c r="B509" s="90">
        <v>176.3</v>
      </c>
      <c r="C509" s="8">
        <f t="shared" si="23"/>
        <v>3.4149117814457064E-3</v>
      </c>
      <c r="D509" s="8">
        <f t="shared" si="24"/>
        <v>2.2028985507246412E-2</v>
      </c>
      <c r="E509" s="117">
        <v>4.6613675126645139E-2</v>
      </c>
      <c r="F509" s="86">
        <f>IFERROR(VLOOKUP(A509,SPY!$A$2:$E$379,5,FALSE),"")</f>
        <v>133.25</v>
      </c>
      <c r="G509" s="8">
        <f t="shared" si="25"/>
        <v>0.19674431658714564</v>
      </c>
    </row>
    <row r="510" spans="1:7" x14ac:dyDescent="0.45">
      <c r="A510" s="9">
        <v>36281</v>
      </c>
      <c r="B510" s="90">
        <v>176.5</v>
      </c>
      <c r="C510" s="8">
        <f t="shared" si="23"/>
        <v>1.1344299489506326E-3</v>
      </c>
      <c r="D510" s="8">
        <f t="shared" si="24"/>
        <v>2.0821283979178595E-2</v>
      </c>
      <c r="E510" s="117"/>
      <c r="F510" s="86">
        <f>IFERROR(VLOOKUP(A510,SPY!$A$2:$E$379,5,FALSE),"")</f>
        <v>130.203125</v>
      </c>
      <c r="G510" s="8">
        <f t="shared" si="25"/>
        <v>0.19418171395815409</v>
      </c>
    </row>
    <row r="511" spans="1:7" x14ac:dyDescent="0.45">
      <c r="A511" s="9">
        <v>36312</v>
      </c>
      <c r="B511" s="90">
        <v>176.6</v>
      </c>
      <c r="C511" s="8">
        <f t="shared" si="23"/>
        <v>5.6657223796041656E-4</v>
      </c>
      <c r="D511" s="8">
        <f t="shared" si="24"/>
        <v>1.9630484988452768E-2</v>
      </c>
      <c r="E511" s="117"/>
      <c r="F511" s="86">
        <f>IFERROR(VLOOKUP(A511,SPY!$A$2:$E$379,5,FALSE),"")</f>
        <v>137</v>
      </c>
      <c r="G511" s="8">
        <f t="shared" si="25"/>
        <v>0.20904578047435196</v>
      </c>
    </row>
    <row r="512" spans="1:7" x14ac:dyDescent="0.45">
      <c r="A512" s="9">
        <v>36342</v>
      </c>
      <c r="B512" s="90">
        <v>177.1</v>
      </c>
      <c r="C512" s="8">
        <f t="shared" si="23"/>
        <v>2.8312570781428015E-3</v>
      </c>
      <c r="D512" s="8">
        <f t="shared" si="24"/>
        <v>2.0749279538904819E-2</v>
      </c>
      <c r="E512" s="117">
        <v>4.7203872038918931E-2</v>
      </c>
      <c r="F512" s="86">
        <f>IFERROR(VLOOKUP(A512,SPY!$A$2:$E$379,5,FALSE),"")</f>
        <v>132.75</v>
      </c>
      <c r="G512" s="8">
        <f t="shared" si="25"/>
        <v>0.18758736371260842</v>
      </c>
    </row>
    <row r="513" spans="1:7" x14ac:dyDescent="0.45">
      <c r="A513" s="9">
        <v>36373</v>
      </c>
      <c r="B513" s="90">
        <v>177.3</v>
      </c>
      <c r="C513" s="8">
        <f t="shared" si="23"/>
        <v>1.1293054771317479E-3</v>
      </c>
      <c r="D513" s="8">
        <f t="shared" si="24"/>
        <v>1.8965517241379404E-2</v>
      </c>
      <c r="E513" s="117"/>
      <c r="F513" s="86">
        <f>IFERROR(VLOOKUP(A513,SPY!$A$2:$E$379,5,FALSE),"")</f>
        <v>132.0625</v>
      </c>
      <c r="G513" s="8">
        <f t="shared" si="25"/>
        <v>0.37565104166666674</v>
      </c>
    </row>
    <row r="514" spans="1:7" x14ac:dyDescent="0.45">
      <c r="A514" s="9">
        <v>36404</v>
      </c>
      <c r="B514" s="90">
        <v>177.8</v>
      </c>
      <c r="C514" s="8">
        <f t="shared" si="23"/>
        <v>2.8200789622110367E-3</v>
      </c>
      <c r="D514" s="8">
        <f t="shared" si="24"/>
        <v>2.0665901262916231E-2</v>
      </c>
      <c r="E514" s="117"/>
      <c r="F514" s="86">
        <f>IFERROR(VLOOKUP(A514,SPY!$A$2:$E$379,5,FALSE),"")</f>
        <v>128.75</v>
      </c>
      <c r="G514" s="8">
        <f t="shared" si="25"/>
        <v>0.26535626535626533</v>
      </c>
    </row>
    <row r="515" spans="1:7" x14ac:dyDescent="0.45">
      <c r="A515" s="9">
        <v>36434</v>
      </c>
      <c r="B515" s="90">
        <v>178.1</v>
      </c>
      <c r="C515" s="8">
        <f t="shared" si="23"/>
        <v>1.6872890888637304E-3</v>
      </c>
      <c r="D515" s="8">
        <f t="shared" si="24"/>
        <v>2.1215596330275144E-2</v>
      </c>
      <c r="E515" s="117">
        <v>4.8066493041425962E-2</v>
      </c>
      <c r="F515" s="86">
        <f>IFERROR(VLOOKUP(A515,SPY!$A$2:$E$379,5,FALSE),"")</f>
        <v>137</v>
      </c>
      <c r="G515" s="8">
        <f t="shared" si="25"/>
        <v>0.24545454545454537</v>
      </c>
    </row>
    <row r="516" spans="1:7" x14ac:dyDescent="0.45">
      <c r="A516" s="9">
        <v>36465</v>
      </c>
      <c r="B516" s="90">
        <v>178.4</v>
      </c>
      <c r="C516" s="8">
        <f t="shared" ref="C516:C579" si="26">B516/B515-1</f>
        <v>1.6844469399215356E-3</v>
      </c>
      <c r="D516" s="8">
        <f t="shared" si="24"/>
        <v>2.0594965675057253E-2</v>
      </c>
      <c r="E516" s="117"/>
      <c r="F516" s="86">
        <f>IFERROR(VLOOKUP(A516,SPY!$A$2:$E$379,5,FALSE),"")</f>
        <v>139.28125</v>
      </c>
      <c r="G516" s="8">
        <f t="shared" si="25"/>
        <v>0.19940796555435947</v>
      </c>
    </row>
    <row r="517" spans="1:7" x14ac:dyDescent="0.45">
      <c r="A517" s="9">
        <v>36495</v>
      </c>
      <c r="B517" s="90">
        <v>178.7</v>
      </c>
      <c r="C517" s="8">
        <f t="shared" si="26"/>
        <v>1.6816143497757619E-3</v>
      </c>
      <c r="D517" s="8">
        <f t="shared" si="24"/>
        <v>1.8814139110604255E-2</v>
      </c>
      <c r="E517" s="117"/>
      <c r="F517" s="86">
        <f>IFERROR(VLOOKUP(A517,SPY!$A$2:$E$379,5,FALSE),"")</f>
        <v>146.875</v>
      </c>
      <c r="G517" s="8">
        <f t="shared" si="25"/>
        <v>0.1910795742524074</v>
      </c>
    </row>
    <row r="518" spans="1:7" x14ac:dyDescent="0.45">
      <c r="A518" s="9">
        <v>36526</v>
      </c>
      <c r="B518" s="90">
        <v>179.3</v>
      </c>
      <c r="C518" s="8">
        <f t="shared" si="26"/>
        <v>3.357582540570947E-3</v>
      </c>
      <c r="D518" s="8">
        <f t="shared" si="24"/>
        <v>2.1070615034168627E-2</v>
      </c>
      <c r="E518" s="117">
        <v>4.199578289410727E-2</v>
      </c>
      <c r="F518" s="86">
        <f>IFERROR(VLOOKUP(A518,SPY!$A$2:$E$379,5,FALSE),"")</f>
        <v>139.5625</v>
      </c>
      <c r="G518" s="8">
        <f t="shared" si="25"/>
        <v>9.3268053855569244E-2</v>
      </c>
    </row>
    <row r="519" spans="1:7" x14ac:dyDescent="0.45">
      <c r="A519" s="9">
        <v>36557</v>
      </c>
      <c r="B519" s="90">
        <v>179.4</v>
      </c>
      <c r="C519" s="8">
        <f t="shared" si="26"/>
        <v>5.5772448410484898E-4</v>
      </c>
      <c r="D519" s="8">
        <f t="shared" si="24"/>
        <v>2.1640091116173155E-2</v>
      </c>
      <c r="E519" s="117"/>
      <c r="F519" s="86">
        <f>IFERROR(VLOOKUP(A519,SPY!$A$2:$E$379,5,FALSE),"")</f>
        <v>137.4375</v>
      </c>
      <c r="G519" s="8">
        <f t="shared" si="25"/>
        <v>0.11229135053110784</v>
      </c>
    </row>
    <row r="520" spans="1:7" x14ac:dyDescent="0.45">
      <c r="A520" s="9">
        <v>36586</v>
      </c>
      <c r="B520" s="90">
        <v>180</v>
      </c>
      <c r="C520" s="8">
        <f t="shared" si="26"/>
        <v>3.3444816053511683E-3</v>
      </c>
      <c r="D520" s="8">
        <f t="shared" si="24"/>
        <v>2.4473534433693933E-2</v>
      </c>
      <c r="E520" s="117"/>
      <c r="F520" s="86">
        <f>IFERROR(VLOOKUP(A520,SPY!$A$2:$E$379,5,FALSE),"")</f>
        <v>150.375</v>
      </c>
      <c r="G520" s="8">
        <f t="shared" si="25"/>
        <v>0.17137293086660166</v>
      </c>
    </row>
    <row r="521" spans="1:7" x14ac:dyDescent="0.45">
      <c r="A521" s="9">
        <v>36617</v>
      </c>
      <c r="B521" s="90">
        <v>180.3</v>
      </c>
      <c r="C521" s="8">
        <f t="shared" si="26"/>
        <v>1.6666666666667052E-3</v>
      </c>
      <c r="D521" s="8">
        <f t="shared" si="24"/>
        <v>2.2688598979013097E-2</v>
      </c>
      <c r="E521" s="117">
        <v>5.2977375076148039E-2</v>
      </c>
      <c r="F521" s="86">
        <f>IFERROR(VLOOKUP(A521,SPY!$A$2:$E$379,5,FALSE),"")</f>
        <v>145.09375</v>
      </c>
      <c r="G521" s="8">
        <f t="shared" si="25"/>
        <v>8.8883677298311481E-2</v>
      </c>
    </row>
    <row r="522" spans="1:7" x14ac:dyDescent="0.45">
      <c r="A522" s="9">
        <v>36647</v>
      </c>
      <c r="B522" s="90">
        <v>180.7</v>
      </c>
      <c r="C522" s="8">
        <f t="shared" si="26"/>
        <v>2.2185246810868531E-3</v>
      </c>
      <c r="D522" s="8">
        <f t="shared" si="24"/>
        <v>2.3796033994334165E-2</v>
      </c>
      <c r="E522" s="117"/>
      <c r="F522" s="86">
        <f>IFERROR(VLOOKUP(A522,SPY!$A$2:$E$379,5,FALSE),"")</f>
        <v>142.8125</v>
      </c>
      <c r="G522" s="8">
        <f t="shared" si="25"/>
        <v>9.6843873754950183E-2</v>
      </c>
    </row>
    <row r="523" spans="1:7" x14ac:dyDescent="0.45">
      <c r="A523" s="9">
        <v>36678</v>
      </c>
      <c r="B523" s="90">
        <v>181.1</v>
      </c>
      <c r="C523" s="8">
        <f t="shared" si="26"/>
        <v>2.2136137244050946E-3</v>
      </c>
      <c r="D523" s="8">
        <f t="shared" si="24"/>
        <v>2.5481313703284325E-2</v>
      </c>
      <c r="E523" s="117"/>
      <c r="F523" s="86">
        <f>IFERROR(VLOOKUP(A523,SPY!$A$2:$E$379,5,FALSE),"")</f>
        <v>145.28125</v>
      </c>
      <c r="G523" s="8">
        <f t="shared" si="25"/>
        <v>6.0447080291970767E-2</v>
      </c>
    </row>
    <row r="524" spans="1:7" x14ac:dyDescent="0.45">
      <c r="A524" s="9">
        <v>36708</v>
      </c>
      <c r="B524" s="90">
        <v>181.5</v>
      </c>
      <c r="C524" s="8">
        <f t="shared" si="26"/>
        <v>2.2087244616233459E-3</v>
      </c>
      <c r="D524" s="8">
        <f t="shared" si="24"/>
        <v>2.4844720496894457E-2</v>
      </c>
      <c r="E524" s="117">
        <v>4.0753302004322221E-2</v>
      </c>
      <c r="F524" s="86">
        <f>IFERROR(VLOOKUP(A524,SPY!$A$2:$E$379,5,FALSE),"")</f>
        <v>143</v>
      </c>
      <c r="G524" s="8">
        <f t="shared" si="25"/>
        <v>7.7212806026365266E-2</v>
      </c>
    </row>
    <row r="525" spans="1:7" x14ac:dyDescent="0.45">
      <c r="A525" s="9">
        <v>36739</v>
      </c>
      <c r="B525" s="90">
        <v>181.9</v>
      </c>
      <c r="C525" s="8">
        <f t="shared" si="26"/>
        <v>2.2038567493112282E-3</v>
      </c>
      <c r="D525" s="8">
        <f t="shared" si="24"/>
        <v>2.5944726452340694E-2</v>
      </c>
      <c r="E525" s="117"/>
      <c r="F525" s="86">
        <f>IFERROR(VLOOKUP(A525,SPY!$A$2:$E$379,5,FALSE),"")</f>
        <v>152.34375</v>
      </c>
      <c r="G525" s="8">
        <f t="shared" si="25"/>
        <v>0.15357311878845237</v>
      </c>
    </row>
    <row r="526" spans="1:7" x14ac:dyDescent="0.45">
      <c r="A526" s="9">
        <v>36770</v>
      </c>
      <c r="B526" s="90">
        <v>182.3</v>
      </c>
      <c r="C526" s="8">
        <f t="shared" si="26"/>
        <v>2.1990104452995762E-3</v>
      </c>
      <c r="D526" s="8">
        <f t="shared" si="24"/>
        <v>2.5309336332958399E-2</v>
      </c>
      <c r="E526" s="117"/>
      <c r="F526" s="86">
        <f>IFERROR(VLOOKUP(A526,SPY!$A$2:$E$379,5,FALSE),"")</f>
        <v>143.625</v>
      </c>
      <c r="G526" s="8">
        <f t="shared" si="25"/>
        <v>0.11553398058252418</v>
      </c>
    </row>
    <row r="527" spans="1:7" x14ac:dyDescent="0.45">
      <c r="A527" s="9">
        <v>36800</v>
      </c>
      <c r="B527" s="90">
        <v>182.6</v>
      </c>
      <c r="C527" s="8">
        <f t="shared" si="26"/>
        <v>1.645639056500281E-3</v>
      </c>
      <c r="D527" s="8">
        <f t="shared" ref="D527:D590" si="27">B527/B515-1</f>
        <v>2.5266704098820814E-2</v>
      </c>
      <c r="E527" s="117">
        <v>2.9734826997560696E-2</v>
      </c>
      <c r="F527" s="86">
        <f>IFERROR(VLOOKUP(A527,SPY!$A$2:$E$379,5,FALSE),"")</f>
        <v>142.953125</v>
      </c>
      <c r="G527" s="8">
        <f t="shared" si="25"/>
        <v>4.3453467153284686E-2</v>
      </c>
    </row>
    <row r="528" spans="1:7" x14ac:dyDescent="0.45">
      <c r="A528" s="9">
        <v>36831</v>
      </c>
      <c r="B528" s="90">
        <v>183.1</v>
      </c>
      <c r="C528" s="8">
        <f t="shared" si="26"/>
        <v>2.7382256297918683E-3</v>
      </c>
      <c r="D528" s="8">
        <f t="shared" si="27"/>
        <v>2.6345291479820565E-2</v>
      </c>
      <c r="E528" s="117"/>
      <c r="F528" s="86">
        <f>IFERROR(VLOOKUP(A528,SPY!$A$2:$E$379,5,FALSE),"")</f>
        <v>132.28125</v>
      </c>
      <c r="G528" s="8">
        <f t="shared" si="25"/>
        <v>-5.0258021090419547E-2</v>
      </c>
    </row>
    <row r="529" spans="1:7" x14ac:dyDescent="0.45">
      <c r="A529" s="9">
        <v>36861</v>
      </c>
      <c r="B529" s="90">
        <v>183.3</v>
      </c>
      <c r="C529" s="8">
        <f t="shared" si="26"/>
        <v>1.0922992900055384E-3</v>
      </c>
      <c r="D529" s="8">
        <f t="shared" si="27"/>
        <v>2.5741466144376224E-2</v>
      </c>
      <c r="E529" s="117"/>
      <c r="F529" s="86">
        <f>IFERROR(VLOOKUP(A529,SPY!$A$2:$E$379,5,FALSE),"")</f>
        <v>131.1875</v>
      </c>
      <c r="G529" s="8">
        <f t="shared" si="25"/>
        <v>-0.10680851063829788</v>
      </c>
    </row>
    <row r="530" spans="1:7" x14ac:dyDescent="0.45">
      <c r="A530" s="9">
        <v>36892</v>
      </c>
      <c r="B530" s="90">
        <v>183.9</v>
      </c>
      <c r="C530" s="8">
        <f t="shared" si="26"/>
        <v>3.2733224222585289E-3</v>
      </c>
      <c r="D530" s="8">
        <f t="shared" si="27"/>
        <v>2.5655326268823275E-2</v>
      </c>
      <c r="E530" s="117">
        <v>2.3097095761363286E-2</v>
      </c>
      <c r="F530" s="86">
        <f>IFERROR(VLOOKUP(A530,SPY!$A$2:$E$379,5,FALSE),"")</f>
        <v>137.020004</v>
      </c>
      <c r="G530" s="8">
        <f t="shared" si="25"/>
        <v>-1.8217615763546746E-2</v>
      </c>
    </row>
    <row r="531" spans="1:7" x14ac:dyDescent="0.45">
      <c r="A531" s="9">
        <v>36923</v>
      </c>
      <c r="B531" s="90">
        <v>184.4</v>
      </c>
      <c r="C531" s="8">
        <f t="shared" si="26"/>
        <v>2.7188689505166508E-3</v>
      </c>
      <c r="D531" s="8">
        <f t="shared" si="27"/>
        <v>2.7870680044593144E-2</v>
      </c>
      <c r="E531" s="117"/>
      <c r="F531" s="86">
        <f>IFERROR(VLOOKUP(A531,SPY!$A$2:$E$379,5,FALSE),"")</f>
        <v>123.949997</v>
      </c>
      <c r="G531" s="8">
        <f t="shared" si="25"/>
        <v>-9.8135537971805409E-2</v>
      </c>
    </row>
    <row r="532" spans="1:7" x14ac:dyDescent="0.45">
      <c r="A532" s="9">
        <v>36951</v>
      </c>
      <c r="B532" s="90">
        <v>184.7</v>
      </c>
      <c r="C532" s="8">
        <f t="shared" si="26"/>
        <v>1.6268980477223138E-3</v>
      </c>
      <c r="D532" s="8">
        <f t="shared" si="27"/>
        <v>2.6111111111110974E-2</v>
      </c>
      <c r="E532" s="117"/>
      <c r="F532" s="86">
        <f>IFERROR(VLOOKUP(A532,SPY!$A$2:$E$379,5,FALSE),"")</f>
        <v>116.69000200000001</v>
      </c>
      <c r="G532" s="8">
        <f t="shared" si="25"/>
        <v>-0.22400663674147958</v>
      </c>
    </row>
    <row r="533" spans="1:7" x14ac:dyDescent="0.45">
      <c r="A533" s="9">
        <v>36982</v>
      </c>
      <c r="B533" s="90">
        <v>185.1</v>
      </c>
      <c r="C533" s="8">
        <f t="shared" si="26"/>
        <v>2.1656740660531693E-3</v>
      </c>
      <c r="D533" s="8">
        <f t="shared" si="27"/>
        <v>2.6622296173044901E-2</v>
      </c>
      <c r="E533" s="117">
        <v>1.0572423861634371E-2</v>
      </c>
      <c r="F533" s="86">
        <f>IFERROR(VLOOKUP(A533,SPY!$A$2:$E$379,5,FALSE),"")</f>
        <v>126.660004</v>
      </c>
      <c r="G533" s="8">
        <f t="shared" si="25"/>
        <v>-0.12704714021107044</v>
      </c>
    </row>
    <row r="534" spans="1:7" x14ac:dyDescent="0.45">
      <c r="A534" s="9">
        <v>37012</v>
      </c>
      <c r="B534" s="90">
        <v>185.3</v>
      </c>
      <c r="C534" s="8">
        <f t="shared" si="26"/>
        <v>1.0804970286333315E-3</v>
      </c>
      <c r="D534" s="8">
        <f t="shared" si="27"/>
        <v>2.5456557830658699E-2</v>
      </c>
      <c r="E534" s="117"/>
      <c r="F534" s="86">
        <f>IFERROR(VLOOKUP(A534,SPY!$A$2:$E$379,5,FALSE),"")</f>
        <v>125.949997</v>
      </c>
      <c r="G534" s="8">
        <f t="shared" si="25"/>
        <v>-0.11807441925601758</v>
      </c>
    </row>
    <row r="535" spans="1:7" x14ac:dyDescent="0.45">
      <c r="A535" s="9">
        <v>37043</v>
      </c>
      <c r="B535" s="90">
        <v>186</v>
      </c>
      <c r="C535" s="8">
        <f t="shared" si="26"/>
        <v>3.7776578521315773E-3</v>
      </c>
      <c r="D535" s="8">
        <f t="shared" si="27"/>
        <v>2.7056874654886931E-2</v>
      </c>
      <c r="E535" s="117"/>
      <c r="F535" s="86">
        <f>IFERROR(VLOOKUP(A535,SPY!$A$2:$E$379,5,FALSE),"")</f>
        <v>122.599998</v>
      </c>
      <c r="G535" s="8">
        <f t="shared" si="25"/>
        <v>-0.15611960937836089</v>
      </c>
    </row>
    <row r="536" spans="1:7" x14ac:dyDescent="0.45">
      <c r="A536" s="9">
        <v>37073</v>
      </c>
      <c r="B536" s="90">
        <v>186.4</v>
      </c>
      <c r="C536" s="8">
        <f t="shared" si="26"/>
        <v>2.1505376344086446E-3</v>
      </c>
      <c r="D536" s="8">
        <f t="shared" si="27"/>
        <v>2.6997245179063434E-2</v>
      </c>
      <c r="E536" s="117">
        <v>5.035884805301742E-3</v>
      </c>
      <c r="F536" s="86">
        <f>IFERROR(VLOOKUP(A536,SPY!$A$2:$E$379,5,FALSE),"")</f>
        <v>121.349998</v>
      </c>
      <c r="G536" s="8">
        <f t="shared" si="25"/>
        <v>-0.15139861538461541</v>
      </c>
    </row>
    <row r="537" spans="1:7" x14ac:dyDescent="0.45">
      <c r="A537" s="9">
        <v>37104</v>
      </c>
      <c r="B537" s="90">
        <v>186.7</v>
      </c>
      <c r="C537" s="8">
        <f t="shared" si="26"/>
        <v>1.6094420600858417E-3</v>
      </c>
      <c r="D537" s="8">
        <f t="shared" si="27"/>
        <v>2.6388125343595359E-2</v>
      </c>
      <c r="E537" s="117"/>
      <c r="F537" s="86">
        <f>IFERROR(VLOOKUP(A537,SPY!$A$2:$E$379,5,FALSE),"")</f>
        <v>114.150002</v>
      </c>
      <c r="G537" s="8">
        <f t="shared" si="25"/>
        <v>-0.25070767917948722</v>
      </c>
    </row>
    <row r="538" spans="1:7" x14ac:dyDescent="0.45">
      <c r="A538" s="9">
        <v>37135</v>
      </c>
      <c r="B538" s="90">
        <v>187.1</v>
      </c>
      <c r="C538" s="8">
        <f t="shared" si="26"/>
        <v>2.1424745581146709E-3</v>
      </c>
      <c r="D538" s="8">
        <f t="shared" si="27"/>
        <v>2.6330224904004274E-2</v>
      </c>
      <c r="E538" s="117"/>
      <c r="F538" s="86">
        <f>IFERROR(VLOOKUP(A538,SPY!$A$2:$E$379,5,FALSE),"")</f>
        <v>104.44000200000001</v>
      </c>
      <c r="G538" s="8">
        <f t="shared" si="25"/>
        <v>-0.27282853263707563</v>
      </c>
    </row>
    <row r="539" spans="1:7" x14ac:dyDescent="0.45">
      <c r="A539" s="9">
        <v>37165</v>
      </c>
      <c r="B539" s="90">
        <v>187.4</v>
      </c>
      <c r="C539" s="8">
        <f t="shared" si="26"/>
        <v>1.6034206306787535E-3</v>
      </c>
      <c r="D539" s="8">
        <f t="shared" si="27"/>
        <v>2.6286966046002336E-2</v>
      </c>
      <c r="E539" s="117">
        <v>1.534858473726491E-3</v>
      </c>
      <c r="F539" s="86">
        <f>IFERROR(VLOOKUP(A539,SPY!$A$2:$E$379,5,FALSE),"")</f>
        <v>105.800003</v>
      </c>
      <c r="G539" s="8">
        <f t="shared" si="25"/>
        <v>-0.25989723554486821</v>
      </c>
    </row>
    <row r="540" spans="1:7" x14ac:dyDescent="0.45">
      <c r="A540" s="9">
        <v>37196</v>
      </c>
      <c r="B540" s="90">
        <v>188.1</v>
      </c>
      <c r="C540" s="8">
        <f t="shared" si="26"/>
        <v>3.7353255069370039E-3</v>
      </c>
      <c r="D540" s="8">
        <f t="shared" si="27"/>
        <v>2.7307482250136461E-2</v>
      </c>
      <c r="E540" s="117"/>
      <c r="F540" s="86">
        <f>IFERROR(VLOOKUP(A540,SPY!$A$2:$E$379,5,FALSE),"")</f>
        <v>114.050003</v>
      </c>
      <c r="G540" s="8">
        <f t="shared" si="25"/>
        <v>-0.13782185305929595</v>
      </c>
    </row>
    <row r="541" spans="1:7" x14ac:dyDescent="0.45">
      <c r="A541" s="9">
        <v>37226</v>
      </c>
      <c r="B541" s="90">
        <v>188.4</v>
      </c>
      <c r="C541" s="8">
        <f t="shared" si="26"/>
        <v>1.5948963317384823E-3</v>
      </c>
      <c r="D541" s="8">
        <f t="shared" si="27"/>
        <v>2.7823240589198051E-2</v>
      </c>
      <c r="E541" s="117"/>
      <c r="F541" s="86">
        <f>IFERROR(VLOOKUP(A541,SPY!$A$2:$E$379,5,FALSE),"")</f>
        <v>114.300003</v>
      </c>
      <c r="G541" s="8">
        <f t="shared" si="25"/>
        <v>-0.12872794282991895</v>
      </c>
    </row>
    <row r="542" spans="1:7" x14ac:dyDescent="0.45">
      <c r="A542" s="9">
        <v>37257</v>
      </c>
      <c r="B542" s="90">
        <v>188.7</v>
      </c>
      <c r="C542" s="8">
        <f t="shared" si="26"/>
        <v>1.5923566878979223E-3</v>
      </c>
      <c r="D542" s="8">
        <f t="shared" si="27"/>
        <v>2.6101141924959048E-2</v>
      </c>
      <c r="E542" s="117">
        <v>1.3182794121317213E-2</v>
      </c>
      <c r="F542" s="86">
        <f>IFERROR(VLOOKUP(A542,SPY!$A$2:$E$379,5,FALSE),"")</f>
        <v>113.18</v>
      </c>
      <c r="G542" s="8">
        <f t="shared" si="25"/>
        <v>-0.17398922277071305</v>
      </c>
    </row>
    <row r="543" spans="1:7" x14ac:dyDescent="0.45">
      <c r="A543" s="9">
        <v>37288</v>
      </c>
      <c r="B543" s="90">
        <v>189.1</v>
      </c>
      <c r="C543" s="8">
        <f t="shared" si="26"/>
        <v>2.1197668256491831E-3</v>
      </c>
      <c r="D543" s="8">
        <f t="shared" si="27"/>
        <v>2.5488069414316694E-2</v>
      </c>
      <c r="E543" s="117"/>
      <c r="F543" s="86">
        <f>IFERROR(VLOOKUP(A543,SPY!$A$2:$E$379,5,FALSE),"")</f>
        <v>111.150002</v>
      </c>
      <c r="G543" s="8">
        <f t="shared" si="25"/>
        <v>-0.10326740871159512</v>
      </c>
    </row>
    <row r="544" spans="1:7" x14ac:dyDescent="0.45">
      <c r="A544" s="9">
        <v>37316</v>
      </c>
      <c r="B544" s="90">
        <v>189.2</v>
      </c>
      <c r="C544" s="8">
        <f t="shared" si="26"/>
        <v>5.2882072977267214E-4</v>
      </c>
      <c r="D544" s="8">
        <f t="shared" si="27"/>
        <v>2.4363833243096877E-2</v>
      </c>
      <c r="E544" s="117"/>
      <c r="F544" s="86">
        <f>IFERROR(VLOOKUP(A544,SPY!$A$2:$E$379,5,FALSE),"")</f>
        <v>114.519997</v>
      </c>
      <c r="G544" s="8">
        <f t="shared" si="25"/>
        <v>-1.8596323273693982E-2</v>
      </c>
    </row>
    <row r="545" spans="1:7" x14ac:dyDescent="0.45">
      <c r="A545" s="9">
        <v>37347</v>
      </c>
      <c r="B545" s="90">
        <v>189.7</v>
      </c>
      <c r="C545" s="8">
        <f t="shared" si="26"/>
        <v>2.6427061310783095E-3</v>
      </c>
      <c r="D545" s="8">
        <f t="shared" si="27"/>
        <v>2.485143165856285E-2</v>
      </c>
      <c r="E545" s="117">
        <v>1.3396106341180535E-2</v>
      </c>
      <c r="F545" s="86">
        <f>IFERROR(VLOOKUP(A545,SPY!$A$2:$E$379,5,FALSE),"")</f>
        <v>107.860001</v>
      </c>
      <c r="G545" s="8">
        <f t="shared" si="25"/>
        <v>-0.14842888367507079</v>
      </c>
    </row>
    <row r="546" spans="1:7" x14ac:dyDescent="0.45">
      <c r="A546" s="9">
        <v>37377</v>
      </c>
      <c r="B546" s="90">
        <v>190</v>
      </c>
      <c r="C546" s="8">
        <f t="shared" si="26"/>
        <v>1.5814443858725991E-3</v>
      </c>
      <c r="D546" s="8">
        <f t="shared" si="27"/>
        <v>2.5364274150026844E-2</v>
      </c>
      <c r="E546" s="117"/>
      <c r="F546" s="86">
        <f>IFERROR(VLOOKUP(A546,SPY!$A$2:$E$379,5,FALSE),"")</f>
        <v>107.220001</v>
      </c>
      <c r="G546" s="8">
        <f t="shared" si="25"/>
        <v>-0.14870977726184464</v>
      </c>
    </row>
    <row r="547" spans="1:7" x14ac:dyDescent="0.45">
      <c r="A547" s="9">
        <v>37408</v>
      </c>
      <c r="B547" s="90">
        <v>190.2</v>
      </c>
      <c r="C547" s="8">
        <f t="shared" si="26"/>
        <v>1.0526315789474161E-3</v>
      </c>
      <c r="D547" s="8">
        <f t="shared" si="27"/>
        <v>2.2580645161290214E-2</v>
      </c>
      <c r="E547" s="117"/>
      <c r="F547" s="86">
        <f>IFERROR(VLOOKUP(A547,SPY!$A$2:$E$379,5,FALSE),"")</f>
        <v>98.959998999999996</v>
      </c>
      <c r="G547" s="8">
        <f t="shared" si="25"/>
        <v>-0.19282218095957881</v>
      </c>
    </row>
    <row r="548" spans="1:7" x14ac:dyDescent="0.45">
      <c r="A548" s="9">
        <v>37438</v>
      </c>
      <c r="B548" s="90">
        <v>190.5</v>
      </c>
      <c r="C548" s="8">
        <f t="shared" si="26"/>
        <v>1.577287066246047E-3</v>
      </c>
      <c r="D548" s="8">
        <f t="shared" si="27"/>
        <v>2.1995708154506355E-2</v>
      </c>
      <c r="E548" s="117">
        <v>2.2143660477966304E-2</v>
      </c>
      <c r="F548" s="86">
        <f>IFERROR(VLOOKUP(A548,SPY!$A$2:$E$379,5,FALSE),"")</f>
        <v>91.160004000000001</v>
      </c>
      <c r="G548" s="8">
        <f t="shared" si="25"/>
        <v>-0.24878446227910112</v>
      </c>
    </row>
    <row r="549" spans="1:7" x14ac:dyDescent="0.45">
      <c r="A549" s="9">
        <v>37469</v>
      </c>
      <c r="B549" s="90">
        <v>191.1</v>
      </c>
      <c r="C549" s="8">
        <f t="shared" si="26"/>
        <v>3.1496062992124596E-3</v>
      </c>
      <c r="D549" s="8">
        <f t="shared" si="27"/>
        <v>2.3567220139260936E-2</v>
      </c>
      <c r="E549" s="117"/>
      <c r="F549" s="86">
        <f>IFERROR(VLOOKUP(A549,SPY!$A$2:$E$379,5,FALSE),"")</f>
        <v>91.779999000000004</v>
      </c>
      <c r="G549" s="8">
        <f t="shared" si="25"/>
        <v>-0.1959702374775254</v>
      </c>
    </row>
    <row r="550" spans="1:7" x14ac:dyDescent="0.45">
      <c r="A550" s="9">
        <v>37500</v>
      </c>
      <c r="B550" s="90">
        <v>191.3</v>
      </c>
      <c r="C550" s="8">
        <f t="shared" si="26"/>
        <v>1.0465724751440586E-3</v>
      </c>
      <c r="D550" s="8">
        <f t="shared" si="27"/>
        <v>2.2447888829502993E-2</v>
      </c>
      <c r="E550" s="117"/>
      <c r="F550" s="86">
        <f>IFERROR(VLOOKUP(A550,SPY!$A$2:$E$379,5,FALSE),"")</f>
        <v>81.790001000000004</v>
      </c>
      <c r="G550" s="8">
        <f t="shared" si="25"/>
        <v>-0.21687093609975228</v>
      </c>
    </row>
    <row r="551" spans="1:7" x14ac:dyDescent="0.45">
      <c r="A551" s="9">
        <v>37530</v>
      </c>
      <c r="B551" s="90">
        <v>191.5</v>
      </c>
      <c r="C551" s="8">
        <f t="shared" si="26"/>
        <v>1.045478306325176E-3</v>
      </c>
      <c r="D551" s="8">
        <f t="shared" si="27"/>
        <v>2.1878335112059721E-2</v>
      </c>
      <c r="E551" s="117">
        <v>2.0945407221023796E-2</v>
      </c>
      <c r="F551" s="86">
        <f>IFERROR(VLOOKUP(A551,SPY!$A$2:$E$379,5,FALSE),"")</f>
        <v>88.519997000000004</v>
      </c>
      <c r="G551" s="8">
        <f t="shared" si="25"/>
        <v>-0.1633270842156781</v>
      </c>
    </row>
    <row r="552" spans="1:7" x14ac:dyDescent="0.45">
      <c r="A552" s="9">
        <v>37561</v>
      </c>
      <c r="B552" s="90">
        <v>191.9</v>
      </c>
      <c r="C552" s="8">
        <f t="shared" si="26"/>
        <v>2.0887728459531019E-3</v>
      </c>
      <c r="D552" s="8">
        <f t="shared" si="27"/>
        <v>2.0202020202020332E-2</v>
      </c>
      <c r="E552" s="117"/>
      <c r="F552" s="86">
        <f>IFERROR(VLOOKUP(A552,SPY!$A$2:$E$379,5,FALSE),"")</f>
        <v>93.980002999999996</v>
      </c>
      <c r="G552" s="8">
        <f t="shared" ref="G552:G615" si="28">IFERROR(F552/F540-1,"")</f>
        <v>-0.17597544473541138</v>
      </c>
    </row>
    <row r="553" spans="1:7" x14ac:dyDescent="0.45">
      <c r="A553" s="9">
        <v>37591</v>
      </c>
      <c r="B553" s="90">
        <v>192.1</v>
      </c>
      <c r="C553" s="8">
        <f t="shared" si="26"/>
        <v>1.0422094841062712E-3</v>
      </c>
      <c r="D553" s="8">
        <f t="shared" si="27"/>
        <v>1.9639065817409707E-2</v>
      </c>
      <c r="E553" s="117"/>
      <c r="F553" s="86">
        <f>IFERROR(VLOOKUP(A553,SPY!$A$2:$E$379,5,FALSE),"")</f>
        <v>88.230002999999996</v>
      </c>
      <c r="G553" s="8">
        <f t="shared" si="28"/>
        <v>-0.22808398351485615</v>
      </c>
    </row>
    <row r="554" spans="1:7" x14ac:dyDescent="0.45">
      <c r="A554" s="9">
        <v>37622</v>
      </c>
      <c r="B554" s="90">
        <v>192.4</v>
      </c>
      <c r="C554" s="8">
        <f t="shared" si="26"/>
        <v>1.561686621551317E-3</v>
      </c>
      <c r="D554" s="8">
        <f t="shared" si="27"/>
        <v>1.9607843137255054E-2</v>
      </c>
      <c r="E554" s="117">
        <v>1.7709260624130696E-2</v>
      </c>
      <c r="F554" s="86">
        <f>IFERROR(VLOOKUP(A554,SPY!$A$2:$E$379,5,FALSE),"")</f>
        <v>86.059997999999993</v>
      </c>
      <c r="G554" s="8">
        <f t="shared" si="28"/>
        <v>-0.23961832479236622</v>
      </c>
    </row>
    <row r="555" spans="1:7" x14ac:dyDescent="0.45">
      <c r="A555" s="9">
        <v>37653</v>
      </c>
      <c r="B555" s="90">
        <v>192.5</v>
      </c>
      <c r="C555" s="8">
        <f t="shared" si="26"/>
        <v>5.197505197505059E-4</v>
      </c>
      <c r="D555" s="8">
        <f t="shared" si="27"/>
        <v>1.7979904812268632E-2</v>
      </c>
      <c r="E555" s="117"/>
      <c r="F555" s="86">
        <f>IFERROR(VLOOKUP(A555,SPY!$A$2:$E$379,5,FALSE),"")</f>
        <v>84.900002000000001</v>
      </c>
      <c r="G555" s="8">
        <f t="shared" si="28"/>
        <v>-0.2361673371809746</v>
      </c>
    </row>
    <row r="556" spans="1:7" x14ac:dyDescent="0.45">
      <c r="A556" s="9">
        <v>37681</v>
      </c>
      <c r="B556" s="90">
        <v>192.5</v>
      </c>
      <c r="C556" s="8">
        <f t="shared" si="26"/>
        <v>0</v>
      </c>
      <c r="D556" s="8">
        <f t="shared" si="27"/>
        <v>1.744186046511631E-2</v>
      </c>
      <c r="E556" s="117"/>
      <c r="F556" s="86">
        <f>IFERROR(VLOOKUP(A556,SPY!$A$2:$E$379,5,FALSE),"")</f>
        <v>84.739998</v>
      </c>
      <c r="G556" s="8">
        <f t="shared" si="28"/>
        <v>-0.26004191215618</v>
      </c>
    </row>
    <row r="557" spans="1:7" x14ac:dyDescent="0.45">
      <c r="A557" s="9">
        <v>37712</v>
      </c>
      <c r="B557" s="90">
        <v>192.5</v>
      </c>
      <c r="C557" s="8">
        <f t="shared" si="26"/>
        <v>0</v>
      </c>
      <c r="D557" s="8">
        <f t="shared" si="27"/>
        <v>1.4760147601476037E-2</v>
      </c>
      <c r="E557" s="117">
        <v>2.0284012229569721E-2</v>
      </c>
      <c r="F557" s="86">
        <f>IFERROR(VLOOKUP(A557,SPY!$A$2:$E$379,5,FALSE),"")</f>
        <v>91.910004000000001</v>
      </c>
      <c r="G557" s="8">
        <f t="shared" si="28"/>
        <v>-0.14787684824887026</v>
      </c>
    </row>
    <row r="558" spans="1:7" x14ac:dyDescent="0.45">
      <c r="A558" s="9">
        <v>37742</v>
      </c>
      <c r="B558" s="90">
        <v>192.9</v>
      </c>
      <c r="C558" s="8">
        <f t="shared" si="26"/>
        <v>2.077922077922123E-3</v>
      </c>
      <c r="D558" s="8">
        <f t="shared" si="27"/>
        <v>1.5263157894736867E-2</v>
      </c>
      <c r="E558" s="117"/>
      <c r="F558" s="86">
        <f>IFERROR(VLOOKUP(A558,SPY!$A$2:$E$379,5,FALSE),"")</f>
        <v>96.949996999999996</v>
      </c>
      <c r="G558" s="8">
        <f t="shared" si="28"/>
        <v>-9.5784405001078099E-2</v>
      </c>
    </row>
    <row r="559" spans="1:7" x14ac:dyDescent="0.45">
      <c r="A559" s="9">
        <v>37773</v>
      </c>
      <c r="B559" s="90">
        <v>193</v>
      </c>
      <c r="C559" s="8">
        <f t="shared" si="26"/>
        <v>5.1840331778119086E-4</v>
      </c>
      <c r="D559" s="8">
        <f t="shared" si="27"/>
        <v>1.4721345951629994E-2</v>
      </c>
      <c r="E559" s="117"/>
      <c r="F559" s="86">
        <f>IFERROR(VLOOKUP(A559,SPY!$A$2:$E$379,5,FALSE),"")</f>
        <v>97.629997000000003</v>
      </c>
      <c r="G559" s="8">
        <f t="shared" si="28"/>
        <v>-1.3439793991913751E-2</v>
      </c>
    </row>
    <row r="560" spans="1:7" x14ac:dyDescent="0.45">
      <c r="A560" s="9">
        <v>37803</v>
      </c>
      <c r="B560" s="90">
        <v>193.4</v>
      </c>
      <c r="C560" s="8">
        <f t="shared" si="26"/>
        <v>2.0725388601037231E-3</v>
      </c>
      <c r="D560" s="8">
        <f t="shared" si="27"/>
        <v>1.5223097112860851E-2</v>
      </c>
      <c r="E560" s="117">
        <v>3.3018069338085973E-2</v>
      </c>
      <c r="F560" s="86">
        <f>IFERROR(VLOOKUP(A560,SPY!$A$2:$E$379,5,FALSE),"")</f>
        <v>99.389999000000003</v>
      </c>
      <c r="G560" s="8">
        <f t="shared" si="28"/>
        <v>9.0280766113173927E-2</v>
      </c>
    </row>
    <row r="561" spans="1:7" x14ac:dyDescent="0.45">
      <c r="A561" s="9">
        <v>37834</v>
      </c>
      <c r="B561" s="90">
        <v>193.6</v>
      </c>
      <c r="C561" s="8">
        <f t="shared" si="26"/>
        <v>1.0341261633919352E-3</v>
      </c>
      <c r="D561" s="8">
        <f t="shared" si="27"/>
        <v>1.3082155939298845E-2</v>
      </c>
      <c r="E561" s="117"/>
      <c r="F561" s="86">
        <f>IFERROR(VLOOKUP(A561,SPY!$A$2:$E$379,5,FALSE),"")</f>
        <v>101.44000200000001</v>
      </c>
      <c r="G561" s="8">
        <f t="shared" si="28"/>
        <v>0.1052517226547367</v>
      </c>
    </row>
    <row r="562" spans="1:7" x14ac:dyDescent="0.45">
      <c r="A562" s="9">
        <v>37865</v>
      </c>
      <c r="B562" s="90">
        <v>193.7</v>
      </c>
      <c r="C562" s="8">
        <f t="shared" si="26"/>
        <v>5.1652892561970809E-4</v>
      </c>
      <c r="D562" s="8">
        <f t="shared" si="27"/>
        <v>1.2545739675901668E-2</v>
      </c>
      <c r="E562" s="117"/>
      <c r="F562" s="86">
        <f>IFERROR(VLOOKUP(A562,SPY!$A$2:$E$379,5,FALSE),"")</f>
        <v>99.949996999999996</v>
      </c>
      <c r="G562" s="8">
        <f t="shared" si="28"/>
        <v>0.22203198163550564</v>
      </c>
    </row>
    <row r="563" spans="1:7" x14ac:dyDescent="0.45">
      <c r="A563" s="9">
        <v>37895</v>
      </c>
      <c r="B563" s="90">
        <v>194</v>
      </c>
      <c r="C563" s="8">
        <f t="shared" si="26"/>
        <v>1.5487867836860847E-3</v>
      </c>
      <c r="D563" s="8">
        <f t="shared" si="27"/>
        <v>1.3054830287206221E-2</v>
      </c>
      <c r="E563" s="117">
        <v>4.3263634159134756E-2</v>
      </c>
      <c r="F563" s="86">
        <f>IFERROR(VLOOKUP(A563,SPY!$A$2:$E$379,5,FALSE),"")</f>
        <v>105.300003</v>
      </c>
      <c r="G563" s="8">
        <f t="shared" si="28"/>
        <v>0.18956175518171325</v>
      </c>
    </row>
    <row r="564" spans="1:7" x14ac:dyDescent="0.45">
      <c r="A564" s="9">
        <v>37926</v>
      </c>
      <c r="B564" s="90">
        <v>194</v>
      </c>
      <c r="C564" s="8">
        <f t="shared" si="26"/>
        <v>0</v>
      </c>
      <c r="D564" s="8">
        <f t="shared" si="27"/>
        <v>1.0943199583116181E-2</v>
      </c>
      <c r="E564" s="117"/>
      <c r="F564" s="86">
        <f>IFERROR(VLOOKUP(A564,SPY!$A$2:$E$379,5,FALSE),"")</f>
        <v>106.449997</v>
      </c>
      <c r="G564" s="8">
        <f t="shared" si="28"/>
        <v>0.13268773783716514</v>
      </c>
    </row>
    <row r="565" spans="1:7" x14ac:dyDescent="0.45">
      <c r="A565" s="9">
        <v>37956</v>
      </c>
      <c r="B565" s="90">
        <v>194.2</v>
      </c>
      <c r="C565" s="8">
        <f t="shared" si="26"/>
        <v>1.0309278350515427E-3</v>
      </c>
      <c r="D565" s="8">
        <f t="shared" si="27"/>
        <v>1.0931806350858997E-2</v>
      </c>
      <c r="E565" s="117"/>
      <c r="F565" s="86">
        <f>IFERROR(VLOOKUP(A565,SPY!$A$2:$E$379,5,FALSE),"")</f>
        <v>111.279999</v>
      </c>
      <c r="G565" s="8">
        <f t="shared" si="28"/>
        <v>0.26124895405477888</v>
      </c>
    </row>
    <row r="566" spans="1:7" x14ac:dyDescent="0.45">
      <c r="A566" s="9">
        <v>37987</v>
      </c>
      <c r="B566" s="90">
        <v>194.6</v>
      </c>
      <c r="C566" s="8">
        <f t="shared" si="26"/>
        <v>2.059732234809486E-3</v>
      </c>
      <c r="D566" s="8">
        <f t="shared" si="27"/>
        <v>1.1434511434511352E-2</v>
      </c>
      <c r="E566" s="117">
        <v>4.304555592447934E-2</v>
      </c>
      <c r="F566" s="86">
        <f>IFERROR(VLOOKUP(A566,SPY!$A$2:$E$379,5,FALSE),"")</f>
        <v>113.480003</v>
      </c>
      <c r="G566" s="8">
        <f t="shared" si="28"/>
        <v>0.31861498532686472</v>
      </c>
    </row>
    <row r="567" spans="1:7" x14ac:dyDescent="0.45">
      <c r="A567" s="9">
        <v>38018</v>
      </c>
      <c r="B567" s="90">
        <v>194.9</v>
      </c>
      <c r="C567" s="8">
        <f t="shared" si="26"/>
        <v>1.5416238437822027E-3</v>
      </c>
      <c r="D567" s="8">
        <f t="shared" si="27"/>
        <v>1.2467532467532516E-2</v>
      </c>
      <c r="E567" s="117"/>
      <c r="F567" s="86">
        <f>IFERROR(VLOOKUP(A567,SPY!$A$2:$E$379,5,FALSE),"")</f>
        <v>115.019997</v>
      </c>
      <c r="G567" s="8">
        <f t="shared" si="28"/>
        <v>0.35477025077101887</v>
      </c>
    </row>
    <row r="568" spans="1:7" x14ac:dyDescent="0.45">
      <c r="A568" s="9">
        <v>38047</v>
      </c>
      <c r="B568" s="90">
        <v>195.5</v>
      </c>
      <c r="C568" s="8">
        <f t="shared" si="26"/>
        <v>3.0785017957926097E-3</v>
      </c>
      <c r="D568" s="8">
        <f t="shared" si="27"/>
        <v>1.558441558441559E-2</v>
      </c>
      <c r="E568" s="117"/>
      <c r="F568" s="86">
        <f>IFERROR(VLOOKUP(A568,SPY!$A$2:$E$379,5,FALSE),"")</f>
        <v>113.099998</v>
      </c>
      <c r="G568" s="8">
        <f t="shared" si="28"/>
        <v>0.33467076551028474</v>
      </c>
    </row>
    <row r="569" spans="1:7" x14ac:dyDescent="0.45">
      <c r="A569" s="9">
        <v>38078</v>
      </c>
      <c r="B569" s="90">
        <v>195.9</v>
      </c>
      <c r="C569" s="8">
        <f t="shared" si="26"/>
        <v>2.0460358056266781E-3</v>
      </c>
      <c r="D569" s="8">
        <f t="shared" si="27"/>
        <v>1.7662337662337713E-2</v>
      </c>
      <c r="E569" s="117">
        <v>4.2030192539120853E-2</v>
      </c>
      <c r="F569" s="86">
        <f>IFERROR(VLOOKUP(A569,SPY!$A$2:$E$379,5,FALSE),"")</f>
        <v>110.959999</v>
      </c>
      <c r="G569" s="8">
        <f t="shared" si="28"/>
        <v>0.20726791612368989</v>
      </c>
    </row>
    <row r="570" spans="1:7" x14ac:dyDescent="0.45">
      <c r="A570" s="9">
        <v>38108</v>
      </c>
      <c r="B570" s="90">
        <v>196.2</v>
      </c>
      <c r="C570" s="8">
        <f t="shared" si="26"/>
        <v>1.5313935681469104E-3</v>
      </c>
      <c r="D570" s="8">
        <f t="shared" si="27"/>
        <v>1.7107309486780631E-2</v>
      </c>
      <c r="E570" s="117"/>
      <c r="F570" s="86">
        <f>IFERROR(VLOOKUP(A570,SPY!$A$2:$E$379,5,FALSE),"")</f>
        <v>112.860001</v>
      </c>
      <c r="G570" s="8">
        <f t="shared" si="28"/>
        <v>0.16410525520697017</v>
      </c>
    </row>
    <row r="571" spans="1:7" x14ac:dyDescent="0.45">
      <c r="A571" s="9">
        <v>38139</v>
      </c>
      <c r="B571" s="90">
        <v>196.6</v>
      </c>
      <c r="C571" s="8">
        <f t="shared" si="26"/>
        <v>2.0387359836901986E-3</v>
      </c>
      <c r="D571" s="8">
        <f t="shared" si="27"/>
        <v>1.865284974093262E-2</v>
      </c>
      <c r="E571" s="117"/>
      <c r="F571" s="86">
        <f>IFERROR(VLOOKUP(A571,SPY!$A$2:$E$379,5,FALSE),"")</f>
        <v>114.529999</v>
      </c>
      <c r="G571" s="8">
        <f t="shared" si="28"/>
        <v>0.17310255576470013</v>
      </c>
    </row>
    <row r="572" spans="1:7" x14ac:dyDescent="0.45">
      <c r="A572" s="9">
        <v>38169</v>
      </c>
      <c r="B572" s="90">
        <v>196.8</v>
      </c>
      <c r="C572" s="8">
        <f t="shared" si="26"/>
        <v>1.0172939979655737E-3</v>
      </c>
      <c r="D572" s="8">
        <f t="shared" si="27"/>
        <v>1.7580144777662898E-2</v>
      </c>
      <c r="E572" s="117">
        <v>3.4315945293957352E-2</v>
      </c>
      <c r="F572" s="86">
        <f>IFERROR(VLOOKUP(A572,SPY!$A$2:$E$379,5,FALSE),"")</f>
        <v>110.839996</v>
      </c>
      <c r="G572" s="8">
        <f t="shared" si="28"/>
        <v>0.11520270766880669</v>
      </c>
    </row>
    <row r="573" spans="1:7" x14ac:dyDescent="0.45">
      <c r="A573" s="9">
        <v>38200</v>
      </c>
      <c r="B573" s="90">
        <v>196.9</v>
      </c>
      <c r="C573" s="8">
        <f t="shared" si="26"/>
        <v>5.0813008130079496E-4</v>
      </c>
      <c r="D573" s="8">
        <f t="shared" si="27"/>
        <v>1.7045454545454586E-2</v>
      </c>
      <c r="E573" s="117"/>
      <c r="F573" s="86">
        <f>IFERROR(VLOOKUP(A573,SPY!$A$2:$E$379,5,FALSE),"")</f>
        <v>111.110001</v>
      </c>
      <c r="G573" s="8">
        <f t="shared" si="28"/>
        <v>9.5327275328720873E-2</v>
      </c>
    </row>
    <row r="574" spans="1:7" x14ac:dyDescent="0.45">
      <c r="A574" s="9">
        <v>38231</v>
      </c>
      <c r="B574" s="90">
        <v>197.5</v>
      </c>
      <c r="C574" s="8">
        <f t="shared" si="26"/>
        <v>3.0472320975114542E-3</v>
      </c>
      <c r="D574" s="8">
        <f t="shared" si="27"/>
        <v>1.961796592669085E-2</v>
      </c>
      <c r="E574" s="117"/>
      <c r="F574" s="86">
        <f>IFERROR(VLOOKUP(A574,SPY!$A$2:$E$379,5,FALSE),"")</f>
        <v>111.760002</v>
      </c>
      <c r="G574" s="8">
        <f t="shared" si="28"/>
        <v>0.11815913311132964</v>
      </c>
    </row>
    <row r="575" spans="1:7" x14ac:dyDescent="0.45">
      <c r="A575" s="9">
        <v>38261</v>
      </c>
      <c r="B575" s="90">
        <v>197.9</v>
      </c>
      <c r="C575" s="8">
        <f t="shared" si="26"/>
        <v>2.0253164556962577E-3</v>
      </c>
      <c r="D575" s="8">
        <f t="shared" si="27"/>
        <v>2.0103092783505083E-2</v>
      </c>
      <c r="E575" s="117">
        <v>3.2817945028310813E-2</v>
      </c>
      <c r="F575" s="86">
        <f>IFERROR(VLOOKUP(A575,SPY!$A$2:$E$379,5,FALSE),"")</f>
        <v>113.199997</v>
      </c>
      <c r="G575" s="8">
        <f t="shared" si="28"/>
        <v>7.5023682572924466E-2</v>
      </c>
    </row>
    <row r="576" spans="1:7" x14ac:dyDescent="0.45">
      <c r="A576" s="9">
        <v>38292</v>
      </c>
      <c r="B576" s="90">
        <v>198.3</v>
      </c>
      <c r="C576" s="8">
        <f t="shared" si="26"/>
        <v>2.0212228398182042E-3</v>
      </c>
      <c r="D576" s="8">
        <f t="shared" si="27"/>
        <v>2.2164948453608391E-2</v>
      </c>
      <c r="E576" s="117"/>
      <c r="F576" s="86">
        <f>IFERROR(VLOOKUP(A576,SPY!$A$2:$E$379,5,FALSE),"")</f>
        <v>117.889999</v>
      </c>
      <c r="G576" s="8">
        <f t="shared" si="28"/>
        <v>0.1074683167910282</v>
      </c>
    </row>
    <row r="577" spans="1:7" x14ac:dyDescent="0.45">
      <c r="A577" s="9">
        <v>38322</v>
      </c>
      <c r="B577" s="90">
        <v>198.6</v>
      </c>
      <c r="C577" s="8">
        <f t="shared" si="26"/>
        <v>1.5128593040847349E-3</v>
      </c>
      <c r="D577" s="8">
        <f t="shared" si="27"/>
        <v>2.2657054582904346E-2</v>
      </c>
      <c r="E577" s="117"/>
      <c r="F577" s="86">
        <f>IFERROR(VLOOKUP(A577,SPY!$A$2:$E$379,5,FALSE),"")</f>
        <v>120.870003</v>
      </c>
      <c r="G577" s="8">
        <f t="shared" si="28"/>
        <v>8.6179044627777035E-2</v>
      </c>
    </row>
    <row r="578" spans="1:7" x14ac:dyDescent="0.45">
      <c r="A578" s="9">
        <v>38353</v>
      </c>
      <c r="B578" s="90">
        <v>199</v>
      </c>
      <c r="C578" s="8">
        <f t="shared" si="26"/>
        <v>2.0140986908359082E-3</v>
      </c>
      <c r="D578" s="8">
        <f t="shared" si="27"/>
        <v>2.2610483042137641E-2</v>
      </c>
      <c r="E578" s="117">
        <v>3.8706793481566561E-2</v>
      </c>
      <c r="F578" s="86">
        <f>IFERROR(VLOOKUP(A578,SPY!$A$2:$E$379,5,FALSE),"")</f>
        <v>118.160004</v>
      </c>
      <c r="G578" s="8">
        <f t="shared" si="28"/>
        <v>4.1240754990110595E-2</v>
      </c>
    </row>
    <row r="579" spans="1:7" x14ac:dyDescent="0.45">
      <c r="A579" s="9">
        <v>38384</v>
      </c>
      <c r="B579" s="90">
        <v>199.4</v>
      </c>
      <c r="C579" s="8">
        <f t="shared" si="26"/>
        <v>2.0100502512563345E-3</v>
      </c>
      <c r="D579" s="8">
        <f t="shared" si="27"/>
        <v>2.308876346844535E-2</v>
      </c>
      <c r="E579" s="117"/>
      <c r="F579" s="86">
        <f>IFERROR(VLOOKUP(A579,SPY!$A$2:$E$379,5,FALSE),"")</f>
        <v>120.629997</v>
      </c>
      <c r="G579" s="8">
        <f t="shared" si="28"/>
        <v>4.8774127511062249E-2</v>
      </c>
    </row>
    <row r="580" spans="1:7" x14ac:dyDescent="0.45">
      <c r="A580" s="9">
        <v>38412</v>
      </c>
      <c r="B580" s="90">
        <v>200.1</v>
      </c>
      <c r="C580" s="8">
        <f t="shared" ref="C580:C643" si="29">B580/B579-1</f>
        <v>3.5105315947843163E-3</v>
      </c>
      <c r="D580" s="8">
        <f t="shared" si="27"/>
        <v>2.3529411764705799E-2</v>
      </c>
      <c r="E580" s="117"/>
      <c r="F580" s="86">
        <f>IFERROR(VLOOKUP(A580,SPY!$A$2:$E$379,5,FALSE),"")</f>
        <v>117.959999</v>
      </c>
      <c r="G580" s="8">
        <f t="shared" si="28"/>
        <v>4.2970831882773286E-2</v>
      </c>
    </row>
    <row r="581" spans="1:7" x14ac:dyDescent="0.45">
      <c r="A581" s="9">
        <v>38443</v>
      </c>
      <c r="B581" s="90">
        <v>200.2</v>
      </c>
      <c r="C581" s="8">
        <f t="shared" si="29"/>
        <v>4.997501249375258E-4</v>
      </c>
      <c r="D581" s="8">
        <f t="shared" si="27"/>
        <v>2.1949974476773715E-2</v>
      </c>
      <c r="E581" s="117">
        <v>3.5608931295200826E-2</v>
      </c>
      <c r="F581" s="86">
        <f>IFERROR(VLOOKUP(A581,SPY!$A$2:$E$379,5,FALSE),"")</f>
        <v>115.75</v>
      </c>
      <c r="G581" s="8">
        <f t="shared" si="28"/>
        <v>4.3168718846149368E-2</v>
      </c>
    </row>
    <row r="582" spans="1:7" x14ac:dyDescent="0.45">
      <c r="A582" s="9">
        <v>38473</v>
      </c>
      <c r="B582" s="90">
        <v>200.5</v>
      </c>
      <c r="C582" s="8">
        <f t="shared" si="29"/>
        <v>1.4985014985016143E-3</v>
      </c>
      <c r="D582" s="8">
        <f t="shared" si="27"/>
        <v>2.1916411824668858E-2</v>
      </c>
      <c r="E582" s="117"/>
      <c r="F582" s="86">
        <f>IFERROR(VLOOKUP(A582,SPY!$A$2:$E$379,5,FALSE),"")</f>
        <v>119.480003</v>
      </c>
      <c r="G582" s="8">
        <f t="shared" si="28"/>
        <v>5.8656760068609204E-2</v>
      </c>
    </row>
    <row r="583" spans="1:7" x14ac:dyDescent="0.45">
      <c r="A583" s="9">
        <v>38504</v>
      </c>
      <c r="B583" s="90">
        <v>200.6</v>
      </c>
      <c r="C583" s="8">
        <f t="shared" si="29"/>
        <v>4.9875311720692928E-4</v>
      </c>
      <c r="D583" s="8">
        <f t="shared" si="27"/>
        <v>2.0345879959308144E-2</v>
      </c>
      <c r="E583" s="117"/>
      <c r="F583" s="86">
        <f>IFERROR(VLOOKUP(A583,SPY!$A$2:$E$379,5,FALSE),"")</f>
        <v>119.18</v>
      </c>
      <c r="G583" s="8">
        <f t="shared" si="28"/>
        <v>4.0600725055450315E-2</v>
      </c>
    </row>
    <row r="584" spans="1:7" x14ac:dyDescent="0.45">
      <c r="A584" s="9">
        <v>38534</v>
      </c>
      <c r="B584" s="90">
        <v>200.9</v>
      </c>
      <c r="C584" s="8">
        <f t="shared" si="29"/>
        <v>1.4955134596212893E-3</v>
      </c>
      <c r="D584" s="8">
        <f t="shared" si="27"/>
        <v>2.0833333333333259E-2</v>
      </c>
      <c r="E584" s="117">
        <v>3.5054999023849572E-2</v>
      </c>
      <c r="F584" s="86">
        <f>IFERROR(VLOOKUP(A584,SPY!$A$2:$E$379,5,FALSE),"")</f>
        <v>123.739998</v>
      </c>
      <c r="G584" s="8">
        <f t="shared" si="28"/>
        <v>0.11638399914774444</v>
      </c>
    </row>
    <row r="585" spans="1:7" x14ac:dyDescent="0.45">
      <c r="A585" s="9">
        <v>38565</v>
      </c>
      <c r="B585" s="90">
        <v>201.1</v>
      </c>
      <c r="C585" s="8">
        <f t="shared" si="29"/>
        <v>9.955201592830587E-4</v>
      </c>
      <c r="D585" s="8">
        <f t="shared" si="27"/>
        <v>2.1330624682579957E-2</v>
      </c>
      <c r="E585" s="117"/>
      <c r="F585" s="86">
        <f>IFERROR(VLOOKUP(A585,SPY!$A$2:$E$379,5,FALSE),"")</f>
        <v>122.58000199999999</v>
      </c>
      <c r="G585" s="8">
        <f t="shared" si="28"/>
        <v>0.10323104038132436</v>
      </c>
    </row>
    <row r="586" spans="1:7" x14ac:dyDescent="0.45">
      <c r="A586" s="9">
        <v>38596</v>
      </c>
      <c r="B586" s="90">
        <v>201.3</v>
      </c>
      <c r="C586" s="8">
        <f t="shared" si="29"/>
        <v>9.9453008453509462E-4</v>
      </c>
      <c r="D586" s="8">
        <f t="shared" si="27"/>
        <v>1.9240506329113893E-2</v>
      </c>
      <c r="E586" s="117"/>
      <c r="F586" s="86">
        <f>IFERROR(VLOOKUP(A586,SPY!$A$2:$E$379,5,FALSE),"")</f>
        <v>123.040001</v>
      </c>
      <c r="G586" s="8">
        <f t="shared" si="28"/>
        <v>0.10093055474354773</v>
      </c>
    </row>
    <row r="587" spans="1:7" x14ac:dyDescent="0.45">
      <c r="A587" s="9">
        <v>38626</v>
      </c>
      <c r="B587" s="90">
        <v>202</v>
      </c>
      <c r="C587" s="8">
        <f t="shared" si="29"/>
        <v>3.4773969200199151E-3</v>
      </c>
      <c r="D587" s="8">
        <f t="shared" si="27"/>
        <v>2.0717534108135371E-2</v>
      </c>
      <c r="E587" s="117">
        <v>3.1261114057367735E-2</v>
      </c>
      <c r="F587" s="86">
        <f>IFERROR(VLOOKUP(A587,SPY!$A$2:$E$379,5,FALSE),"")</f>
        <v>120.129997</v>
      </c>
      <c r="G587" s="8">
        <f t="shared" si="28"/>
        <v>6.1219082894498733E-2</v>
      </c>
    </row>
    <row r="588" spans="1:7" x14ac:dyDescent="0.45">
      <c r="A588" s="9">
        <v>38657</v>
      </c>
      <c r="B588" s="90">
        <v>202.5</v>
      </c>
      <c r="C588" s="8">
        <f t="shared" si="29"/>
        <v>2.4752475247524774E-3</v>
      </c>
      <c r="D588" s="8">
        <f t="shared" si="27"/>
        <v>2.1180030257186067E-2</v>
      </c>
      <c r="E588" s="117"/>
      <c r="F588" s="86">
        <f>IFERROR(VLOOKUP(A588,SPY!$A$2:$E$379,5,FALSE),"")</f>
        <v>125.410004</v>
      </c>
      <c r="G588" s="8">
        <f t="shared" si="28"/>
        <v>6.3788320161068057E-2</v>
      </c>
    </row>
    <row r="589" spans="1:7" x14ac:dyDescent="0.45">
      <c r="A589" s="9">
        <v>38687</v>
      </c>
      <c r="B589" s="90">
        <v>202.8</v>
      </c>
      <c r="C589" s="8">
        <f t="shared" si="29"/>
        <v>1.4814814814816391E-3</v>
      </c>
      <c r="D589" s="8">
        <f t="shared" si="27"/>
        <v>2.1148036253776592E-2</v>
      </c>
      <c r="E589" s="117"/>
      <c r="F589" s="86">
        <f>IFERROR(VLOOKUP(A589,SPY!$A$2:$E$379,5,FALSE),"")</f>
        <v>124.510002</v>
      </c>
      <c r="G589" s="8">
        <f t="shared" si="28"/>
        <v>3.0114990565525135E-2</v>
      </c>
    </row>
    <row r="590" spans="1:7" x14ac:dyDescent="0.45">
      <c r="A590" s="9">
        <v>38718</v>
      </c>
      <c r="B590" s="90">
        <v>203.2</v>
      </c>
      <c r="C590" s="8">
        <f t="shared" si="29"/>
        <v>1.9723865877709912E-3</v>
      </c>
      <c r="D590" s="8">
        <f t="shared" si="27"/>
        <v>2.1105527638190846E-2</v>
      </c>
      <c r="E590" s="117">
        <v>3.3538948585265092E-2</v>
      </c>
      <c r="F590" s="86">
        <f>IFERROR(VLOOKUP(A590,SPY!$A$2:$E$379,5,FALSE),"")</f>
        <v>127.5</v>
      </c>
      <c r="G590" s="8">
        <f t="shared" si="28"/>
        <v>7.9045325692439938E-2</v>
      </c>
    </row>
    <row r="591" spans="1:7" x14ac:dyDescent="0.45">
      <c r="A591" s="9">
        <v>38749</v>
      </c>
      <c r="B591" s="90">
        <v>203.6</v>
      </c>
      <c r="C591" s="8">
        <f t="shared" si="29"/>
        <v>1.9685039370078705E-3</v>
      </c>
      <c r="D591" s="8">
        <f t="shared" ref="D591:D654" si="30">B591/B579-1</f>
        <v>2.106318956870612E-2</v>
      </c>
      <c r="E591" s="117"/>
      <c r="F591" s="86">
        <f>IFERROR(VLOOKUP(A591,SPY!$A$2:$E$379,5,FALSE),"")</f>
        <v>128.229996</v>
      </c>
      <c r="G591" s="8">
        <f t="shared" si="28"/>
        <v>6.3002563118691013E-2</v>
      </c>
    </row>
    <row r="592" spans="1:7" x14ac:dyDescent="0.45">
      <c r="A592" s="9">
        <v>38777</v>
      </c>
      <c r="B592" s="90">
        <v>204.3</v>
      </c>
      <c r="C592" s="8">
        <f t="shared" si="29"/>
        <v>3.4381139489194634E-3</v>
      </c>
      <c r="D592" s="8">
        <f t="shared" si="30"/>
        <v>2.0989505247376306E-2</v>
      </c>
      <c r="E592" s="117"/>
      <c r="F592" s="86">
        <f>IFERROR(VLOOKUP(A592,SPY!$A$2:$E$379,5,FALSE),"")</f>
        <v>129.83000200000001</v>
      </c>
      <c r="G592" s="8">
        <f t="shared" si="28"/>
        <v>0.10062735758415875</v>
      </c>
    </row>
    <row r="593" spans="1:7" x14ac:dyDescent="0.45">
      <c r="A593" s="9">
        <v>38808</v>
      </c>
      <c r="B593" s="90">
        <v>204.8</v>
      </c>
      <c r="C593" s="8">
        <f t="shared" si="29"/>
        <v>2.4473813020069457E-3</v>
      </c>
      <c r="D593" s="8">
        <f t="shared" si="30"/>
        <v>2.2977022977023198E-2</v>
      </c>
      <c r="E593" s="117">
        <v>3.119473048862852E-2</v>
      </c>
      <c r="F593" s="86">
        <f>IFERROR(VLOOKUP(A593,SPY!$A$2:$E$379,5,FALSE),"")</f>
        <v>131.470001</v>
      </c>
      <c r="G593" s="8">
        <f t="shared" si="28"/>
        <v>0.13580994384449241</v>
      </c>
    </row>
    <row r="594" spans="1:7" x14ac:dyDescent="0.45">
      <c r="A594" s="9">
        <v>38838</v>
      </c>
      <c r="B594" s="90">
        <v>205.4</v>
      </c>
      <c r="C594" s="8">
        <f t="shared" si="29"/>
        <v>2.9296875E-3</v>
      </c>
      <c r="D594" s="8">
        <f t="shared" si="30"/>
        <v>2.4438902743142199E-2</v>
      </c>
      <c r="E594" s="117"/>
      <c r="F594" s="86">
        <f>IFERROR(VLOOKUP(A594,SPY!$A$2:$E$379,5,FALSE),"")</f>
        <v>127.510002</v>
      </c>
      <c r="G594" s="8">
        <f t="shared" si="28"/>
        <v>6.7207890846805673E-2</v>
      </c>
    </row>
    <row r="595" spans="1:7" x14ac:dyDescent="0.45">
      <c r="A595" s="9">
        <v>38869</v>
      </c>
      <c r="B595" s="90">
        <v>205.9</v>
      </c>
      <c r="C595" s="8">
        <f t="shared" si="29"/>
        <v>2.4342745861734016E-3</v>
      </c>
      <c r="D595" s="8">
        <f t="shared" si="30"/>
        <v>2.6420737786640114E-2</v>
      </c>
      <c r="E595" s="117"/>
      <c r="F595" s="86">
        <f>IFERROR(VLOOKUP(A595,SPY!$A$2:$E$379,5,FALSE),"")</f>
        <v>127.279999</v>
      </c>
      <c r="G595" s="8">
        <f t="shared" si="28"/>
        <v>6.7964415170330472E-2</v>
      </c>
    </row>
    <row r="596" spans="1:7" x14ac:dyDescent="0.45">
      <c r="A596" s="9">
        <v>38899</v>
      </c>
      <c r="B596" s="90">
        <v>206.3</v>
      </c>
      <c r="C596" s="8">
        <f t="shared" si="29"/>
        <v>1.9426906265178623E-3</v>
      </c>
      <c r="D596" s="8">
        <f t="shared" si="30"/>
        <v>2.6879044300647026E-2</v>
      </c>
      <c r="E596" s="117">
        <v>2.3665022848568428E-2</v>
      </c>
      <c r="F596" s="86">
        <f>IFERROR(VLOOKUP(A596,SPY!$A$2:$E$379,5,FALSE),"")</f>
        <v>127.849998</v>
      </c>
      <c r="G596" s="8">
        <f t="shared" si="28"/>
        <v>3.3214805773635225E-2</v>
      </c>
    </row>
    <row r="597" spans="1:7" x14ac:dyDescent="0.45">
      <c r="A597" s="9">
        <v>38930</v>
      </c>
      <c r="B597" s="90">
        <v>206.8</v>
      </c>
      <c r="C597" s="8">
        <f t="shared" si="29"/>
        <v>2.4236548715463879E-3</v>
      </c>
      <c r="D597" s="8">
        <f t="shared" si="30"/>
        <v>2.8344107409249197E-2</v>
      </c>
      <c r="E597" s="117"/>
      <c r="F597" s="86">
        <f>IFERROR(VLOOKUP(A597,SPY!$A$2:$E$379,5,FALSE),"")</f>
        <v>130.63999899999999</v>
      </c>
      <c r="G597" s="8">
        <f t="shared" si="28"/>
        <v>6.5752952100620821E-2</v>
      </c>
    </row>
    <row r="598" spans="1:7" x14ac:dyDescent="0.45">
      <c r="A598" s="9">
        <v>38961</v>
      </c>
      <c r="B598" s="90">
        <v>207.2</v>
      </c>
      <c r="C598" s="8">
        <f t="shared" si="29"/>
        <v>1.9342359767891004E-3</v>
      </c>
      <c r="D598" s="8">
        <f t="shared" si="30"/>
        <v>2.9309488325881761E-2</v>
      </c>
      <c r="E598" s="117"/>
      <c r="F598" s="86">
        <f>IFERROR(VLOOKUP(A598,SPY!$A$2:$E$379,5,FALSE),"")</f>
        <v>133.58000200000001</v>
      </c>
      <c r="G598" s="8">
        <f t="shared" si="28"/>
        <v>8.5663206390903746E-2</v>
      </c>
    </row>
    <row r="599" spans="1:7" x14ac:dyDescent="0.45">
      <c r="A599" s="9">
        <v>38991</v>
      </c>
      <c r="B599" s="90">
        <v>207.6</v>
      </c>
      <c r="C599" s="8">
        <f t="shared" si="29"/>
        <v>1.9305019305020377E-3</v>
      </c>
      <c r="D599" s="8">
        <f t="shared" si="30"/>
        <v>2.7722772277227747E-2</v>
      </c>
      <c r="E599" s="117">
        <v>2.5907044570183974E-2</v>
      </c>
      <c r="F599" s="86">
        <f>IFERROR(VLOOKUP(A599,SPY!$A$2:$E$379,5,FALSE),"")</f>
        <v>137.78999300000001</v>
      </c>
      <c r="G599" s="8">
        <f t="shared" si="28"/>
        <v>0.14700737901458538</v>
      </c>
    </row>
    <row r="600" spans="1:7" x14ac:dyDescent="0.45">
      <c r="A600" s="9">
        <v>39022</v>
      </c>
      <c r="B600" s="90">
        <v>207.8</v>
      </c>
      <c r="C600" s="8">
        <f t="shared" si="29"/>
        <v>9.6339113680166122E-4</v>
      </c>
      <c r="D600" s="8">
        <f t="shared" si="30"/>
        <v>2.6172839506172885E-2</v>
      </c>
      <c r="E600" s="117"/>
      <c r="F600" s="86">
        <f>IFERROR(VLOOKUP(A600,SPY!$A$2:$E$379,5,FALSE),"")</f>
        <v>140.529999</v>
      </c>
      <c r="G600" s="8">
        <f t="shared" si="28"/>
        <v>0.12056450456695633</v>
      </c>
    </row>
    <row r="601" spans="1:7" x14ac:dyDescent="0.45">
      <c r="A601" s="9">
        <v>39052</v>
      </c>
      <c r="B601" s="90">
        <v>208.1</v>
      </c>
      <c r="C601" s="8">
        <f t="shared" si="29"/>
        <v>1.4436958614050255E-3</v>
      </c>
      <c r="D601" s="8">
        <f t="shared" si="30"/>
        <v>2.6134122287968298E-2</v>
      </c>
      <c r="E601" s="117"/>
      <c r="F601" s="86">
        <f>IFERROR(VLOOKUP(A601,SPY!$A$2:$E$379,5,FALSE),"")</f>
        <v>141.61999499999999</v>
      </c>
      <c r="G601" s="8">
        <f t="shared" si="28"/>
        <v>0.13741862280268857</v>
      </c>
    </row>
    <row r="602" spans="1:7" x14ac:dyDescent="0.45">
      <c r="A602" s="9">
        <v>39083</v>
      </c>
      <c r="B602" s="90">
        <v>208.6</v>
      </c>
      <c r="C602" s="8">
        <f t="shared" si="29"/>
        <v>2.4026910139356428E-3</v>
      </c>
      <c r="D602" s="8">
        <f t="shared" si="30"/>
        <v>2.6574803149606252E-2</v>
      </c>
      <c r="E602" s="117">
        <v>1.4822926220208159E-2</v>
      </c>
      <c r="F602" s="86">
        <f>IFERROR(VLOOKUP(A602,SPY!$A$2:$E$379,5,FALSE),"")</f>
        <v>143.75</v>
      </c>
      <c r="G602" s="8">
        <f t="shared" si="28"/>
        <v>0.12745098039215685</v>
      </c>
    </row>
    <row r="603" spans="1:7" x14ac:dyDescent="0.45">
      <c r="A603" s="9">
        <v>39114</v>
      </c>
      <c r="B603" s="90">
        <v>209.13499999999999</v>
      </c>
      <c r="C603" s="8">
        <f t="shared" si="29"/>
        <v>2.5647171620326592E-3</v>
      </c>
      <c r="D603" s="8">
        <f t="shared" si="30"/>
        <v>2.7185658153241699E-2</v>
      </c>
      <c r="E603" s="117"/>
      <c r="F603" s="86">
        <f>IFERROR(VLOOKUP(A603,SPY!$A$2:$E$379,5,FALSE),"")</f>
        <v>140.929993</v>
      </c>
      <c r="G603" s="8">
        <f t="shared" si="28"/>
        <v>9.904076578151022E-2</v>
      </c>
    </row>
    <row r="604" spans="1:7" x14ac:dyDescent="0.45">
      <c r="A604" s="9">
        <v>39142</v>
      </c>
      <c r="B604" s="90">
        <v>209.41800000000001</v>
      </c>
      <c r="C604" s="8">
        <f t="shared" si="29"/>
        <v>1.3531929136683107E-3</v>
      </c>
      <c r="D604" s="8">
        <f t="shared" si="30"/>
        <v>2.5051395007342103E-2</v>
      </c>
      <c r="E604" s="117"/>
      <c r="F604" s="86">
        <f>IFERROR(VLOOKUP(A604,SPY!$A$2:$E$379,5,FALSE),"")</f>
        <v>142</v>
      </c>
      <c r="G604" s="8">
        <f t="shared" si="28"/>
        <v>9.3737948182423869E-2</v>
      </c>
    </row>
    <row r="605" spans="1:7" x14ac:dyDescent="0.45">
      <c r="A605" s="9">
        <v>39173</v>
      </c>
      <c r="B605" s="90">
        <v>209.74700000000001</v>
      </c>
      <c r="C605" s="8">
        <f t="shared" si="29"/>
        <v>1.5710206381496228E-3</v>
      </c>
      <c r="D605" s="8">
        <f t="shared" si="30"/>
        <v>2.4155273437499902E-2</v>
      </c>
      <c r="E605" s="117">
        <v>1.8256902946243766E-2</v>
      </c>
      <c r="F605" s="86">
        <f>IFERROR(VLOOKUP(A605,SPY!$A$2:$E$379,5,FALSE),"")</f>
        <v>148.28999300000001</v>
      </c>
      <c r="G605" s="8">
        <f t="shared" si="28"/>
        <v>0.12793787078468211</v>
      </c>
    </row>
    <row r="606" spans="1:7" x14ac:dyDescent="0.45">
      <c r="A606" s="9">
        <v>39203</v>
      </c>
      <c r="B606" s="90">
        <v>210.05799999999999</v>
      </c>
      <c r="C606" s="8">
        <f t="shared" si="29"/>
        <v>1.4827387280866855E-3</v>
      </c>
      <c r="D606" s="8">
        <f t="shared" si="30"/>
        <v>2.2677702044790582E-2</v>
      </c>
      <c r="E606" s="117"/>
      <c r="F606" s="86">
        <f>IFERROR(VLOOKUP(A606,SPY!$A$2:$E$379,5,FALSE),"")</f>
        <v>153.320007</v>
      </c>
      <c r="G606" s="8">
        <f t="shared" si="28"/>
        <v>0.20241553286149272</v>
      </c>
    </row>
    <row r="607" spans="1:7" x14ac:dyDescent="0.45">
      <c r="A607" s="9">
        <v>39234</v>
      </c>
      <c r="B607" s="90">
        <v>210.392</v>
      </c>
      <c r="C607" s="8">
        <f t="shared" si="29"/>
        <v>1.59003703738958E-3</v>
      </c>
      <c r="D607" s="8">
        <f t="shared" si="30"/>
        <v>2.181641573579407E-2</v>
      </c>
      <c r="E607" s="117"/>
      <c r="F607" s="86">
        <f>IFERROR(VLOOKUP(A607,SPY!$A$2:$E$379,5,FALSE),"")</f>
        <v>150.429993</v>
      </c>
      <c r="G607" s="8">
        <f t="shared" si="28"/>
        <v>0.18188241814803896</v>
      </c>
    </row>
    <row r="608" spans="1:7" x14ac:dyDescent="0.45">
      <c r="A608" s="9">
        <v>39264</v>
      </c>
      <c r="B608" s="90">
        <v>210.773</v>
      </c>
      <c r="C608" s="8">
        <f t="shared" si="29"/>
        <v>1.8109053576180756E-3</v>
      </c>
      <c r="D608" s="8">
        <f t="shared" si="30"/>
        <v>2.1682016480853106E-2</v>
      </c>
      <c r="E608" s="117">
        <v>2.2208131763507111E-2</v>
      </c>
      <c r="F608" s="86">
        <f>IFERROR(VLOOKUP(A608,SPY!$A$2:$E$379,5,FALSE),"")</f>
        <v>145.720001</v>
      </c>
      <c r="G608" s="8">
        <f t="shared" si="28"/>
        <v>0.13977319733708549</v>
      </c>
    </row>
    <row r="609" spans="1:7" x14ac:dyDescent="0.45">
      <c r="A609" s="9">
        <v>39295</v>
      </c>
      <c r="B609" s="90">
        <v>211.119</v>
      </c>
      <c r="C609" s="8">
        <f t="shared" si="29"/>
        <v>1.6415764827564239E-3</v>
      </c>
      <c r="D609" s="8">
        <f t="shared" si="30"/>
        <v>2.0884912959380886E-2</v>
      </c>
      <c r="E609" s="117"/>
      <c r="F609" s="86">
        <f>IFERROR(VLOOKUP(A609,SPY!$A$2:$E$379,5,FALSE),"")</f>
        <v>147.58999600000001</v>
      </c>
      <c r="G609" s="8">
        <f t="shared" si="28"/>
        <v>0.12974584453265359</v>
      </c>
    </row>
    <row r="610" spans="1:7" x14ac:dyDescent="0.45">
      <c r="A610" s="9">
        <v>39326</v>
      </c>
      <c r="B610" s="90">
        <v>211.554</v>
      </c>
      <c r="C610" s="8">
        <f t="shared" si="29"/>
        <v>2.0604493200517826E-3</v>
      </c>
      <c r="D610" s="8">
        <f t="shared" si="30"/>
        <v>2.101351351351366E-2</v>
      </c>
      <c r="E610" s="117"/>
      <c r="F610" s="86">
        <f>IFERROR(VLOOKUP(A610,SPY!$A$2:$E$379,5,FALSE),"")</f>
        <v>152.58000200000001</v>
      </c>
      <c r="G610" s="8">
        <f t="shared" si="28"/>
        <v>0.14223685967604638</v>
      </c>
    </row>
    <row r="611" spans="1:7" x14ac:dyDescent="0.45">
      <c r="A611" s="9">
        <v>39356</v>
      </c>
      <c r="B611" s="90">
        <v>212.077</v>
      </c>
      <c r="C611" s="8">
        <f t="shared" si="29"/>
        <v>2.4721820433553088E-3</v>
      </c>
      <c r="D611" s="8">
        <f t="shared" si="30"/>
        <v>2.1565510597302495E-2</v>
      </c>
      <c r="E611" s="117">
        <v>1.9734775241238147E-2</v>
      </c>
      <c r="F611" s="86">
        <f>IFERROR(VLOOKUP(A611,SPY!$A$2:$E$379,5,FALSE),"")</f>
        <v>154.64999399999999</v>
      </c>
      <c r="G611" s="8">
        <f t="shared" si="28"/>
        <v>0.12236012668931617</v>
      </c>
    </row>
    <row r="612" spans="1:7" x14ac:dyDescent="0.45">
      <c r="A612" s="9">
        <v>39387</v>
      </c>
      <c r="B612" s="90">
        <v>212.66</v>
      </c>
      <c r="C612" s="8">
        <f t="shared" si="29"/>
        <v>2.7490015418927261E-3</v>
      </c>
      <c r="D612" s="8">
        <f t="shared" si="30"/>
        <v>2.3387872954764077E-2</v>
      </c>
      <c r="E612" s="117"/>
      <c r="F612" s="86">
        <f>IFERROR(VLOOKUP(A612,SPY!$A$2:$E$379,5,FALSE),"")</f>
        <v>148.66000399999999</v>
      </c>
      <c r="G612" s="8">
        <f t="shared" si="28"/>
        <v>5.7852451845530783E-2</v>
      </c>
    </row>
    <row r="613" spans="1:7" x14ac:dyDescent="0.45">
      <c r="A613" s="9">
        <v>39417</v>
      </c>
      <c r="B613" s="90">
        <v>213.16800000000001</v>
      </c>
      <c r="C613" s="8">
        <f t="shared" si="29"/>
        <v>2.3887896172294365E-3</v>
      </c>
      <c r="D613" s="8">
        <f t="shared" si="30"/>
        <v>2.4353676117251366E-2</v>
      </c>
      <c r="E613" s="117"/>
      <c r="F613" s="86">
        <f>IFERROR(VLOOKUP(A613,SPY!$A$2:$E$379,5,FALSE),"")</f>
        <v>146.21000699999999</v>
      </c>
      <c r="G613" s="8">
        <f t="shared" si="28"/>
        <v>3.241076233620821E-2</v>
      </c>
    </row>
    <row r="614" spans="1:7" x14ac:dyDescent="0.45">
      <c r="A614" s="9">
        <v>39448</v>
      </c>
      <c r="B614" s="90">
        <v>213.77099999999999</v>
      </c>
      <c r="C614" s="8">
        <f t="shared" si="29"/>
        <v>2.8287547849581429E-3</v>
      </c>
      <c r="D614" s="8">
        <f t="shared" si="30"/>
        <v>2.4789069990412305E-2</v>
      </c>
      <c r="E614" s="117">
        <v>1.1492366262432467E-2</v>
      </c>
      <c r="F614" s="86">
        <f>IFERROR(VLOOKUP(A614,SPY!$A$2:$E$379,5,FALSE),"")</f>
        <v>137.36999499999999</v>
      </c>
      <c r="G614" s="8">
        <f t="shared" si="28"/>
        <v>-4.438264347826093E-2</v>
      </c>
    </row>
    <row r="615" spans="1:7" x14ac:dyDescent="0.45">
      <c r="A615" s="9">
        <v>39479</v>
      </c>
      <c r="B615" s="90">
        <v>213.93899999999999</v>
      </c>
      <c r="C615" s="8">
        <f t="shared" si="29"/>
        <v>7.858877022608457E-4</v>
      </c>
      <c r="D615" s="8">
        <f t="shared" si="30"/>
        <v>2.2970808329547898E-2</v>
      </c>
      <c r="E615" s="117"/>
      <c r="F615" s="86">
        <f>IFERROR(VLOOKUP(A615,SPY!$A$2:$E$379,5,FALSE),"")</f>
        <v>133.820007</v>
      </c>
      <c r="G615" s="8">
        <f t="shared" si="28"/>
        <v>-5.0450481467064212E-2</v>
      </c>
    </row>
    <row r="616" spans="1:7" x14ac:dyDescent="0.45">
      <c r="A616" s="9">
        <v>39508</v>
      </c>
      <c r="B616" s="90">
        <v>214.42</v>
      </c>
      <c r="C616" s="8">
        <f t="shared" si="29"/>
        <v>2.248304423223324E-3</v>
      </c>
      <c r="D616" s="8">
        <f t="shared" si="30"/>
        <v>2.3885243866334172E-2</v>
      </c>
      <c r="E616" s="117"/>
      <c r="F616" s="86">
        <f>IFERROR(VLOOKUP(A616,SPY!$A$2:$E$379,5,FALSE),"")</f>
        <v>131.970001</v>
      </c>
      <c r="G616" s="8">
        <f t="shared" ref="G616:G679" si="31">IFERROR(F616/F604-1,"")</f>
        <v>-7.0633795774647901E-2</v>
      </c>
    </row>
    <row r="617" spans="1:7" x14ac:dyDescent="0.45">
      <c r="A617" s="9">
        <v>39539</v>
      </c>
      <c r="B617" s="90">
        <v>214.56</v>
      </c>
      <c r="C617" s="8">
        <f t="shared" si="29"/>
        <v>6.5292416752171789E-4</v>
      </c>
      <c r="D617" s="8">
        <f t="shared" si="30"/>
        <v>2.294669292051843E-2</v>
      </c>
      <c r="E617" s="117">
        <v>1.0924276179985013E-2</v>
      </c>
      <c r="F617" s="86">
        <f>IFERROR(VLOOKUP(A617,SPY!$A$2:$E$379,5,FALSE),"")</f>
        <v>138.259995</v>
      </c>
      <c r="G617" s="8">
        <f t="shared" si="31"/>
        <v>-6.7637726572689294E-2</v>
      </c>
    </row>
    <row r="618" spans="1:7" x14ac:dyDescent="0.45">
      <c r="A618" s="9">
        <v>39569</v>
      </c>
      <c r="B618" s="90">
        <v>214.93600000000001</v>
      </c>
      <c r="C618" s="8">
        <f t="shared" si="29"/>
        <v>1.7524235645041131E-3</v>
      </c>
      <c r="D618" s="8">
        <f t="shared" si="30"/>
        <v>2.3222157689781087E-2</v>
      </c>
      <c r="E618" s="117"/>
      <c r="F618" s="86">
        <f>IFERROR(VLOOKUP(A618,SPY!$A$2:$E$379,5,FALSE),"")</f>
        <v>140.35000600000001</v>
      </c>
      <c r="G618" s="8">
        <f t="shared" si="31"/>
        <v>-8.4594315208973314E-2</v>
      </c>
    </row>
    <row r="619" spans="1:7" x14ac:dyDescent="0.45">
      <c r="A619" s="9">
        <v>39600</v>
      </c>
      <c r="B619" s="90">
        <v>215.42400000000001</v>
      </c>
      <c r="C619" s="8">
        <f t="shared" si="29"/>
        <v>2.2704432947482367E-3</v>
      </c>
      <c r="D619" s="8">
        <f t="shared" si="30"/>
        <v>2.3917259211376996E-2</v>
      </c>
      <c r="E619" s="117"/>
      <c r="F619" s="86">
        <f>IFERROR(VLOOKUP(A619,SPY!$A$2:$E$379,5,FALSE),"")</f>
        <v>127.980003</v>
      </c>
      <c r="G619" s="8">
        <f t="shared" si="31"/>
        <v>-0.14923878910238331</v>
      </c>
    </row>
    <row r="620" spans="1:7" x14ac:dyDescent="0.45">
      <c r="A620" s="9">
        <v>39630</v>
      </c>
      <c r="B620" s="90">
        <v>215.965</v>
      </c>
      <c r="C620" s="8">
        <f t="shared" si="29"/>
        <v>2.511326500297173E-3</v>
      </c>
      <c r="D620" s="8">
        <f t="shared" si="30"/>
        <v>2.4633136122748311E-2</v>
      </c>
      <c r="E620" s="117">
        <v>1.876587200219146E-5</v>
      </c>
      <c r="F620" s="86">
        <f>IFERROR(VLOOKUP(A620,SPY!$A$2:$E$379,5,FALSE),"")</f>
        <v>126.83000199999999</v>
      </c>
      <c r="G620" s="8">
        <f t="shared" si="31"/>
        <v>-0.12963216353532692</v>
      </c>
    </row>
    <row r="621" spans="1:7" x14ac:dyDescent="0.45">
      <c r="A621" s="9">
        <v>39661</v>
      </c>
      <c r="B621" s="90">
        <v>216.393</v>
      </c>
      <c r="C621" s="8">
        <f t="shared" si="29"/>
        <v>1.9818026069038375E-3</v>
      </c>
      <c r="D621" s="8">
        <f t="shared" si="30"/>
        <v>2.4981171756213394E-2</v>
      </c>
      <c r="E621" s="117"/>
      <c r="F621" s="86">
        <f>IFERROR(VLOOKUP(A621,SPY!$A$2:$E$379,5,FALSE),"")</f>
        <v>128.78999300000001</v>
      </c>
      <c r="G621" s="8">
        <f t="shared" si="31"/>
        <v>-0.12737992756636429</v>
      </c>
    </row>
    <row r="622" spans="1:7" x14ac:dyDescent="0.45">
      <c r="A622" s="9">
        <v>39692</v>
      </c>
      <c r="B622" s="90">
        <v>216.71299999999999</v>
      </c>
      <c r="C622" s="8">
        <f t="shared" si="29"/>
        <v>1.4787909035873792E-3</v>
      </c>
      <c r="D622" s="8">
        <f t="shared" si="30"/>
        <v>2.4386208722122937E-2</v>
      </c>
      <c r="E622" s="117"/>
      <c r="F622" s="86">
        <f>IFERROR(VLOOKUP(A622,SPY!$A$2:$E$379,5,FALSE),"")</f>
        <v>115.989998</v>
      </c>
      <c r="G622" s="8">
        <f t="shared" si="31"/>
        <v>-0.23980864805598845</v>
      </c>
    </row>
    <row r="623" spans="1:7" x14ac:dyDescent="0.45">
      <c r="A623" s="9">
        <v>39722</v>
      </c>
      <c r="B623" s="90">
        <v>216.78800000000001</v>
      </c>
      <c r="C623" s="8">
        <f t="shared" si="29"/>
        <v>3.4607983831147493E-4</v>
      </c>
      <c r="D623" s="8">
        <f t="shared" si="30"/>
        <v>2.2213629955157854E-2</v>
      </c>
      <c r="E623" s="117">
        <v>-2.7530827846549893E-2</v>
      </c>
      <c r="F623" s="86">
        <f>IFERROR(VLOOKUP(A623,SPY!$A$2:$E$379,5,FALSE),"")</f>
        <v>96.830001999999993</v>
      </c>
      <c r="G623" s="8">
        <f t="shared" si="31"/>
        <v>-0.37387645808767378</v>
      </c>
    </row>
    <row r="624" spans="1:7" x14ac:dyDescent="0.45">
      <c r="A624" s="9">
        <v>39753</v>
      </c>
      <c r="B624" s="90">
        <v>216.947</v>
      </c>
      <c r="C624" s="8">
        <f t="shared" si="29"/>
        <v>7.3343543000525813E-4</v>
      </c>
      <c r="D624" s="8">
        <f t="shared" si="30"/>
        <v>2.0158939151697641E-2</v>
      </c>
      <c r="E624" s="117"/>
      <c r="F624" s="86">
        <f>IFERROR(VLOOKUP(A624,SPY!$A$2:$E$379,5,FALSE),"")</f>
        <v>90.089995999999999</v>
      </c>
      <c r="G624" s="8">
        <f t="shared" si="31"/>
        <v>-0.39398632062461125</v>
      </c>
    </row>
    <row r="625" spans="1:7" x14ac:dyDescent="0.45">
      <c r="A625" s="9">
        <v>39783</v>
      </c>
      <c r="B625" s="90">
        <v>216.92500000000001</v>
      </c>
      <c r="C625" s="8">
        <f t="shared" si="29"/>
        <v>-1.0140725615004342E-4</v>
      </c>
      <c r="D625" s="8">
        <f t="shared" si="30"/>
        <v>1.7624596562335837E-2</v>
      </c>
      <c r="E625" s="117"/>
      <c r="F625" s="86">
        <f>IFERROR(VLOOKUP(A625,SPY!$A$2:$E$379,5,FALSE),"")</f>
        <v>90.239998</v>
      </c>
      <c r="G625" s="8">
        <f t="shared" si="31"/>
        <v>-0.38280559688366611</v>
      </c>
    </row>
    <row r="626" spans="1:7" x14ac:dyDescent="0.45">
      <c r="A626" s="9">
        <v>39814</v>
      </c>
      <c r="B626" s="90">
        <v>217.346</v>
      </c>
      <c r="C626" s="8">
        <f t="shared" si="29"/>
        <v>1.9407629364986967E-3</v>
      </c>
      <c r="D626" s="8">
        <f t="shared" si="30"/>
        <v>1.6723503187990874E-2</v>
      </c>
      <c r="E626" s="117">
        <v>-3.2890715516301232E-2</v>
      </c>
      <c r="F626" s="86">
        <f>IFERROR(VLOOKUP(A626,SPY!$A$2:$E$379,5,FALSE),"")</f>
        <v>82.830001999999993</v>
      </c>
      <c r="G626" s="8">
        <f t="shared" si="31"/>
        <v>-0.39702988269017558</v>
      </c>
    </row>
    <row r="627" spans="1:7" x14ac:dyDescent="0.45">
      <c r="A627" s="9">
        <v>39845</v>
      </c>
      <c r="B627" s="90">
        <v>217.792</v>
      </c>
      <c r="C627" s="8">
        <f t="shared" si="29"/>
        <v>2.0520276425606276E-3</v>
      </c>
      <c r="D627" s="8">
        <f t="shared" si="30"/>
        <v>1.800980653363804E-2</v>
      </c>
      <c r="E627" s="117"/>
      <c r="F627" s="86">
        <f>IFERROR(VLOOKUP(A627,SPY!$A$2:$E$379,5,FALSE),"")</f>
        <v>73.930000000000007</v>
      </c>
      <c r="G627" s="8">
        <f t="shared" si="31"/>
        <v>-0.44754150251987357</v>
      </c>
    </row>
    <row r="628" spans="1:7" x14ac:dyDescent="0.45">
      <c r="A628" s="9">
        <v>39873</v>
      </c>
      <c r="B628" s="90">
        <v>218.25299999999999</v>
      </c>
      <c r="C628" s="8">
        <f t="shared" si="29"/>
        <v>2.1166985013223449E-3</v>
      </c>
      <c r="D628" s="8">
        <f t="shared" si="30"/>
        <v>1.7876130957932945E-2</v>
      </c>
      <c r="E628" s="117"/>
      <c r="F628" s="86">
        <f>IFERROR(VLOOKUP(A628,SPY!$A$2:$E$379,5,FALSE),"")</f>
        <v>79.519997000000004</v>
      </c>
      <c r="G628" s="8">
        <f t="shared" si="31"/>
        <v>-0.39743883914951239</v>
      </c>
    </row>
    <row r="629" spans="1:7" x14ac:dyDescent="0.45">
      <c r="A629" s="9">
        <v>39904</v>
      </c>
      <c r="B629" s="90">
        <v>218.70599999999999</v>
      </c>
      <c r="C629" s="8">
        <f t="shared" si="29"/>
        <v>2.0755728443595522E-3</v>
      </c>
      <c r="D629" s="8">
        <f t="shared" si="30"/>
        <v>1.9323266219239299E-2</v>
      </c>
      <c r="E629" s="117">
        <v>-3.9244471349849222E-2</v>
      </c>
      <c r="F629" s="86">
        <f>IFERROR(VLOOKUP(A629,SPY!$A$2:$E$379,5,FALSE),"")</f>
        <v>87.419998000000007</v>
      </c>
      <c r="G629" s="8">
        <f t="shared" si="31"/>
        <v>-0.36771299608393593</v>
      </c>
    </row>
    <row r="630" spans="1:7" x14ac:dyDescent="0.45">
      <c r="A630" s="9">
        <v>39934</v>
      </c>
      <c r="B630" s="90">
        <v>218.904</v>
      </c>
      <c r="C630" s="8">
        <f t="shared" si="29"/>
        <v>9.0532495679140901E-4</v>
      </c>
      <c r="D630" s="8">
        <f t="shared" si="30"/>
        <v>1.8461309413034588E-2</v>
      </c>
      <c r="E630" s="117"/>
      <c r="F630" s="86">
        <f>IFERROR(VLOOKUP(A630,SPY!$A$2:$E$379,5,FALSE),"")</f>
        <v>92.529999000000004</v>
      </c>
      <c r="G630" s="8">
        <f t="shared" si="31"/>
        <v>-0.34071966480713933</v>
      </c>
    </row>
    <row r="631" spans="1:7" x14ac:dyDescent="0.45">
      <c r="A631" s="9">
        <v>39965</v>
      </c>
      <c r="B631" s="90">
        <v>219.11199999999999</v>
      </c>
      <c r="C631" s="8">
        <f t="shared" si="29"/>
        <v>9.5018821035708356E-4</v>
      </c>
      <c r="D631" s="8">
        <f t="shared" si="30"/>
        <v>1.7119726678550107E-2</v>
      </c>
      <c r="E631" s="117"/>
      <c r="F631" s="86">
        <f>IFERROR(VLOOKUP(A631,SPY!$A$2:$E$379,5,FALSE),"")</f>
        <v>91.949996999999996</v>
      </c>
      <c r="G631" s="8">
        <f t="shared" si="31"/>
        <v>-0.28152840408981705</v>
      </c>
    </row>
    <row r="632" spans="1:7" x14ac:dyDescent="0.45">
      <c r="A632" s="9">
        <v>39995</v>
      </c>
      <c r="B632" s="90">
        <v>219.26300000000001</v>
      </c>
      <c r="C632" s="8">
        <f t="shared" si="29"/>
        <v>6.8914527730123964E-4</v>
      </c>
      <c r="D632" s="8">
        <f t="shared" si="30"/>
        <v>1.5270992984974363E-2</v>
      </c>
      <c r="E632" s="117">
        <v>-3.0497799455570112E-2</v>
      </c>
      <c r="F632" s="86">
        <f>IFERROR(VLOOKUP(A632,SPY!$A$2:$E$379,5,FALSE),"")</f>
        <v>98.809997999999993</v>
      </c>
      <c r="G632" s="8">
        <f t="shared" si="31"/>
        <v>-0.22092567656034567</v>
      </c>
    </row>
    <row r="633" spans="1:7" x14ac:dyDescent="0.45">
      <c r="A633" s="9">
        <v>40026</v>
      </c>
      <c r="B633" s="90">
        <v>219.49600000000001</v>
      </c>
      <c r="C633" s="8">
        <f t="shared" si="29"/>
        <v>1.0626507892348425E-3</v>
      </c>
      <c r="D633" s="8">
        <f t="shared" si="30"/>
        <v>1.4339650543224725E-2</v>
      </c>
      <c r="E633" s="117"/>
      <c r="F633" s="86">
        <f>IFERROR(VLOOKUP(A633,SPY!$A$2:$E$379,5,FALSE),"")</f>
        <v>102.459999</v>
      </c>
      <c r="G633" s="8">
        <f t="shared" si="31"/>
        <v>-0.20444130313758158</v>
      </c>
    </row>
    <row r="634" spans="1:7" x14ac:dyDescent="0.45">
      <c r="A634" s="9">
        <v>40057</v>
      </c>
      <c r="B634" s="90">
        <v>219.92</v>
      </c>
      <c r="C634" s="8">
        <f t="shared" si="29"/>
        <v>1.931698071946597E-3</v>
      </c>
      <c r="D634" s="8">
        <f t="shared" si="30"/>
        <v>1.4798373886199645E-2</v>
      </c>
      <c r="E634" s="117"/>
      <c r="F634" s="86">
        <f>IFERROR(VLOOKUP(A634,SPY!$A$2:$E$379,5,FALSE),"")</f>
        <v>105.589996</v>
      </c>
      <c r="G634" s="8">
        <f t="shared" si="31"/>
        <v>-8.9662920763219578E-2</v>
      </c>
    </row>
    <row r="635" spans="1:7" x14ac:dyDescent="0.45">
      <c r="A635" s="9">
        <v>40087</v>
      </c>
      <c r="B635" s="90">
        <v>220.501</v>
      </c>
      <c r="C635" s="8">
        <f t="shared" si="29"/>
        <v>2.641869770825922E-3</v>
      </c>
      <c r="D635" s="8">
        <f t="shared" si="30"/>
        <v>1.7127331771131127E-2</v>
      </c>
      <c r="E635" s="117">
        <v>1.8287415594975698E-3</v>
      </c>
      <c r="F635" s="86">
        <f>IFERROR(VLOOKUP(A635,SPY!$A$2:$E$379,5,FALSE),"")</f>
        <v>103.55999799999999</v>
      </c>
      <c r="G635" s="8">
        <f t="shared" si="31"/>
        <v>6.9503210378948355E-2</v>
      </c>
    </row>
    <row r="636" spans="1:7" x14ac:dyDescent="0.45">
      <c r="A636" s="9">
        <v>40118</v>
      </c>
      <c r="B636" s="90">
        <v>220.666</v>
      </c>
      <c r="C636" s="8">
        <f t="shared" si="29"/>
        <v>7.4829592609559903E-4</v>
      </c>
      <c r="D636" s="8">
        <f t="shared" si="30"/>
        <v>1.7142435710104209E-2</v>
      </c>
      <c r="E636" s="117"/>
      <c r="F636" s="86">
        <f>IFERROR(VLOOKUP(A636,SPY!$A$2:$E$379,5,FALSE),"")</f>
        <v>109.94000200000001</v>
      </c>
      <c r="G636" s="8">
        <f t="shared" si="31"/>
        <v>0.22033529671818397</v>
      </c>
    </row>
    <row r="637" spans="1:7" x14ac:dyDescent="0.45">
      <c r="A637" s="9">
        <v>40148</v>
      </c>
      <c r="B637" s="90">
        <v>220.881</v>
      </c>
      <c r="C637" s="8">
        <f t="shared" si="29"/>
        <v>9.7432318526635697E-4</v>
      </c>
      <c r="D637" s="8">
        <f t="shared" si="30"/>
        <v>1.8236717759594345E-2</v>
      </c>
      <c r="E637" s="117"/>
      <c r="F637" s="86">
        <f>IFERROR(VLOOKUP(A637,SPY!$A$2:$E$379,5,FALSE),"")</f>
        <v>111.44000200000001</v>
      </c>
      <c r="G637" s="8">
        <f t="shared" si="31"/>
        <v>0.23492912754718809</v>
      </c>
    </row>
    <row r="638" spans="1:7" x14ac:dyDescent="0.45">
      <c r="A638" s="9">
        <v>40179</v>
      </c>
      <c r="B638" s="90">
        <v>220.63300000000001</v>
      </c>
      <c r="C638" s="8">
        <f t="shared" si="29"/>
        <v>-1.1227765176723414E-3</v>
      </c>
      <c r="D638" s="8">
        <f t="shared" si="30"/>
        <v>1.5123351706495702E-2</v>
      </c>
      <c r="E638" s="117">
        <v>1.7102535375568915E-2</v>
      </c>
      <c r="F638" s="86">
        <f>IFERROR(VLOOKUP(A638,SPY!$A$2:$E$379,5,FALSE),"")</f>
        <v>107.389999</v>
      </c>
      <c r="G638" s="8">
        <f t="shared" si="31"/>
        <v>0.29651088261473202</v>
      </c>
    </row>
    <row r="639" spans="1:7" x14ac:dyDescent="0.45">
      <c r="A639" s="9">
        <v>40210</v>
      </c>
      <c r="B639" s="90">
        <v>220.73099999999999</v>
      </c>
      <c r="C639" s="8">
        <f t="shared" si="29"/>
        <v>4.4417652844308542E-4</v>
      </c>
      <c r="D639" s="8">
        <f t="shared" si="30"/>
        <v>1.3494526888039982E-2</v>
      </c>
      <c r="E639" s="117"/>
      <c r="F639" s="86">
        <f>IFERROR(VLOOKUP(A639,SPY!$A$2:$E$379,5,FALSE),"")</f>
        <v>110.739998</v>
      </c>
      <c r="G639" s="8">
        <f t="shared" si="31"/>
        <v>0.49790339510347614</v>
      </c>
    </row>
    <row r="640" spans="1:7" x14ac:dyDescent="0.45">
      <c r="A640" s="9">
        <v>40238</v>
      </c>
      <c r="B640" s="90">
        <v>220.78299999999999</v>
      </c>
      <c r="C640" s="8">
        <f t="shared" si="29"/>
        <v>2.3558086539732237E-4</v>
      </c>
      <c r="D640" s="8">
        <f t="shared" si="30"/>
        <v>1.1592051426555505E-2</v>
      </c>
      <c r="E640" s="117"/>
      <c r="F640" s="86">
        <f>IFERROR(VLOOKUP(A640,SPY!$A$2:$E$379,5,FALSE),"")</f>
        <v>117</v>
      </c>
      <c r="G640" s="8">
        <f t="shared" si="31"/>
        <v>0.47132802331468904</v>
      </c>
    </row>
    <row r="641" spans="1:7" x14ac:dyDescent="0.45">
      <c r="A641" s="9">
        <v>40269</v>
      </c>
      <c r="B641" s="90">
        <v>220.822</v>
      </c>
      <c r="C641" s="8">
        <f t="shared" si="29"/>
        <v>1.7664403509343174E-4</v>
      </c>
      <c r="D641" s="8">
        <f t="shared" si="30"/>
        <v>9.6750889321739475E-3</v>
      </c>
      <c r="E641" s="117">
        <v>2.7960666618343167E-2</v>
      </c>
      <c r="F641" s="86">
        <f>IFERROR(VLOOKUP(A641,SPY!$A$2:$E$379,5,FALSE),"")</f>
        <v>118.80999799999999</v>
      </c>
      <c r="G641" s="8">
        <f t="shared" si="31"/>
        <v>0.35907115898126629</v>
      </c>
    </row>
    <row r="642" spans="1:7" x14ac:dyDescent="0.45">
      <c r="A642" s="9">
        <v>40299</v>
      </c>
      <c r="B642" s="90">
        <v>220.96199999999999</v>
      </c>
      <c r="C642" s="8">
        <f t="shared" si="29"/>
        <v>6.3399480124259888E-4</v>
      </c>
      <c r="D642" s="8">
        <f t="shared" si="30"/>
        <v>9.4013814274749308E-3</v>
      </c>
      <c r="E642" s="117"/>
      <c r="F642" s="86">
        <f>IFERROR(VLOOKUP(A642,SPY!$A$2:$E$379,5,FALSE),"")</f>
        <v>109.370003</v>
      </c>
      <c r="G642" s="8">
        <f t="shared" si="31"/>
        <v>0.18199507383545943</v>
      </c>
    </row>
    <row r="643" spans="1:7" x14ac:dyDescent="0.45">
      <c r="A643" s="9">
        <v>40330</v>
      </c>
      <c r="B643" s="90">
        <v>221.19399999999999</v>
      </c>
      <c r="C643" s="8">
        <f t="shared" si="29"/>
        <v>1.0499542907829174E-3</v>
      </c>
      <c r="D643" s="8">
        <f t="shared" si="30"/>
        <v>9.5019898499397737E-3</v>
      </c>
      <c r="E643" s="117"/>
      <c r="F643" s="86">
        <f>IFERROR(VLOOKUP(A643,SPY!$A$2:$E$379,5,FALSE),"")</f>
        <v>103.220001</v>
      </c>
      <c r="G643" s="8">
        <f t="shared" si="31"/>
        <v>0.12256665979010317</v>
      </c>
    </row>
    <row r="644" spans="1:7" x14ac:dyDescent="0.45">
      <c r="A644" s="9">
        <v>40360</v>
      </c>
      <c r="B644" s="90">
        <v>221.363</v>
      </c>
      <c r="C644" s="8">
        <f t="shared" ref="C644:C707" si="32">B644/B643-1</f>
        <v>7.640351908280163E-4</v>
      </c>
      <c r="D644" s="8">
        <f t="shared" si="30"/>
        <v>9.5775393021166888E-3</v>
      </c>
      <c r="E644" s="117">
        <v>3.1782075474306767E-2</v>
      </c>
      <c r="F644" s="86">
        <f>IFERROR(VLOOKUP(A644,SPY!$A$2:$E$379,5,FALSE),"")</f>
        <v>110.269997</v>
      </c>
      <c r="G644" s="8">
        <f t="shared" si="31"/>
        <v>0.11598015617812285</v>
      </c>
    </row>
    <row r="645" spans="1:7" x14ac:dyDescent="0.45">
      <c r="A645" s="9">
        <v>40391</v>
      </c>
      <c r="B645" s="90">
        <v>221.50899999999999</v>
      </c>
      <c r="C645" s="8">
        <f t="shared" si="32"/>
        <v>6.5955015065743972E-4</v>
      </c>
      <c r="D645" s="8">
        <f t="shared" si="30"/>
        <v>9.1710099500672548E-3</v>
      </c>
      <c r="E645" s="117"/>
      <c r="F645" s="86">
        <f>IFERROR(VLOOKUP(A645,SPY!$A$2:$E$379,5,FALSE),"")</f>
        <v>105.30999799999999</v>
      </c>
      <c r="G645" s="8">
        <f t="shared" si="31"/>
        <v>2.781572348053607E-2</v>
      </c>
    </row>
    <row r="646" spans="1:7" x14ac:dyDescent="0.45">
      <c r="A646" s="9">
        <v>40422</v>
      </c>
      <c r="B646" s="90">
        <v>221.71100000000001</v>
      </c>
      <c r="C646" s="8">
        <f t="shared" si="32"/>
        <v>9.119268291581939E-4</v>
      </c>
      <c r="D646" s="8">
        <f t="shared" si="30"/>
        <v>8.1438704983631816E-3</v>
      </c>
      <c r="E646" s="117"/>
      <c r="F646" s="86">
        <f>IFERROR(VLOOKUP(A646,SPY!$A$2:$E$379,5,FALSE),"")</f>
        <v>114.129997</v>
      </c>
      <c r="G646" s="8">
        <f t="shared" si="31"/>
        <v>8.0878883639696308E-2</v>
      </c>
    </row>
    <row r="647" spans="1:7" x14ac:dyDescent="0.45">
      <c r="A647" s="9">
        <v>40452</v>
      </c>
      <c r="B647" s="90">
        <v>221.83</v>
      </c>
      <c r="C647" s="8">
        <f t="shared" si="32"/>
        <v>5.3673475831139683E-4</v>
      </c>
      <c r="D647" s="8">
        <f t="shared" si="30"/>
        <v>6.0271835501879423E-3</v>
      </c>
      <c r="E647" s="117">
        <v>2.5694549994536298E-2</v>
      </c>
      <c r="F647" s="86">
        <f>IFERROR(VLOOKUP(A647,SPY!$A$2:$E$379,5,FALSE),"")</f>
        <v>118.489998</v>
      </c>
      <c r="G647" s="8">
        <f t="shared" si="31"/>
        <v>0.14416763507469366</v>
      </c>
    </row>
    <row r="648" spans="1:7" x14ac:dyDescent="0.45">
      <c r="A648" s="9">
        <v>40483</v>
      </c>
      <c r="B648" s="90">
        <v>222.149</v>
      </c>
      <c r="C648" s="8">
        <f t="shared" si="32"/>
        <v>1.4380381373122475E-3</v>
      </c>
      <c r="D648" s="8">
        <f t="shared" si="30"/>
        <v>6.7205641104655101E-3</v>
      </c>
      <c r="E648" s="117"/>
      <c r="F648" s="86">
        <f>IFERROR(VLOOKUP(A648,SPY!$A$2:$E$379,5,FALSE),"")</f>
        <v>118.489998</v>
      </c>
      <c r="G648" s="8">
        <f t="shared" si="31"/>
        <v>7.7769654761330465E-2</v>
      </c>
    </row>
    <row r="649" spans="1:7" x14ac:dyDescent="0.45">
      <c r="A649" s="9">
        <v>40513</v>
      </c>
      <c r="B649" s="90">
        <v>222.34299999999999</v>
      </c>
      <c r="C649" s="8">
        <f t="shared" si="32"/>
        <v>8.7328774831307854E-4</v>
      </c>
      <c r="D649" s="8">
        <f t="shared" si="30"/>
        <v>6.6189486646655027E-3</v>
      </c>
      <c r="E649" s="117"/>
      <c r="F649" s="86">
        <f>IFERROR(VLOOKUP(A649,SPY!$A$2:$E$379,5,FALSE),"")</f>
        <v>125.75</v>
      </c>
      <c r="G649" s="8">
        <f t="shared" si="31"/>
        <v>0.12840988642480444</v>
      </c>
    </row>
    <row r="650" spans="1:7" x14ac:dyDescent="0.45">
      <c r="A650" s="9">
        <v>40544</v>
      </c>
      <c r="B650" s="90">
        <v>222.803</v>
      </c>
      <c r="C650" s="8">
        <f t="shared" si="32"/>
        <v>2.0688755661297797E-3</v>
      </c>
      <c r="D650" s="8">
        <f t="shared" si="30"/>
        <v>9.8353374155271123E-3</v>
      </c>
      <c r="E650" s="117">
        <v>1.9306273148906504E-2</v>
      </c>
      <c r="F650" s="86">
        <f>IFERROR(VLOOKUP(A650,SPY!$A$2:$E$379,5,FALSE),"")</f>
        <v>128.679993</v>
      </c>
      <c r="G650" s="8">
        <f t="shared" si="31"/>
        <v>0.19824931742480034</v>
      </c>
    </row>
    <row r="651" spans="1:7" x14ac:dyDescent="0.45">
      <c r="A651" s="9">
        <v>40575</v>
      </c>
      <c r="B651" s="90">
        <v>223.21299999999999</v>
      </c>
      <c r="C651" s="8">
        <f t="shared" si="32"/>
        <v>1.8401906617055985E-3</v>
      </c>
      <c r="D651" s="8">
        <f t="shared" si="30"/>
        <v>1.1244455921461061E-2</v>
      </c>
      <c r="E651" s="117"/>
      <c r="F651" s="86">
        <f>IFERROR(VLOOKUP(A651,SPY!$A$2:$E$379,5,FALSE),"")</f>
        <v>133.14999399999999</v>
      </c>
      <c r="G651" s="8">
        <f t="shared" si="31"/>
        <v>0.20236586964720726</v>
      </c>
    </row>
    <row r="652" spans="1:7" x14ac:dyDescent="0.45">
      <c r="A652" s="9">
        <v>40603</v>
      </c>
      <c r="B652" s="90">
        <v>223.45400000000001</v>
      </c>
      <c r="C652" s="8">
        <f t="shared" si="32"/>
        <v>1.0796862189927925E-3</v>
      </c>
      <c r="D652" s="8">
        <f t="shared" si="30"/>
        <v>1.2097851736773357E-2</v>
      </c>
      <c r="E652" s="117"/>
      <c r="F652" s="86">
        <f>IFERROR(VLOOKUP(A652,SPY!$A$2:$E$379,5,FALSE),"")</f>
        <v>132.58999600000001</v>
      </c>
      <c r="G652" s="8">
        <f t="shared" si="31"/>
        <v>0.13324782905982913</v>
      </c>
    </row>
    <row r="653" spans="1:7" x14ac:dyDescent="0.45">
      <c r="A653" s="9">
        <v>40634</v>
      </c>
      <c r="B653" s="90">
        <v>223.727</v>
      </c>
      <c r="C653" s="8">
        <f t="shared" si="32"/>
        <v>1.2217279619071153E-3</v>
      </c>
      <c r="D653" s="8">
        <f t="shared" si="30"/>
        <v>1.3155392125784537E-2</v>
      </c>
      <c r="E653" s="117">
        <v>1.7215030625217995E-2</v>
      </c>
      <c r="F653" s="86">
        <f>IFERROR(VLOOKUP(A653,SPY!$A$2:$E$379,5,FALSE),"")</f>
        <v>136.429993</v>
      </c>
      <c r="G653" s="8">
        <f t="shared" si="31"/>
        <v>0.14830397522605798</v>
      </c>
    </row>
    <row r="654" spans="1:7" x14ac:dyDescent="0.45">
      <c r="A654" s="9">
        <v>40664</v>
      </c>
      <c r="B654" s="90">
        <v>224.17500000000001</v>
      </c>
      <c r="C654" s="8">
        <f t="shared" si="32"/>
        <v>2.0024404743281821E-3</v>
      </c>
      <c r="D654" s="8">
        <f t="shared" si="30"/>
        <v>1.4540961794335727E-2</v>
      </c>
      <c r="E654" s="117"/>
      <c r="F654" s="86">
        <f>IFERROR(VLOOKUP(A654,SPY!$A$2:$E$379,5,FALSE),"")</f>
        <v>134.89999399999999</v>
      </c>
      <c r="G654" s="8">
        <f t="shared" si="31"/>
        <v>0.23342772515056076</v>
      </c>
    </row>
    <row r="655" spans="1:7" x14ac:dyDescent="0.45">
      <c r="A655" s="9">
        <v>40695</v>
      </c>
      <c r="B655" s="90">
        <v>224.697</v>
      </c>
      <c r="C655" s="8">
        <f t="shared" si="32"/>
        <v>2.3285379725659361E-3</v>
      </c>
      <c r="D655" s="8">
        <f t="shared" ref="D655:D718" si="33">B655/B643-1</f>
        <v>1.5836776766096738E-2</v>
      </c>
      <c r="E655" s="117"/>
      <c r="F655" s="86">
        <f>IFERROR(VLOOKUP(A655,SPY!$A$2:$E$379,5,FALSE),"")</f>
        <v>131.970001</v>
      </c>
      <c r="G655" s="8">
        <f t="shared" si="31"/>
        <v>0.2785312896867731</v>
      </c>
    </row>
    <row r="656" spans="1:7" x14ac:dyDescent="0.45">
      <c r="A656" s="9">
        <v>40725</v>
      </c>
      <c r="B656" s="90">
        <v>225.21799999999999</v>
      </c>
      <c r="C656" s="8">
        <f t="shared" si="32"/>
        <v>2.3186780419852671E-3</v>
      </c>
      <c r="D656" s="8">
        <f t="shared" si="33"/>
        <v>1.741483445742964E-2</v>
      </c>
      <c r="E656" s="117">
        <v>9.4903849657161834E-3</v>
      </c>
      <c r="F656" s="86">
        <f>IFERROR(VLOOKUP(A656,SPY!$A$2:$E$379,5,FALSE),"")</f>
        <v>129.33000200000001</v>
      </c>
      <c r="G656" s="8">
        <f t="shared" si="31"/>
        <v>0.17284851290963577</v>
      </c>
    </row>
    <row r="657" spans="1:7" x14ac:dyDescent="0.45">
      <c r="A657" s="9">
        <v>40756</v>
      </c>
      <c r="B657" s="90">
        <v>225.86199999999999</v>
      </c>
      <c r="C657" s="8">
        <f t="shared" si="32"/>
        <v>2.8594517312114931E-3</v>
      </c>
      <c r="D657" s="8">
        <f t="shared" si="33"/>
        <v>1.9651571719433658E-2</v>
      </c>
      <c r="E657" s="117"/>
      <c r="F657" s="86">
        <f>IFERROR(VLOOKUP(A657,SPY!$A$2:$E$379,5,FALSE),"")</f>
        <v>122.220001</v>
      </c>
      <c r="G657" s="8">
        <f t="shared" si="31"/>
        <v>0.16057357630944025</v>
      </c>
    </row>
    <row r="658" spans="1:7" x14ac:dyDescent="0.45">
      <c r="A658" s="9">
        <v>40787</v>
      </c>
      <c r="B658" s="90">
        <v>226.11799999999999</v>
      </c>
      <c r="C658" s="8">
        <f t="shared" si="32"/>
        <v>1.1334354605909702E-3</v>
      </c>
      <c r="D658" s="8">
        <f t="shared" si="33"/>
        <v>1.9877227562006272E-2</v>
      </c>
      <c r="E658" s="117"/>
      <c r="F658" s="86">
        <f>IFERROR(VLOOKUP(A658,SPY!$A$2:$E$379,5,FALSE),"")</f>
        <v>113.150002</v>
      </c>
      <c r="G658" s="8">
        <f t="shared" si="31"/>
        <v>-8.5866557939189292E-3</v>
      </c>
    </row>
    <row r="659" spans="1:7" x14ac:dyDescent="0.45">
      <c r="A659" s="9">
        <v>40817</v>
      </c>
      <c r="B659" s="90">
        <v>226.506</v>
      </c>
      <c r="C659" s="8">
        <f t="shared" si="32"/>
        <v>1.7159182373804871E-3</v>
      </c>
      <c r="D659" s="8">
        <f t="shared" si="33"/>
        <v>2.1079204796465634E-2</v>
      </c>
      <c r="E659" s="117">
        <v>1.6093456608864725E-2</v>
      </c>
      <c r="F659" s="86">
        <f>IFERROR(VLOOKUP(A659,SPY!$A$2:$E$379,5,FALSE),"")</f>
        <v>125.5</v>
      </c>
      <c r="G659" s="8">
        <f t="shared" si="31"/>
        <v>5.916112851989408E-2</v>
      </c>
    </row>
    <row r="660" spans="1:7" x14ac:dyDescent="0.45">
      <c r="A660" s="9">
        <v>40848</v>
      </c>
      <c r="B660" s="90">
        <v>226.899</v>
      </c>
      <c r="C660" s="8">
        <f t="shared" si="32"/>
        <v>1.7350533760696063E-3</v>
      </c>
      <c r="D660" s="8">
        <f t="shared" si="33"/>
        <v>2.138204538395394E-2</v>
      </c>
      <c r="E660" s="117"/>
      <c r="F660" s="86">
        <f>IFERROR(VLOOKUP(A660,SPY!$A$2:$E$379,5,FALSE),"")</f>
        <v>124.989998</v>
      </c>
      <c r="G660" s="8">
        <f t="shared" si="31"/>
        <v>5.4856950879516475E-2</v>
      </c>
    </row>
    <row r="661" spans="1:7" x14ac:dyDescent="0.45">
      <c r="A661" s="9">
        <v>40878</v>
      </c>
      <c r="B661" s="90">
        <v>227.405</v>
      </c>
      <c r="C661" s="8">
        <f t="shared" si="32"/>
        <v>2.230067122376056E-3</v>
      </c>
      <c r="D661" s="8">
        <f t="shared" si="33"/>
        <v>2.2766626338585061E-2</v>
      </c>
      <c r="E661" s="117"/>
      <c r="F661" s="86">
        <f>IFERROR(VLOOKUP(A661,SPY!$A$2:$E$379,5,FALSE),"")</f>
        <v>125.5</v>
      </c>
      <c r="G661" s="8">
        <f t="shared" si="31"/>
        <v>-1.9880715705765661E-3</v>
      </c>
    </row>
    <row r="662" spans="1:7" x14ac:dyDescent="0.45">
      <c r="A662" s="9">
        <v>40909</v>
      </c>
      <c r="B662" s="90">
        <v>227.87700000000001</v>
      </c>
      <c r="C662" s="8">
        <f t="shared" si="32"/>
        <v>2.0755920054529309E-3</v>
      </c>
      <c r="D662" s="8">
        <f t="shared" si="33"/>
        <v>2.2773481506083826E-2</v>
      </c>
      <c r="E662" s="117">
        <v>2.6517566557714759E-2</v>
      </c>
      <c r="F662" s="86">
        <f>IFERROR(VLOOKUP(A662,SPY!$A$2:$E$379,5,FALSE),"")</f>
        <v>131.320007</v>
      </c>
      <c r="G662" s="8">
        <f t="shared" si="31"/>
        <v>2.0516118616823453E-2</v>
      </c>
    </row>
    <row r="663" spans="1:7" x14ac:dyDescent="0.45">
      <c r="A663" s="9">
        <v>40940</v>
      </c>
      <c r="B663" s="90">
        <v>228.03399999999999</v>
      </c>
      <c r="C663" s="8">
        <f t="shared" si="32"/>
        <v>6.8896817142571898E-4</v>
      </c>
      <c r="D663" s="8">
        <f t="shared" si="33"/>
        <v>2.1598204405657295E-2</v>
      </c>
      <c r="E663" s="117"/>
      <c r="F663" s="86">
        <f>IFERROR(VLOOKUP(A663,SPY!$A$2:$E$379,5,FALSE),"")</f>
        <v>137.020004</v>
      </c>
      <c r="G663" s="8">
        <f t="shared" si="31"/>
        <v>2.9065040738943004E-2</v>
      </c>
    </row>
    <row r="664" spans="1:7" x14ac:dyDescent="0.45">
      <c r="A664" s="9">
        <v>40969</v>
      </c>
      <c r="B664" s="90">
        <v>228.47800000000001</v>
      </c>
      <c r="C664" s="8">
        <f t="shared" si="32"/>
        <v>1.9470780673058741E-3</v>
      </c>
      <c r="D664" s="8">
        <f t="shared" si="33"/>
        <v>2.2483374654291177E-2</v>
      </c>
      <c r="E664" s="117"/>
      <c r="F664" s="86">
        <f>IFERROR(VLOOKUP(A664,SPY!$A$2:$E$379,5,FALSE),"")</f>
        <v>140.80999800000001</v>
      </c>
      <c r="G664" s="8">
        <f t="shared" si="31"/>
        <v>6.1995642567181264E-2</v>
      </c>
    </row>
    <row r="665" spans="1:7" x14ac:dyDescent="0.45">
      <c r="A665" s="9">
        <v>41000</v>
      </c>
      <c r="B665" s="90">
        <v>228.905</v>
      </c>
      <c r="C665" s="8">
        <f t="shared" si="32"/>
        <v>1.8688889083413596E-3</v>
      </c>
      <c r="D665" s="8">
        <f t="shared" si="33"/>
        <v>2.3144278518015149E-2</v>
      </c>
      <c r="E665" s="117">
        <v>2.3615085810537968E-2</v>
      </c>
      <c r="F665" s="86">
        <f>IFERROR(VLOOKUP(A665,SPY!$A$2:$E$379,5,FALSE),"")</f>
        <v>139.86999499999999</v>
      </c>
      <c r="G665" s="8">
        <f t="shared" si="31"/>
        <v>2.5214411614020937E-2</v>
      </c>
    </row>
    <row r="666" spans="1:7" x14ac:dyDescent="0.45">
      <c r="A666" s="9">
        <v>41030</v>
      </c>
      <c r="B666" s="90">
        <v>229.22399999999999</v>
      </c>
      <c r="C666" s="8">
        <f t="shared" si="32"/>
        <v>1.3935912278018048E-3</v>
      </c>
      <c r="D666" s="8">
        <f t="shared" si="33"/>
        <v>2.2522582803613078E-2</v>
      </c>
      <c r="E666" s="117"/>
      <c r="F666" s="86">
        <f>IFERROR(VLOOKUP(A666,SPY!$A$2:$E$379,5,FALSE),"")</f>
        <v>131.470001</v>
      </c>
      <c r="G666" s="8">
        <f t="shared" si="31"/>
        <v>-2.5426190901090773E-2</v>
      </c>
    </row>
    <row r="667" spans="1:7" x14ac:dyDescent="0.45">
      <c r="A667" s="9">
        <v>41061</v>
      </c>
      <c r="B667" s="90">
        <v>229.62299999999999</v>
      </c>
      <c r="C667" s="8">
        <f t="shared" si="32"/>
        <v>1.7406554287509035E-3</v>
      </c>
      <c r="D667" s="8">
        <f t="shared" si="33"/>
        <v>2.192285611289857E-2</v>
      </c>
      <c r="E667" s="117"/>
      <c r="F667" s="86">
        <f>IFERROR(VLOOKUP(A667,SPY!$A$2:$E$379,5,FALSE),"")</f>
        <v>136.10000600000001</v>
      </c>
      <c r="G667" s="8">
        <f t="shared" si="31"/>
        <v>3.1295028936159541E-2</v>
      </c>
    </row>
    <row r="668" spans="1:7" x14ac:dyDescent="0.45">
      <c r="A668" s="9">
        <v>41091</v>
      </c>
      <c r="B668" s="90">
        <v>229.97</v>
      </c>
      <c r="C668" s="8">
        <f t="shared" si="32"/>
        <v>1.5111726612753174E-3</v>
      </c>
      <c r="D668" s="8">
        <f t="shared" si="33"/>
        <v>2.109955687378462E-2</v>
      </c>
      <c r="E668" s="117">
        <v>2.528124545690132E-2</v>
      </c>
      <c r="F668" s="86">
        <f>IFERROR(VLOOKUP(A668,SPY!$A$2:$E$379,5,FALSE),"")</f>
        <v>137.71000699999999</v>
      </c>
      <c r="G668" s="8">
        <f t="shared" si="31"/>
        <v>6.4795522078473278E-2</v>
      </c>
    </row>
    <row r="669" spans="1:7" x14ac:dyDescent="0.45">
      <c r="A669" s="9">
        <v>41122</v>
      </c>
      <c r="B669" s="90">
        <v>230.233</v>
      </c>
      <c r="C669" s="8">
        <f t="shared" si="32"/>
        <v>1.1436274296647841E-3</v>
      </c>
      <c r="D669" s="8">
        <f t="shared" si="33"/>
        <v>1.9352524993137443E-2</v>
      </c>
      <c r="E669" s="117"/>
      <c r="F669" s="86">
        <f>IFERROR(VLOOKUP(A669,SPY!$A$2:$E$379,5,FALSE),"")</f>
        <v>141.16000399999999</v>
      </c>
      <c r="G669" s="8">
        <f t="shared" si="31"/>
        <v>0.15496647721349621</v>
      </c>
    </row>
    <row r="670" spans="1:7" x14ac:dyDescent="0.45">
      <c r="A670" s="9">
        <v>41153</v>
      </c>
      <c r="B670" s="90">
        <v>230.65899999999999</v>
      </c>
      <c r="C670" s="8">
        <f t="shared" si="32"/>
        <v>1.8502994792231053E-3</v>
      </c>
      <c r="D670" s="8">
        <f t="shared" si="33"/>
        <v>2.0082434834909124E-2</v>
      </c>
      <c r="E670" s="117"/>
      <c r="F670" s="86">
        <f>IFERROR(VLOOKUP(A670,SPY!$A$2:$E$379,5,FALSE),"")</f>
        <v>143.970001</v>
      </c>
      <c r="G670" s="8">
        <f t="shared" si="31"/>
        <v>0.27238178042630512</v>
      </c>
    </row>
    <row r="671" spans="1:7" x14ac:dyDescent="0.45">
      <c r="A671" s="9">
        <v>41183</v>
      </c>
      <c r="B671" s="90">
        <v>231.024</v>
      </c>
      <c r="C671" s="8">
        <f t="shared" si="32"/>
        <v>1.582422537165229E-3</v>
      </c>
      <c r="D671" s="8">
        <f t="shared" si="33"/>
        <v>1.9946491483669337E-2</v>
      </c>
      <c r="E671" s="117">
        <v>1.4685667872627999E-2</v>
      </c>
      <c r="F671" s="86">
        <f>IFERROR(VLOOKUP(A671,SPY!$A$2:$E$379,5,FALSE),"")</f>
        <v>141.35000600000001</v>
      </c>
      <c r="G671" s="8">
        <f t="shared" si="31"/>
        <v>0.12629486852589644</v>
      </c>
    </row>
    <row r="672" spans="1:7" x14ac:dyDescent="0.45">
      <c r="A672" s="9">
        <v>41214</v>
      </c>
      <c r="B672" s="90">
        <v>231.33</v>
      </c>
      <c r="C672" s="8">
        <f t="shared" si="32"/>
        <v>1.3245377103678901E-3</v>
      </c>
      <c r="D672" s="8">
        <f t="shared" si="33"/>
        <v>1.9528512686261434E-2</v>
      </c>
      <c r="E672" s="117"/>
      <c r="F672" s="86">
        <f>IFERROR(VLOOKUP(A672,SPY!$A$2:$E$379,5,FALSE),"")</f>
        <v>142.14999399999999</v>
      </c>
      <c r="G672" s="8">
        <f t="shared" si="31"/>
        <v>0.13729095347293296</v>
      </c>
    </row>
    <row r="673" spans="1:7" x14ac:dyDescent="0.45">
      <c r="A673" s="9">
        <v>41244</v>
      </c>
      <c r="B673" s="90">
        <v>231.72499999999999</v>
      </c>
      <c r="C673" s="8">
        <f t="shared" si="32"/>
        <v>1.707517399386127E-3</v>
      </c>
      <c r="D673" s="8">
        <f t="shared" si="33"/>
        <v>1.8996943778720743E-2</v>
      </c>
      <c r="E673" s="117"/>
      <c r="F673" s="86">
        <f>IFERROR(VLOOKUP(A673,SPY!$A$2:$E$379,5,FALSE),"")</f>
        <v>142.41000399999999</v>
      </c>
      <c r="G673" s="8">
        <f t="shared" si="31"/>
        <v>0.13474106772908345</v>
      </c>
    </row>
    <row r="674" spans="1:7" x14ac:dyDescent="0.45">
      <c r="A674" s="9">
        <v>41275</v>
      </c>
      <c r="B674" s="90">
        <v>232.22900000000001</v>
      </c>
      <c r="C674" s="8">
        <f t="shared" si="32"/>
        <v>2.1749919085123359E-3</v>
      </c>
      <c r="D674" s="8">
        <f t="shared" si="33"/>
        <v>1.9098022178631435E-2</v>
      </c>
      <c r="E674" s="117">
        <v>1.5719476053010734E-2</v>
      </c>
      <c r="F674" s="86">
        <f>IFERROR(VLOOKUP(A674,SPY!$A$2:$E$379,5,FALSE),"")</f>
        <v>149.699997</v>
      </c>
      <c r="G674" s="8">
        <f t="shared" si="31"/>
        <v>0.13996336445519675</v>
      </c>
    </row>
    <row r="675" spans="1:7" x14ac:dyDescent="0.45">
      <c r="A675" s="9">
        <v>41306</v>
      </c>
      <c r="B675" s="90">
        <v>232.56899999999999</v>
      </c>
      <c r="C675" s="8">
        <f t="shared" si="32"/>
        <v>1.4640721012448843E-3</v>
      </c>
      <c r="D675" s="8">
        <f t="shared" si="33"/>
        <v>1.9887385214485631E-2</v>
      </c>
      <c r="E675" s="117"/>
      <c r="F675" s="86">
        <f>IFERROR(VLOOKUP(A675,SPY!$A$2:$E$379,5,FALSE),"")</f>
        <v>151.61000100000001</v>
      </c>
      <c r="G675" s="8">
        <f t="shared" si="31"/>
        <v>0.10648078071870448</v>
      </c>
    </row>
    <row r="676" spans="1:7" x14ac:dyDescent="0.45">
      <c r="A676" s="9">
        <v>41334</v>
      </c>
      <c r="B676" s="90">
        <v>232.79400000000001</v>
      </c>
      <c r="C676" s="8">
        <f t="shared" si="32"/>
        <v>9.6745481985993642E-4</v>
      </c>
      <c r="D676" s="8">
        <f t="shared" si="33"/>
        <v>1.8890221377988237E-2</v>
      </c>
      <c r="E676" s="117"/>
      <c r="F676" s="86">
        <f>IFERROR(VLOOKUP(A676,SPY!$A$2:$E$379,5,FALSE),"")</f>
        <v>156.66999799999999</v>
      </c>
      <c r="G676" s="8">
        <f t="shared" si="31"/>
        <v>0.11263404747722516</v>
      </c>
    </row>
    <row r="677" spans="1:7" x14ac:dyDescent="0.45">
      <c r="A677" s="9">
        <v>41365</v>
      </c>
      <c r="B677" s="90">
        <v>232.83199999999999</v>
      </c>
      <c r="C677" s="8">
        <f t="shared" si="32"/>
        <v>1.6323444762322836E-4</v>
      </c>
      <c r="D677" s="8">
        <f t="shared" si="33"/>
        <v>1.715558856294086E-2</v>
      </c>
      <c r="E677" s="117">
        <v>1.2616546391348423E-2</v>
      </c>
      <c r="F677" s="86">
        <f>IFERROR(VLOOKUP(A677,SPY!$A$2:$E$379,5,FALSE),"")</f>
        <v>159.679993</v>
      </c>
      <c r="G677" s="8">
        <f t="shared" si="31"/>
        <v>0.14163150574217154</v>
      </c>
    </row>
    <row r="678" spans="1:7" x14ac:dyDescent="0.45">
      <c r="A678" s="9">
        <v>41395</v>
      </c>
      <c r="B678" s="90">
        <v>232.99600000000001</v>
      </c>
      <c r="C678" s="8">
        <f t="shared" si="32"/>
        <v>7.0437053326011245E-4</v>
      </c>
      <c r="D678" s="8">
        <f t="shared" si="33"/>
        <v>1.6455519491850756E-2</v>
      </c>
      <c r="E678" s="117"/>
      <c r="F678" s="86">
        <f>IFERROR(VLOOKUP(A678,SPY!$A$2:$E$379,5,FALSE),"")</f>
        <v>163.449997</v>
      </c>
      <c r="G678" s="8">
        <f t="shared" si="31"/>
        <v>0.24324937823648463</v>
      </c>
    </row>
    <row r="679" spans="1:7" x14ac:dyDescent="0.45">
      <c r="A679" s="9">
        <v>41426</v>
      </c>
      <c r="B679" s="90">
        <v>233.35</v>
      </c>
      <c r="C679" s="8">
        <f t="shared" si="32"/>
        <v>1.5193393878005779E-3</v>
      </c>
      <c r="D679" s="8">
        <f t="shared" si="33"/>
        <v>1.6230952474272975E-2</v>
      </c>
      <c r="E679" s="117"/>
      <c r="F679" s="86">
        <f>IFERROR(VLOOKUP(A679,SPY!$A$2:$E$379,5,FALSE),"")</f>
        <v>160.41999799999999</v>
      </c>
      <c r="G679" s="8">
        <f t="shared" si="31"/>
        <v>0.17869207147573518</v>
      </c>
    </row>
    <row r="680" spans="1:7" x14ac:dyDescent="0.45">
      <c r="A680" s="9">
        <v>41456</v>
      </c>
      <c r="B680" s="90">
        <v>233.88</v>
      </c>
      <c r="C680" s="8">
        <f t="shared" si="32"/>
        <v>2.2712663381188047E-3</v>
      </c>
      <c r="D680" s="8">
        <f t="shared" si="33"/>
        <v>1.7002217680567089E-2</v>
      </c>
      <c r="E680" s="117">
        <v>1.9174180691829863E-2</v>
      </c>
      <c r="F680" s="86">
        <f>IFERROR(VLOOKUP(A680,SPY!$A$2:$E$379,5,FALSE),"")</f>
        <v>168.71000699999999</v>
      </c>
      <c r="G680" s="8">
        <f t="shared" ref="G680:G743" si="34">IFERROR(F680/F668-1,"")</f>
        <v>0.22511072851808067</v>
      </c>
    </row>
    <row r="681" spans="1:7" x14ac:dyDescent="0.45">
      <c r="A681" s="9">
        <v>41487</v>
      </c>
      <c r="B681" s="90">
        <v>234.33600000000001</v>
      </c>
      <c r="C681" s="8">
        <f t="shared" si="32"/>
        <v>1.9497178040022156E-3</v>
      </c>
      <c r="D681" s="8">
        <f t="shared" si="33"/>
        <v>1.7821076909044331E-2</v>
      </c>
      <c r="E681" s="117"/>
      <c r="F681" s="86">
        <f>IFERROR(VLOOKUP(A681,SPY!$A$2:$E$379,5,FALSE),"")</f>
        <v>163.64999399999999</v>
      </c>
      <c r="G681" s="8">
        <f t="shared" si="34"/>
        <v>0.15932267896507013</v>
      </c>
    </row>
    <row r="682" spans="1:7" x14ac:dyDescent="0.45">
      <c r="A682" s="9">
        <v>41518</v>
      </c>
      <c r="B682" s="90">
        <v>234.7</v>
      </c>
      <c r="C682" s="8">
        <f t="shared" si="32"/>
        <v>1.5533251399697523E-3</v>
      </c>
      <c r="D682" s="8">
        <f t="shared" si="33"/>
        <v>1.7519368418314363E-2</v>
      </c>
      <c r="E682" s="117"/>
      <c r="F682" s="86">
        <f>IFERROR(VLOOKUP(A682,SPY!$A$2:$E$379,5,FALSE),"")</f>
        <v>168.009995</v>
      </c>
      <c r="G682" s="8">
        <f t="shared" si="34"/>
        <v>0.16697918894923114</v>
      </c>
    </row>
    <row r="683" spans="1:7" x14ac:dyDescent="0.45">
      <c r="A683" s="9">
        <v>41548</v>
      </c>
      <c r="B683" s="90">
        <v>234.92099999999999</v>
      </c>
      <c r="C683" s="8">
        <f t="shared" si="32"/>
        <v>9.4162760971450155E-4</v>
      </c>
      <c r="D683" s="8">
        <f t="shared" si="33"/>
        <v>1.6868377311448191E-2</v>
      </c>
      <c r="E683" s="117">
        <v>2.6141227446924854E-2</v>
      </c>
      <c r="F683" s="86">
        <f>IFERROR(VLOOKUP(A683,SPY!$A$2:$E$379,5,FALSE),"")</f>
        <v>175.78999300000001</v>
      </c>
      <c r="G683" s="8">
        <f t="shared" si="34"/>
        <v>0.2436504105984969</v>
      </c>
    </row>
    <row r="684" spans="1:7" x14ac:dyDescent="0.45">
      <c r="A684" s="9">
        <v>41579</v>
      </c>
      <c r="B684" s="90">
        <v>235.35900000000001</v>
      </c>
      <c r="C684" s="8">
        <f t="shared" si="32"/>
        <v>1.8644565619931885E-3</v>
      </c>
      <c r="D684" s="8">
        <f t="shared" si="33"/>
        <v>1.7416677473738762E-2</v>
      </c>
      <c r="E684" s="117"/>
      <c r="F684" s="86">
        <f>IFERROR(VLOOKUP(A684,SPY!$A$2:$E$379,5,FALSE),"")</f>
        <v>181</v>
      </c>
      <c r="G684" s="8">
        <f t="shared" si="34"/>
        <v>0.27330290284781866</v>
      </c>
    </row>
    <row r="685" spans="1:7" x14ac:dyDescent="0.45">
      <c r="A685" s="9">
        <v>41609</v>
      </c>
      <c r="B685" s="90">
        <v>235.75899999999999</v>
      </c>
      <c r="C685" s="8">
        <f t="shared" si="32"/>
        <v>1.6995313542289558E-3</v>
      </c>
      <c r="D685" s="8">
        <f t="shared" si="33"/>
        <v>1.7408566188369834E-2</v>
      </c>
      <c r="E685" s="117"/>
      <c r="F685" s="86">
        <f>IFERROR(VLOOKUP(A685,SPY!$A$2:$E$379,5,FALSE),"")</f>
        <v>184.69000199999999</v>
      </c>
      <c r="G685" s="8">
        <f t="shared" si="34"/>
        <v>0.29688924101146719</v>
      </c>
    </row>
    <row r="686" spans="1:7" x14ac:dyDescent="0.45">
      <c r="A686" s="9">
        <v>41640</v>
      </c>
      <c r="B686" s="90">
        <v>235.96100000000001</v>
      </c>
      <c r="C686" s="8">
        <f t="shared" si="32"/>
        <v>8.5680716324731954E-4</v>
      </c>
      <c r="D686" s="8">
        <f t="shared" si="33"/>
        <v>1.6070344358370292E-2</v>
      </c>
      <c r="E686" s="117">
        <v>1.4257249176644771E-2</v>
      </c>
      <c r="F686" s="86">
        <f>IFERROR(VLOOKUP(A686,SPY!$A$2:$E$379,5,FALSE),"")</f>
        <v>178.179993</v>
      </c>
      <c r="G686" s="8">
        <f t="shared" si="34"/>
        <v>0.19024713808110505</v>
      </c>
    </row>
    <row r="687" spans="1:7" x14ac:dyDescent="0.45">
      <c r="A687" s="9">
        <v>41671</v>
      </c>
      <c r="B687" s="90">
        <v>236.185</v>
      </c>
      <c r="C687" s="8">
        <f t="shared" si="32"/>
        <v>9.4930941977700023E-4</v>
      </c>
      <c r="D687" s="8">
        <f t="shared" si="33"/>
        <v>1.5548073904948723E-2</v>
      </c>
      <c r="E687" s="117"/>
      <c r="F687" s="86">
        <f>IFERROR(VLOOKUP(A687,SPY!$A$2:$E$379,5,FALSE),"")</f>
        <v>186.28999300000001</v>
      </c>
      <c r="G687" s="8">
        <f t="shared" si="34"/>
        <v>0.22874475147586071</v>
      </c>
    </row>
    <row r="688" spans="1:7" x14ac:dyDescent="0.45">
      <c r="A688" s="9">
        <v>41699</v>
      </c>
      <c r="B688" s="90">
        <v>236.625</v>
      </c>
      <c r="C688" s="8">
        <f t="shared" si="32"/>
        <v>1.8629464191206591E-3</v>
      </c>
      <c r="D688" s="8">
        <f t="shared" si="33"/>
        <v>1.6456609706435588E-2</v>
      </c>
      <c r="E688" s="117"/>
      <c r="F688" s="86">
        <f>IFERROR(VLOOKUP(A688,SPY!$A$2:$E$379,5,FALSE),"")</f>
        <v>187.009995</v>
      </c>
      <c r="G688" s="8">
        <f t="shared" si="34"/>
        <v>0.19365543746288938</v>
      </c>
    </row>
    <row r="689" spans="1:7" x14ac:dyDescent="0.45">
      <c r="A689" s="9">
        <v>41730</v>
      </c>
      <c r="B689" s="90">
        <v>237.072</v>
      </c>
      <c r="C689" s="8">
        <f t="shared" si="32"/>
        <v>1.8890649762282052E-3</v>
      </c>
      <c r="D689" s="8">
        <f t="shared" si="33"/>
        <v>1.8210555250137483E-2</v>
      </c>
      <c r="E689" s="117">
        <v>2.6720123780876529E-2</v>
      </c>
      <c r="F689" s="86">
        <f>IFERROR(VLOOKUP(A689,SPY!$A$2:$E$379,5,FALSE),"")</f>
        <v>188.30999800000001</v>
      </c>
      <c r="G689" s="8">
        <f t="shared" si="34"/>
        <v>0.17929613135691969</v>
      </c>
    </row>
    <row r="690" spans="1:7" x14ac:dyDescent="0.45">
      <c r="A690" s="9">
        <v>41760</v>
      </c>
      <c r="B690" s="90">
        <v>237.529</v>
      </c>
      <c r="C690" s="8">
        <f t="shared" si="32"/>
        <v>1.9276844165485585E-3</v>
      </c>
      <c r="D690" s="8">
        <f t="shared" si="33"/>
        <v>1.9455269618362525E-2</v>
      </c>
      <c r="E690" s="117"/>
      <c r="F690" s="86">
        <f>IFERROR(VLOOKUP(A690,SPY!$A$2:$E$379,5,FALSE),"")</f>
        <v>192.679993</v>
      </c>
      <c r="G690" s="8">
        <f t="shared" si="34"/>
        <v>0.17883142573566402</v>
      </c>
    </row>
    <row r="691" spans="1:7" x14ac:dyDescent="0.45">
      <c r="A691" s="9">
        <v>41791</v>
      </c>
      <c r="B691" s="90">
        <v>237.83699999999999</v>
      </c>
      <c r="C691" s="8">
        <f t="shared" si="32"/>
        <v>1.2966837733496828E-3</v>
      </c>
      <c r="D691" s="8">
        <f t="shared" si="33"/>
        <v>1.9228626526676562E-2</v>
      </c>
      <c r="E691" s="117"/>
      <c r="F691" s="86">
        <f>IFERROR(VLOOKUP(A691,SPY!$A$2:$E$379,5,FALSE),"")</f>
        <v>195.720001</v>
      </c>
      <c r="G691" s="8">
        <f t="shared" si="34"/>
        <v>0.22004739708324905</v>
      </c>
    </row>
    <row r="692" spans="1:7" x14ac:dyDescent="0.45">
      <c r="A692" s="9">
        <v>41821</v>
      </c>
      <c r="B692" s="90">
        <v>238.19499999999999</v>
      </c>
      <c r="C692" s="8">
        <f t="shared" si="32"/>
        <v>1.5052325752511475E-3</v>
      </c>
      <c r="D692" s="8">
        <f t="shared" si="33"/>
        <v>1.8449632290063356E-2</v>
      </c>
      <c r="E692" s="117">
        <v>3.1177281686652052E-2</v>
      </c>
      <c r="F692" s="86">
        <f>IFERROR(VLOOKUP(A692,SPY!$A$2:$E$379,5,FALSE),"")</f>
        <v>193.08999600000001</v>
      </c>
      <c r="G692" s="8">
        <f t="shared" si="34"/>
        <v>0.14450825670346878</v>
      </c>
    </row>
    <row r="693" spans="1:7" x14ac:dyDescent="0.45">
      <c r="A693" s="9">
        <v>41852</v>
      </c>
      <c r="B693" s="90">
        <v>238.405</v>
      </c>
      <c r="C693" s="8">
        <f t="shared" si="32"/>
        <v>8.8163059678003641E-4</v>
      </c>
      <c r="D693" s="8">
        <f t="shared" si="33"/>
        <v>1.7363956028949801E-2</v>
      </c>
      <c r="E693" s="117"/>
      <c r="F693" s="86">
        <f>IFERROR(VLOOKUP(A693,SPY!$A$2:$E$379,5,FALSE),"")</f>
        <v>200.71000699999999</v>
      </c>
      <c r="G693" s="8">
        <f t="shared" si="34"/>
        <v>0.22645899394289004</v>
      </c>
    </row>
    <row r="694" spans="1:7" x14ac:dyDescent="0.45">
      <c r="A694" s="9">
        <v>41883</v>
      </c>
      <c r="B694" s="90">
        <v>238.786</v>
      </c>
      <c r="C694" s="8">
        <f t="shared" si="32"/>
        <v>1.598120844780837E-3</v>
      </c>
      <c r="D694" s="8">
        <f t="shared" si="33"/>
        <v>1.7409458883681284E-2</v>
      </c>
      <c r="E694" s="117"/>
      <c r="F694" s="86">
        <f>IFERROR(VLOOKUP(A694,SPY!$A$2:$E$379,5,FALSE),"")</f>
        <v>197.020004</v>
      </c>
      <c r="G694" s="8">
        <f t="shared" si="34"/>
        <v>0.17266835226082833</v>
      </c>
    </row>
    <row r="695" spans="1:7" x14ac:dyDescent="0.45">
      <c r="A695" s="9">
        <v>41913</v>
      </c>
      <c r="B695" s="90">
        <v>239.191</v>
      </c>
      <c r="C695" s="8">
        <f t="shared" si="32"/>
        <v>1.6960793346343372E-3</v>
      </c>
      <c r="D695" s="8">
        <f t="shared" si="33"/>
        <v>1.817632310436279E-2</v>
      </c>
      <c r="E695" s="117">
        <v>2.8768548833451736E-2</v>
      </c>
      <c r="F695" s="86">
        <f>IFERROR(VLOOKUP(A695,SPY!$A$2:$E$379,5,FALSE),"")</f>
        <v>201.66000399999999</v>
      </c>
      <c r="G695" s="8">
        <f t="shared" si="34"/>
        <v>0.14716429848199586</v>
      </c>
    </row>
    <row r="696" spans="1:7" x14ac:dyDescent="0.45">
      <c r="A696" s="9">
        <v>41944</v>
      </c>
      <c r="B696" s="90">
        <v>239.458</v>
      </c>
      <c r="C696" s="8">
        <f t="shared" si="32"/>
        <v>1.1162627356380295E-3</v>
      </c>
      <c r="D696" s="8">
        <f t="shared" si="33"/>
        <v>1.7415947552462452E-2</v>
      </c>
      <c r="E696" s="117"/>
      <c r="F696" s="86">
        <f>IFERROR(VLOOKUP(A696,SPY!$A$2:$E$379,5,FALSE),"")</f>
        <v>207.199997</v>
      </c>
      <c r="G696" s="8">
        <f t="shared" si="34"/>
        <v>0.14475136464088401</v>
      </c>
    </row>
    <row r="697" spans="1:7" x14ac:dyDescent="0.45">
      <c r="A697" s="9">
        <v>41974</v>
      </c>
      <c r="B697" s="90">
        <v>239.584</v>
      </c>
      <c r="C697" s="8">
        <f t="shared" si="32"/>
        <v>5.261883085969643E-4</v>
      </c>
      <c r="D697" s="8">
        <f t="shared" si="33"/>
        <v>1.6224195046636636E-2</v>
      </c>
      <c r="E697" s="117"/>
      <c r="F697" s="86">
        <f>IFERROR(VLOOKUP(A697,SPY!$A$2:$E$379,5,FALSE),"")</f>
        <v>205.53999300000001</v>
      </c>
      <c r="G697" s="8">
        <f t="shared" si="34"/>
        <v>0.1128918229152438</v>
      </c>
    </row>
    <row r="698" spans="1:7" x14ac:dyDescent="0.45">
      <c r="A698" s="9">
        <v>42005</v>
      </c>
      <c r="B698" s="90">
        <v>239.81100000000001</v>
      </c>
      <c r="C698" s="8">
        <f t="shared" si="32"/>
        <v>9.4747562441566124E-4</v>
      </c>
      <c r="D698" s="8">
        <f t="shared" si="33"/>
        <v>1.6316255652417011E-2</v>
      </c>
      <c r="E698" s="117">
        <v>3.9782048489035673E-2</v>
      </c>
      <c r="F698" s="86">
        <f>IFERROR(VLOOKUP(A698,SPY!$A$2:$E$379,5,FALSE),"")</f>
        <v>199.449997</v>
      </c>
      <c r="G698" s="8">
        <f t="shared" si="34"/>
        <v>0.11937369421717281</v>
      </c>
    </row>
    <row r="699" spans="1:7" x14ac:dyDescent="0.45">
      <c r="A699" s="9">
        <v>42036</v>
      </c>
      <c r="B699" s="90">
        <v>240.172</v>
      </c>
      <c r="C699" s="8">
        <f t="shared" si="32"/>
        <v>1.5053521314700724E-3</v>
      </c>
      <c r="D699" s="8">
        <f t="shared" si="33"/>
        <v>1.6880834938713285E-2</v>
      </c>
      <c r="E699" s="117"/>
      <c r="F699" s="86">
        <f>IFERROR(VLOOKUP(A699,SPY!$A$2:$E$379,5,FALSE),"")</f>
        <v>210.66000399999999</v>
      </c>
      <c r="G699" s="8">
        <f t="shared" si="34"/>
        <v>0.13081760650449947</v>
      </c>
    </row>
    <row r="700" spans="1:7" x14ac:dyDescent="0.45">
      <c r="A700" s="9">
        <v>42064</v>
      </c>
      <c r="B700" s="90">
        <v>240.755</v>
      </c>
      <c r="C700" s="8">
        <f t="shared" si="32"/>
        <v>2.4274270106423579E-3</v>
      </c>
      <c r="D700" s="8">
        <f t="shared" si="33"/>
        <v>1.7453777073428434E-2</v>
      </c>
      <c r="E700" s="117"/>
      <c r="F700" s="86">
        <f>IFERROR(VLOOKUP(A700,SPY!$A$2:$E$379,5,FALSE),"")</f>
        <v>206.429993</v>
      </c>
      <c r="G700" s="8">
        <f t="shared" si="34"/>
        <v>0.10384470626823972</v>
      </c>
    </row>
    <row r="701" spans="1:7" x14ac:dyDescent="0.45">
      <c r="A701" s="9">
        <v>42095</v>
      </c>
      <c r="B701" s="90">
        <v>241.346</v>
      </c>
      <c r="C701" s="8">
        <f t="shared" si="32"/>
        <v>2.4547776785528441E-3</v>
      </c>
      <c r="D701" s="8">
        <f t="shared" si="33"/>
        <v>1.802827832894649E-2</v>
      </c>
      <c r="E701" s="117">
        <v>3.3500272393006146E-2</v>
      </c>
      <c r="F701" s="86">
        <f>IFERROR(VLOOKUP(A701,SPY!$A$2:$E$379,5,FALSE),"")</f>
        <v>208.46000699999999</v>
      </c>
      <c r="G701" s="8">
        <f t="shared" si="34"/>
        <v>0.10700445655572666</v>
      </c>
    </row>
    <row r="702" spans="1:7" x14ac:dyDescent="0.45">
      <c r="A702" s="9">
        <v>42125</v>
      </c>
      <c r="B702" s="90">
        <v>241.68799999999999</v>
      </c>
      <c r="C702" s="8">
        <f t="shared" si="32"/>
        <v>1.4170526961292396E-3</v>
      </c>
      <c r="D702" s="8">
        <f t="shared" si="33"/>
        <v>1.7509440952473199E-2</v>
      </c>
      <c r="E702" s="117"/>
      <c r="F702" s="86">
        <f>IFERROR(VLOOKUP(A702,SPY!$A$2:$E$379,5,FALSE),"")</f>
        <v>211.13999899999999</v>
      </c>
      <c r="G702" s="8">
        <f t="shared" si="34"/>
        <v>9.5806553200362687E-2</v>
      </c>
    </row>
    <row r="703" spans="1:7" x14ac:dyDescent="0.45">
      <c r="A703" s="9">
        <v>42156</v>
      </c>
      <c r="B703" s="90">
        <v>242.06399999999999</v>
      </c>
      <c r="C703" s="8">
        <f t="shared" si="32"/>
        <v>1.5557247360233895E-3</v>
      </c>
      <c r="D703" s="8">
        <f t="shared" si="33"/>
        <v>1.7772676244655061E-2</v>
      </c>
      <c r="E703" s="117"/>
      <c r="F703" s="86">
        <f>IFERROR(VLOOKUP(A703,SPY!$A$2:$E$379,5,FALSE),"")</f>
        <v>205.85000600000001</v>
      </c>
      <c r="G703" s="8">
        <f t="shared" si="34"/>
        <v>5.1757638198663303E-2</v>
      </c>
    </row>
    <row r="704" spans="1:7" x14ac:dyDescent="0.45">
      <c r="A704" s="9">
        <v>42186</v>
      </c>
      <c r="B704" s="90">
        <v>242.565</v>
      </c>
      <c r="C704" s="8">
        <f t="shared" si="32"/>
        <v>2.0697005750545117E-3</v>
      </c>
      <c r="D704" s="8">
        <f t="shared" si="33"/>
        <v>1.8346312894897077E-2</v>
      </c>
      <c r="E704" s="117">
        <v>2.4410254460905882E-2</v>
      </c>
      <c r="F704" s="86">
        <f>IFERROR(VLOOKUP(A704,SPY!$A$2:$E$379,5,FALSE),"")</f>
        <v>210.5</v>
      </c>
      <c r="G704" s="8">
        <f t="shared" si="34"/>
        <v>9.0165230517690764E-2</v>
      </c>
    </row>
    <row r="705" spans="1:7" x14ac:dyDescent="0.45">
      <c r="A705" s="9">
        <v>42217</v>
      </c>
      <c r="B705" s="90">
        <v>242.81700000000001</v>
      </c>
      <c r="C705" s="8">
        <f t="shared" si="32"/>
        <v>1.0388967905510249E-3</v>
      </c>
      <c r="D705" s="8">
        <f t="shared" si="33"/>
        <v>1.8506323273421277E-2</v>
      </c>
      <c r="E705" s="117"/>
      <c r="F705" s="86">
        <f>IFERROR(VLOOKUP(A705,SPY!$A$2:$E$379,5,FALSE),"")</f>
        <v>197.66999799999999</v>
      </c>
      <c r="G705" s="8">
        <f t="shared" si="34"/>
        <v>-1.5146275192945424E-2</v>
      </c>
    </row>
    <row r="706" spans="1:7" x14ac:dyDescent="0.45">
      <c r="A706" s="9">
        <v>42248</v>
      </c>
      <c r="B706" s="90">
        <v>243.316</v>
      </c>
      <c r="C706" s="8">
        <f t="shared" si="32"/>
        <v>2.0550455692969205E-3</v>
      </c>
      <c r="D706" s="8">
        <f t="shared" si="33"/>
        <v>1.8970961446650891E-2</v>
      </c>
      <c r="E706" s="117"/>
      <c r="F706" s="86">
        <f>IFERROR(VLOOKUP(A706,SPY!$A$2:$E$379,5,FALSE),"")</f>
        <v>191.63000500000001</v>
      </c>
      <c r="G706" s="8">
        <f t="shared" si="34"/>
        <v>-2.7357623036085132E-2</v>
      </c>
    </row>
    <row r="707" spans="1:7" x14ac:dyDescent="0.45">
      <c r="A707" s="9">
        <v>42278</v>
      </c>
      <c r="B707" s="90">
        <v>243.768</v>
      </c>
      <c r="C707" s="8">
        <f t="shared" si="32"/>
        <v>1.8576665735092757E-3</v>
      </c>
      <c r="D707" s="8">
        <f t="shared" si="33"/>
        <v>1.9135335359607986E-2</v>
      </c>
      <c r="E707" s="117">
        <v>1.9008532793312233E-2</v>
      </c>
      <c r="F707" s="86">
        <f>IFERROR(VLOOKUP(A707,SPY!$A$2:$E$379,5,FALSE),"")</f>
        <v>207.929993</v>
      </c>
      <c r="G707" s="8">
        <f t="shared" si="34"/>
        <v>3.1091881759558015E-2</v>
      </c>
    </row>
    <row r="708" spans="1:7" x14ac:dyDescent="0.45">
      <c r="A708" s="9">
        <v>42309</v>
      </c>
      <c r="B708" s="90">
        <v>244.24100000000001</v>
      </c>
      <c r="C708" s="8">
        <f t="shared" ref="C708:C771" si="35">B708/B707-1</f>
        <v>1.9403695316859704E-3</v>
      </c>
      <c r="D708" s="8">
        <f t="shared" si="33"/>
        <v>1.9974275238246353E-2</v>
      </c>
      <c r="E708" s="117"/>
      <c r="F708" s="86">
        <f>IFERROR(VLOOKUP(A708,SPY!$A$2:$E$379,5,FALSE),"")</f>
        <v>208.69000199999999</v>
      </c>
      <c r="G708" s="8">
        <f t="shared" si="34"/>
        <v>7.1911439265126553E-3</v>
      </c>
    </row>
    <row r="709" spans="1:7" x14ac:dyDescent="0.45">
      <c r="A709" s="9">
        <v>42339</v>
      </c>
      <c r="B709" s="90">
        <v>244.547</v>
      </c>
      <c r="C709" s="8">
        <f t="shared" si="35"/>
        <v>1.252860903779407E-3</v>
      </c>
      <c r="D709" s="8">
        <f t="shared" si="33"/>
        <v>2.0715072792840905E-2</v>
      </c>
      <c r="E709" s="117"/>
      <c r="F709" s="86">
        <f>IFERROR(VLOOKUP(A709,SPY!$A$2:$E$379,5,FALSE),"")</f>
        <v>203.86999499999999</v>
      </c>
      <c r="G709" s="8">
        <f t="shared" si="34"/>
        <v>-8.1249297308286783E-3</v>
      </c>
    </row>
    <row r="710" spans="1:7" x14ac:dyDescent="0.45">
      <c r="A710" s="9">
        <v>42370</v>
      </c>
      <c r="B710" s="90">
        <v>244.95500000000001</v>
      </c>
      <c r="C710" s="8">
        <f t="shared" si="35"/>
        <v>1.6683909432542166E-3</v>
      </c>
      <c r="D710" s="8">
        <f t="shared" si="33"/>
        <v>2.1450225385824639E-2</v>
      </c>
      <c r="E710" s="117">
        <v>1.616308533949767E-2</v>
      </c>
      <c r="F710" s="86">
        <f>IFERROR(VLOOKUP(A710,SPY!$A$2:$E$379,5,FALSE),"")</f>
        <v>193.720001</v>
      </c>
      <c r="G710" s="8">
        <f t="shared" si="34"/>
        <v>-2.872898514006994E-2</v>
      </c>
    </row>
    <row r="711" spans="1:7" x14ac:dyDescent="0.45">
      <c r="A711" s="9">
        <v>42401</v>
      </c>
      <c r="B711" s="90">
        <v>245.51</v>
      </c>
      <c r="C711" s="8">
        <f t="shared" si="35"/>
        <v>2.2657222755197992E-3</v>
      </c>
      <c r="D711" s="8">
        <f t="shared" si="33"/>
        <v>2.2225738220941649E-2</v>
      </c>
      <c r="E711" s="117"/>
      <c r="F711" s="86">
        <f>IFERROR(VLOOKUP(A711,SPY!$A$2:$E$379,5,FALSE),"")</f>
        <v>193.55999800000001</v>
      </c>
      <c r="G711" s="8">
        <f t="shared" si="34"/>
        <v>-8.1173481796762759E-2</v>
      </c>
    </row>
    <row r="712" spans="1:7" x14ac:dyDescent="0.45">
      <c r="A712" s="9">
        <v>42430</v>
      </c>
      <c r="B712" s="90">
        <v>245.91300000000001</v>
      </c>
      <c r="C712" s="8">
        <f t="shared" si="35"/>
        <v>1.6414809987375101E-3</v>
      </c>
      <c r="D712" s="8">
        <f t="shared" si="33"/>
        <v>2.142426948557663E-2</v>
      </c>
      <c r="E712" s="117"/>
      <c r="F712" s="86">
        <f>IFERROR(VLOOKUP(A712,SPY!$A$2:$E$379,5,FALSE),"")</f>
        <v>205.520004</v>
      </c>
      <c r="G712" s="8">
        <f t="shared" si="34"/>
        <v>-4.4082208538368528E-3</v>
      </c>
    </row>
    <row r="713" spans="1:7" x14ac:dyDescent="0.45">
      <c r="A713" s="9">
        <v>42461</v>
      </c>
      <c r="B713" s="90">
        <v>246.55099999999999</v>
      </c>
      <c r="C713" s="8">
        <f t="shared" si="35"/>
        <v>2.5944134714308564E-3</v>
      </c>
      <c r="D713" s="8">
        <f t="shared" si="33"/>
        <v>2.1566547612141829E-2</v>
      </c>
      <c r="E713" s="117">
        <v>1.3429417737404956E-2</v>
      </c>
      <c r="F713" s="86">
        <f>IFERROR(VLOOKUP(A713,SPY!$A$2:$E$379,5,FALSE),"")</f>
        <v>206.33000200000001</v>
      </c>
      <c r="G713" s="8">
        <f t="shared" si="34"/>
        <v>-1.0217811227455131E-2</v>
      </c>
    </row>
    <row r="714" spans="1:7" x14ac:dyDescent="0.45">
      <c r="A714" s="9">
        <v>42491</v>
      </c>
      <c r="B714" s="90">
        <v>247.137</v>
      </c>
      <c r="C714" s="8">
        <f t="shared" si="35"/>
        <v>2.376790197565759E-3</v>
      </c>
      <c r="D714" s="8">
        <f t="shared" si="33"/>
        <v>2.2545595974976074E-2</v>
      </c>
      <c r="E714" s="117"/>
      <c r="F714" s="86">
        <f>IFERROR(VLOOKUP(A714,SPY!$A$2:$E$379,5,FALSE),"")</f>
        <v>209.83999600000001</v>
      </c>
      <c r="G714" s="8">
        <f t="shared" si="34"/>
        <v>-6.1570664306007661E-3</v>
      </c>
    </row>
    <row r="715" spans="1:7" x14ac:dyDescent="0.45">
      <c r="A715" s="9">
        <v>42522</v>
      </c>
      <c r="B715" s="90">
        <v>247.54</v>
      </c>
      <c r="C715" s="8">
        <f t="shared" si="35"/>
        <v>1.6306744841929621E-3</v>
      </c>
      <c r="D715" s="8">
        <f t="shared" si="33"/>
        <v>2.2622116465067066E-2</v>
      </c>
      <c r="E715" s="117"/>
      <c r="F715" s="86">
        <f>IFERROR(VLOOKUP(A715,SPY!$A$2:$E$379,5,FALSE),"")</f>
        <v>209.479996</v>
      </c>
      <c r="G715" s="8">
        <f t="shared" si="34"/>
        <v>1.7634150566893769E-2</v>
      </c>
    </row>
    <row r="716" spans="1:7" x14ac:dyDescent="0.45">
      <c r="A716" s="9">
        <v>42552</v>
      </c>
      <c r="B716" s="90">
        <v>247.82900000000001</v>
      </c>
      <c r="C716" s="8">
        <f t="shared" si="35"/>
        <v>1.1674880827341472E-3</v>
      </c>
      <c r="D716" s="8">
        <f t="shared" si="33"/>
        <v>2.1701399624842965E-2</v>
      </c>
      <c r="E716" s="117">
        <v>1.556711585067171E-2</v>
      </c>
      <c r="F716" s="86">
        <f>IFERROR(VLOOKUP(A716,SPY!$A$2:$E$379,5,FALSE),"")</f>
        <v>217.11999499999999</v>
      </c>
      <c r="G716" s="8">
        <f t="shared" si="34"/>
        <v>3.144890736342032E-2</v>
      </c>
    </row>
    <row r="717" spans="1:7" x14ac:dyDescent="0.45">
      <c r="A717" s="9">
        <v>42583</v>
      </c>
      <c r="B717" s="90">
        <v>248.423</v>
      </c>
      <c r="C717" s="8">
        <f t="shared" si="35"/>
        <v>2.3968139321870474E-3</v>
      </c>
      <c r="D717" s="8">
        <f t="shared" si="33"/>
        <v>2.3087345614186683E-2</v>
      </c>
      <c r="E717" s="117"/>
      <c r="F717" s="86">
        <f>IFERROR(VLOOKUP(A717,SPY!$A$2:$E$379,5,FALSE),"")</f>
        <v>217.38000500000001</v>
      </c>
      <c r="G717" s="8">
        <f t="shared" si="34"/>
        <v>9.9711677034569624E-2</v>
      </c>
    </row>
    <row r="718" spans="1:7" x14ac:dyDescent="0.45">
      <c r="A718" s="9">
        <v>42614</v>
      </c>
      <c r="B718" s="90">
        <v>248.84200000000001</v>
      </c>
      <c r="C718" s="8">
        <f t="shared" si="35"/>
        <v>1.6866393208359032E-3</v>
      </c>
      <c r="D718" s="8">
        <f t="shared" si="33"/>
        <v>2.2711206825691832E-2</v>
      </c>
      <c r="E718" s="117"/>
      <c r="F718" s="86">
        <f>IFERROR(VLOOKUP(A718,SPY!$A$2:$E$379,5,FALSE),"")</f>
        <v>216.300003</v>
      </c>
      <c r="G718" s="8">
        <f t="shared" si="34"/>
        <v>0.12873765775876267</v>
      </c>
    </row>
    <row r="719" spans="1:7" x14ac:dyDescent="0.45">
      <c r="A719" s="9">
        <v>42644</v>
      </c>
      <c r="B719" s="90">
        <v>249.142</v>
      </c>
      <c r="C719" s="8">
        <f t="shared" si="35"/>
        <v>1.2055842663214467E-3</v>
      </c>
      <c r="D719" s="8">
        <f t="shared" ref="D719:D782" si="36">B719/B707-1</f>
        <v>2.2045551507991146E-2</v>
      </c>
      <c r="E719" s="117">
        <v>2.0340660220087192E-2</v>
      </c>
      <c r="F719" s="86">
        <f>IFERROR(VLOOKUP(A719,SPY!$A$2:$E$379,5,FALSE),"")</f>
        <v>212.550003</v>
      </c>
      <c r="G719" s="8">
        <f t="shared" si="34"/>
        <v>2.2219064856122017E-2</v>
      </c>
    </row>
    <row r="720" spans="1:7" x14ac:dyDescent="0.45">
      <c r="A720" s="9">
        <v>42675</v>
      </c>
      <c r="B720" s="90">
        <v>249.48099999999999</v>
      </c>
      <c r="C720" s="8">
        <f t="shared" si="35"/>
        <v>1.3606698188182165E-3</v>
      </c>
      <c r="D720" s="8">
        <f t="shared" si="36"/>
        <v>2.1454219398053587E-2</v>
      </c>
      <c r="E720" s="117"/>
      <c r="F720" s="86">
        <f>IFERROR(VLOOKUP(A720,SPY!$A$2:$E$379,5,FALSE),"")</f>
        <v>220.38000500000001</v>
      </c>
      <c r="G720" s="8">
        <f t="shared" si="34"/>
        <v>5.6016114274607176E-2</v>
      </c>
    </row>
    <row r="721" spans="1:7" x14ac:dyDescent="0.45">
      <c r="A721" s="9">
        <v>42705</v>
      </c>
      <c r="B721" s="90">
        <v>249.92</v>
      </c>
      <c r="C721" s="8">
        <f t="shared" si="35"/>
        <v>1.7596530397103738E-3</v>
      </c>
      <c r="D721" s="8">
        <f t="shared" si="36"/>
        <v>2.1971236613002709E-2</v>
      </c>
      <c r="E721" s="117"/>
      <c r="F721" s="86">
        <f>IFERROR(VLOOKUP(A721,SPY!$A$2:$E$379,5,FALSE),"")</f>
        <v>223.529999</v>
      </c>
      <c r="G721" s="8">
        <f t="shared" si="34"/>
        <v>9.6434024045569E-2</v>
      </c>
    </row>
    <row r="722" spans="1:7" x14ac:dyDescent="0.45">
      <c r="A722" s="9">
        <v>42736</v>
      </c>
      <c r="B722" s="90">
        <v>250.46700000000001</v>
      </c>
      <c r="C722" s="8">
        <f t="shared" si="35"/>
        <v>2.1887003841229991E-3</v>
      </c>
      <c r="D722" s="8">
        <f t="shared" si="36"/>
        <v>2.2502092221020176E-2</v>
      </c>
      <c r="E722" s="117">
        <v>2.0984244373375028E-2</v>
      </c>
      <c r="F722" s="86">
        <f>IFERROR(VLOOKUP(A722,SPY!$A$2:$E$379,5,FALSE),"")</f>
        <v>227.529999</v>
      </c>
      <c r="G722" s="8">
        <f t="shared" si="34"/>
        <v>0.17453023862001737</v>
      </c>
    </row>
    <row r="723" spans="1:7" x14ac:dyDescent="0.45">
      <c r="A723" s="9">
        <v>42767</v>
      </c>
      <c r="B723" s="90">
        <v>250.99799999999999</v>
      </c>
      <c r="C723" s="8">
        <f t="shared" si="35"/>
        <v>2.1200397657175074E-3</v>
      </c>
      <c r="D723" s="8">
        <f t="shared" si="36"/>
        <v>2.2353468290497336E-2</v>
      </c>
      <c r="E723" s="117"/>
      <c r="F723" s="86">
        <f>IFERROR(VLOOKUP(A723,SPY!$A$2:$E$379,5,FALSE),"")</f>
        <v>236.470001</v>
      </c>
      <c r="G723" s="8">
        <f t="shared" si="34"/>
        <v>0.22168838315445738</v>
      </c>
    </row>
    <row r="724" spans="1:7" x14ac:dyDescent="0.45">
      <c r="A724" s="9">
        <v>42795</v>
      </c>
      <c r="B724" s="90">
        <v>250.94399999999999</v>
      </c>
      <c r="C724" s="8">
        <f t="shared" si="35"/>
        <v>-2.1514115650322907E-4</v>
      </c>
      <c r="D724" s="8">
        <f t="shared" si="36"/>
        <v>2.0458454819387351E-2</v>
      </c>
      <c r="E724" s="117"/>
      <c r="F724" s="86">
        <f>IFERROR(VLOOKUP(A724,SPY!$A$2:$E$379,5,FALSE),"")</f>
        <v>235.740005</v>
      </c>
      <c r="G724" s="8">
        <f t="shared" si="34"/>
        <v>0.14704165245150547</v>
      </c>
    </row>
    <row r="725" spans="1:7" x14ac:dyDescent="0.45">
      <c r="A725" s="9">
        <v>42826</v>
      </c>
      <c r="B725" s="90">
        <v>251.227</v>
      </c>
      <c r="C725" s="8">
        <f t="shared" si="35"/>
        <v>1.1277416475390378E-3</v>
      </c>
      <c r="D725" s="8">
        <f t="shared" si="36"/>
        <v>1.8965650108902388E-2</v>
      </c>
      <c r="E725" s="117">
        <v>2.1635125469282663E-2</v>
      </c>
      <c r="F725" s="86">
        <f>IFERROR(VLOOKUP(A725,SPY!$A$2:$E$379,5,FALSE),"")</f>
        <v>238.08000200000001</v>
      </c>
      <c r="G725" s="8">
        <f t="shared" si="34"/>
        <v>0.15387970577347243</v>
      </c>
    </row>
    <row r="726" spans="1:7" x14ac:dyDescent="0.45">
      <c r="A726" s="9">
        <v>42856</v>
      </c>
      <c r="B726" s="90">
        <v>251.43</v>
      </c>
      <c r="C726" s="8">
        <f t="shared" si="35"/>
        <v>8.0803416830188546E-4</v>
      </c>
      <c r="D726" s="8">
        <f t="shared" si="36"/>
        <v>1.7370931912259246E-2</v>
      </c>
      <c r="E726" s="117"/>
      <c r="F726" s="86">
        <f>IFERROR(VLOOKUP(A726,SPY!$A$2:$E$379,5,FALSE),"")</f>
        <v>241.44000199999999</v>
      </c>
      <c r="G726" s="8">
        <f t="shared" si="34"/>
        <v>0.15059095788392973</v>
      </c>
    </row>
    <row r="727" spans="1:7" x14ac:dyDescent="0.45">
      <c r="A727" s="9">
        <v>42887</v>
      </c>
      <c r="B727" s="90">
        <v>251.74600000000001</v>
      </c>
      <c r="C727" s="8">
        <f t="shared" si="35"/>
        <v>1.2568110408464062E-3</v>
      </c>
      <c r="D727" s="8">
        <f t="shared" si="36"/>
        <v>1.6991193342490218E-2</v>
      </c>
      <c r="E727" s="117"/>
      <c r="F727" s="86">
        <f>IFERROR(VLOOKUP(A727,SPY!$A$2:$E$379,5,FALSE),"")</f>
        <v>241.800003</v>
      </c>
      <c r="G727" s="8">
        <f t="shared" si="34"/>
        <v>0.15428684178512198</v>
      </c>
    </row>
    <row r="728" spans="1:7" x14ac:dyDescent="0.45">
      <c r="A728" s="9">
        <v>42917</v>
      </c>
      <c r="B728" s="90">
        <v>251.98500000000001</v>
      </c>
      <c r="C728" s="8">
        <f t="shared" si="35"/>
        <v>9.4936960269476067E-4</v>
      </c>
      <c r="D728" s="8">
        <f t="shared" si="36"/>
        <v>1.6769627444729984E-2</v>
      </c>
      <c r="E728" s="117">
        <v>2.4160260058683734E-2</v>
      </c>
      <c r="F728" s="86">
        <f>IFERROR(VLOOKUP(A728,SPY!$A$2:$E$379,5,FALSE),"")</f>
        <v>246.770004</v>
      </c>
      <c r="G728" s="8">
        <f t="shared" si="34"/>
        <v>0.13656047200995935</v>
      </c>
    </row>
    <row r="729" spans="1:7" x14ac:dyDescent="0.45">
      <c r="A729" s="9">
        <v>42948</v>
      </c>
      <c r="B729" s="90">
        <v>252.535</v>
      </c>
      <c r="C729" s="8">
        <f t="shared" si="35"/>
        <v>2.1826696033493409E-3</v>
      </c>
      <c r="D729" s="8">
        <f t="shared" si="36"/>
        <v>1.6552412618799472E-2</v>
      </c>
      <c r="E729" s="117"/>
      <c r="F729" s="86">
        <f>IFERROR(VLOOKUP(A729,SPY!$A$2:$E$379,5,FALSE),"")</f>
        <v>247.490005</v>
      </c>
      <c r="G729" s="8">
        <f t="shared" si="34"/>
        <v>0.13851319950057039</v>
      </c>
    </row>
    <row r="730" spans="1:7" x14ac:dyDescent="0.45">
      <c r="A730" s="9">
        <v>42979</v>
      </c>
      <c r="B730" s="90">
        <v>252.81200000000001</v>
      </c>
      <c r="C730" s="8">
        <f t="shared" si="35"/>
        <v>1.0968776605224662E-3</v>
      </c>
      <c r="D730" s="8">
        <f t="shared" si="36"/>
        <v>1.5953898457655935E-2</v>
      </c>
      <c r="E730" s="117"/>
      <c r="F730" s="86">
        <f>IFERROR(VLOOKUP(A730,SPY!$A$2:$E$379,5,FALSE),"")</f>
        <v>251.229996</v>
      </c>
      <c r="G730" s="8">
        <f t="shared" si="34"/>
        <v>0.16148863853691209</v>
      </c>
    </row>
    <row r="731" spans="1:7" x14ac:dyDescent="0.45">
      <c r="A731" s="9">
        <v>43009</v>
      </c>
      <c r="B731" s="90">
        <v>253.52600000000001</v>
      </c>
      <c r="C731" s="8">
        <f t="shared" si="35"/>
        <v>2.8242330269132587E-3</v>
      </c>
      <c r="D731" s="8">
        <f t="shared" si="36"/>
        <v>1.7596390813271245E-2</v>
      </c>
      <c r="E731" s="117">
        <v>2.7952566368781923E-2</v>
      </c>
      <c r="F731" s="86">
        <f>IFERROR(VLOOKUP(A731,SPY!$A$2:$E$379,5,FALSE),"")</f>
        <v>257.14999399999999</v>
      </c>
      <c r="G731" s="8">
        <f t="shared" si="34"/>
        <v>0.20983293517055368</v>
      </c>
    </row>
    <row r="732" spans="1:7" x14ac:dyDescent="0.45">
      <c r="A732" s="9">
        <v>43040</v>
      </c>
      <c r="B732" s="90">
        <v>253.816</v>
      </c>
      <c r="C732" s="8">
        <f t="shared" si="35"/>
        <v>1.1438669012251435E-3</v>
      </c>
      <c r="D732" s="8">
        <f t="shared" si="36"/>
        <v>1.7376072726981162E-2</v>
      </c>
      <c r="E732" s="117"/>
      <c r="F732" s="86">
        <f>IFERROR(VLOOKUP(A732,SPY!$A$2:$E$379,5,FALSE),"")</f>
        <v>265.01001000000002</v>
      </c>
      <c r="G732" s="8">
        <f t="shared" si="34"/>
        <v>0.2025138578248058</v>
      </c>
    </row>
    <row r="733" spans="1:7" x14ac:dyDescent="0.45">
      <c r="A733" s="9">
        <v>43070</v>
      </c>
      <c r="B733" s="90">
        <v>254.34399999999999</v>
      </c>
      <c r="C733" s="8">
        <f t="shared" si="35"/>
        <v>2.0802471081413643E-3</v>
      </c>
      <c r="D733" s="8">
        <f t="shared" si="36"/>
        <v>1.770166453265043E-2</v>
      </c>
      <c r="E733" s="117"/>
      <c r="F733" s="86">
        <f>IFERROR(VLOOKUP(A733,SPY!$A$2:$E$379,5,FALSE),"")</f>
        <v>266.85998499999999</v>
      </c>
      <c r="G733" s="8">
        <f t="shared" si="34"/>
        <v>0.19384416496150036</v>
      </c>
    </row>
    <row r="734" spans="1:7" x14ac:dyDescent="0.45">
      <c r="A734" s="9">
        <v>43101</v>
      </c>
      <c r="B734" s="90">
        <v>255.20400000000001</v>
      </c>
      <c r="C734" s="8">
        <f t="shared" si="35"/>
        <v>3.3812474444061547E-3</v>
      </c>
      <c r="D734" s="8">
        <f t="shared" si="36"/>
        <v>1.8912671130328462E-2</v>
      </c>
      <c r="E734" s="117">
        <v>2.8618726561004181E-2</v>
      </c>
      <c r="F734" s="86">
        <f>IFERROR(VLOOKUP(A734,SPY!$A$2:$E$379,5,FALSE),"")</f>
        <v>281.89999399999999</v>
      </c>
      <c r="G734" s="8">
        <f t="shared" si="34"/>
        <v>0.23895747918497556</v>
      </c>
    </row>
    <row r="735" spans="1:7" x14ac:dyDescent="0.45">
      <c r="A735" s="9">
        <v>43132</v>
      </c>
      <c r="B735" s="90">
        <v>255.71100000000001</v>
      </c>
      <c r="C735" s="8">
        <f t="shared" si="35"/>
        <v>1.986645977335888E-3</v>
      </c>
      <c r="D735" s="8">
        <f t="shared" si="36"/>
        <v>1.8777042048143899E-2</v>
      </c>
      <c r="E735" s="117"/>
      <c r="F735" s="86">
        <f>IFERROR(VLOOKUP(A735,SPY!$A$2:$E$379,5,FALSE),"")</f>
        <v>271.64999399999999</v>
      </c>
      <c r="G735" s="8">
        <f t="shared" si="34"/>
        <v>0.14877148412580254</v>
      </c>
    </row>
    <row r="736" spans="1:7" x14ac:dyDescent="0.45">
      <c r="A736" s="9">
        <v>43160</v>
      </c>
      <c r="B736" s="90">
        <v>256.27100000000002</v>
      </c>
      <c r="C736" s="8">
        <f t="shared" si="35"/>
        <v>2.1899722733866867E-3</v>
      </c>
      <c r="D736" s="8">
        <f t="shared" si="36"/>
        <v>2.1227843662331214E-2</v>
      </c>
      <c r="E736" s="117"/>
      <c r="F736" s="86">
        <f>IFERROR(VLOOKUP(A736,SPY!$A$2:$E$379,5,FALSE),"")</f>
        <v>263.14999399999999</v>
      </c>
      <c r="G736" s="8">
        <f t="shared" si="34"/>
        <v>0.11627211512106306</v>
      </c>
    </row>
    <row r="737" spans="1:7" x14ac:dyDescent="0.45">
      <c r="A737" s="9">
        <v>43191</v>
      </c>
      <c r="B737" s="90">
        <v>256.63</v>
      </c>
      <c r="C737" s="8">
        <f t="shared" si="35"/>
        <v>1.400860807504456E-3</v>
      </c>
      <c r="D737" s="8">
        <f t="shared" si="36"/>
        <v>2.1506446361258869E-2</v>
      </c>
      <c r="E737" s="117">
        <v>3.2022943393747109E-2</v>
      </c>
      <c r="F737" s="86">
        <f>IFERROR(VLOOKUP(A737,SPY!$A$2:$E$379,5,FALSE),"")</f>
        <v>264.51001000000002</v>
      </c>
      <c r="G737" s="8">
        <f t="shared" si="34"/>
        <v>0.11101313750829034</v>
      </c>
    </row>
    <row r="738" spans="1:7" x14ac:dyDescent="0.45">
      <c r="A738" s="9">
        <v>43221</v>
      </c>
      <c r="B738" s="90">
        <v>257.14499999999998</v>
      </c>
      <c r="C738" s="8">
        <f t="shared" si="35"/>
        <v>2.0067801893777215E-3</v>
      </c>
      <c r="D738" s="8">
        <f t="shared" si="36"/>
        <v>2.272998448872432E-2</v>
      </c>
      <c r="E738" s="117"/>
      <c r="F738" s="86">
        <f>IFERROR(VLOOKUP(A738,SPY!$A$2:$E$379,5,FALSE),"")</f>
        <v>270.94000199999999</v>
      </c>
      <c r="G738" s="8">
        <f t="shared" si="34"/>
        <v>0.12218356426289301</v>
      </c>
    </row>
    <row r="739" spans="1:7" x14ac:dyDescent="0.45">
      <c r="A739" s="9">
        <v>43252</v>
      </c>
      <c r="B739" s="90">
        <v>257.399</v>
      </c>
      <c r="C739" s="8">
        <f t="shared" si="35"/>
        <v>9.8776954636492498E-4</v>
      </c>
      <c r="D739" s="8">
        <f t="shared" si="36"/>
        <v>2.2455173071270318E-2</v>
      </c>
      <c r="E739" s="117"/>
      <c r="F739" s="86">
        <f>IFERROR(VLOOKUP(A739,SPY!$A$2:$E$379,5,FALSE),"")</f>
        <v>271.27999899999998</v>
      </c>
      <c r="G739" s="8">
        <f t="shared" si="34"/>
        <v>0.12191892321854092</v>
      </c>
    </row>
    <row r="740" spans="1:7" x14ac:dyDescent="0.45">
      <c r="A740" s="9">
        <v>43282</v>
      </c>
      <c r="B740" s="90">
        <v>257.69900000000001</v>
      </c>
      <c r="C740" s="8">
        <f t="shared" si="35"/>
        <v>1.1655056934953834E-3</v>
      </c>
      <c r="D740" s="8">
        <f t="shared" si="36"/>
        <v>2.2675952933706389E-2</v>
      </c>
      <c r="E740" s="117">
        <v>3.1335380435925618E-2</v>
      </c>
      <c r="F740" s="86">
        <f>IFERROR(VLOOKUP(A740,SPY!$A$2:$E$379,5,FALSE),"")</f>
        <v>281.32998700000002</v>
      </c>
      <c r="G740" s="8">
        <f t="shared" si="34"/>
        <v>0.1400493675884531</v>
      </c>
    </row>
    <row r="741" spans="1:7" x14ac:dyDescent="0.45">
      <c r="A741" s="9">
        <v>43313</v>
      </c>
      <c r="B741" s="90">
        <v>257.89100000000002</v>
      </c>
      <c r="C741" s="8">
        <f t="shared" si="35"/>
        <v>7.4505527766888235E-4</v>
      </c>
      <c r="D741" s="8">
        <f t="shared" si="36"/>
        <v>2.1208941334864617E-2</v>
      </c>
      <c r="E741" s="117"/>
      <c r="F741" s="86">
        <f>IFERROR(VLOOKUP(A741,SPY!$A$2:$E$379,5,FALSE),"")</f>
        <v>290.30999800000001</v>
      </c>
      <c r="G741" s="8">
        <f t="shared" si="34"/>
        <v>0.17301705982025428</v>
      </c>
    </row>
    <row r="742" spans="1:7" x14ac:dyDescent="0.45">
      <c r="A742" s="9">
        <v>43344</v>
      </c>
      <c r="B742" s="90">
        <v>258.36799999999999</v>
      </c>
      <c r="C742" s="8">
        <f t="shared" si="35"/>
        <v>1.8496186373311296E-3</v>
      </c>
      <c r="D742" s="8">
        <f t="shared" si="36"/>
        <v>2.1976804898501623E-2</v>
      </c>
      <c r="E742" s="117"/>
      <c r="F742" s="86">
        <f>IFERROR(VLOOKUP(A742,SPY!$A$2:$E$379,5,FALSE),"")</f>
        <v>290.72000100000002</v>
      </c>
      <c r="G742" s="8">
        <f t="shared" si="34"/>
        <v>0.1571866641274795</v>
      </c>
    </row>
    <row r="743" spans="1:7" x14ac:dyDescent="0.45">
      <c r="A743" s="9">
        <v>43374</v>
      </c>
      <c r="B743" s="90">
        <v>258.91699999999997</v>
      </c>
      <c r="C743" s="8">
        <f t="shared" si="35"/>
        <v>2.1248761456527099E-3</v>
      </c>
      <c r="D743" s="8">
        <f t="shared" si="36"/>
        <v>2.1264091256912421E-2</v>
      </c>
      <c r="E743" s="117">
        <v>2.51649559797197E-2</v>
      </c>
      <c r="F743" s="86">
        <f>IFERROR(VLOOKUP(A743,SPY!$A$2:$E$379,5,FALSE),"")</f>
        <v>270.63000499999998</v>
      </c>
      <c r="G743" s="8">
        <f t="shared" si="34"/>
        <v>5.2420810089538694E-2</v>
      </c>
    </row>
    <row r="744" spans="1:7" x14ac:dyDescent="0.45">
      <c r="A744" s="9">
        <v>43405</v>
      </c>
      <c r="B744" s="90">
        <v>259.43900000000002</v>
      </c>
      <c r="C744" s="8">
        <f t="shared" si="35"/>
        <v>2.016090098371448E-3</v>
      </c>
      <c r="D744" s="8">
        <f t="shared" si="36"/>
        <v>2.2153843729315836E-2</v>
      </c>
      <c r="E744" s="117"/>
      <c r="F744" s="86">
        <f>IFERROR(VLOOKUP(A744,SPY!$A$2:$E$379,5,FALSE),"")</f>
        <v>275.64999399999999</v>
      </c>
      <c r="G744" s="8">
        <f t="shared" ref="G744:G807" si="37">IFERROR(F744/F732-1,"")</f>
        <v>4.0149366433365863E-2</v>
      </c>
    </row>
    <row r="745" spans="1:7" x14ac:dyDescent="0.45">
      <c r="A745" s="9">
        <v>43435</v>
      </c>
      <c r="B745" s="90">
        <v>260.06299999999999</v>
      </c>
      <c r="C745" s="8">
        <f t="shared" si="35"/>
        <v>2.4051896592260924E-3</v>
      </c>
      <c r="D745" s="8">
        <f t="shared" si="36"/>
        <v>2.2485295505299874E-2</v>
      </c>
      <c r="E745" s="117"/>
      <c r="F745" s="86">
        <f>IFERROR(VLOOKUP(A745,SPY!$A$2:$E$379,5,FALSE),"")</f>
        <v>249.91999799999999</v>
      </c>
      <c r="G745" s="8">
        <f t="shared" si="37"/>
        <v>-6.3478932594558946E-2</v>
      </c>
    </row>
    <row r="746" spans="1:7" x14ac:dyDescent="0.45">
      <c r="A746" s="9">
        <v>43466</v>
      </c>
      <c r="B746" s="90">
        <v>260.76600000000002</v>
      </c>
      <c r="C746" s="8">
        <f t="shared" si="35"/>
        <v>2.7031911498369698E-3</v>
      </c>
      <c r="D746" s="8">
        <f t="shared" si="36"/>
        <v>2.1794329242488475E-2</v>
      </c>
      <c r="E746" s="117">
        <v>2.6522413673225144E-2</v>
      </c>
      <c r="F746" s="86">
        <f>IFERROR(VLOOKUP(A746,SPY!$A$2:$E$379,5,FALSE),"")</f>
        <v>269.92999300000002</v>
      </c>
      <c r="G746" s="8">
        <f t="shared" si="37"/>
        <v>-4.2461870361018783E-2</v>
      </c>
    </row>
    <row r="747" spans="1:7" x14ac:dyDescent="0.45">
      <c r="A747" s="9">
        <v>43497</v>
      </c>
      <c r="B747" s="90">
        <v>261.18599999999998</v>
      </c>
      <c r="C747" s="8">
        <f t="shared" si="35"/>
        <v>1.6106394238510902E-3</v>
      </c>
      <c r="D747" s="8">
        <f t="shared" si="36"/>
        <v>2.1410889637129227E-2</v>
      </c>
      <c r="E747" s="117"/>
      <c r="F747" s="86">
        <f>IFERROR(VLOOKUP(A747,SPY!$A$2:$E$379,5,FALSE),"")</f>
        <v>278.67999300000002</v>
      </c>
      <c r="G747" s="8">
        <f t="shared" si="37"/>
        <v>2.5878885165740328E-2</v>
      </c>
    </row>
    <row r="748" spans="1:7" x14ac:dyDescent="0.45">
      <c r="A748" s="9">
        <v>43525</v>
      </c>
      <c r="B748" s="90">
        <v>261.56700000000001</v>
      </c>
      <c r="C748" s="8">
        <f t="shared" si="35"/>
        <v>1.4587305598310341E-3</v>
      </c>
      <c r="D748" s="8">
        <f t="shared" si="36"/>
        <v>2.0665623500122798E-2</v>
      </c>
      <c r="E748" s="117"/>
      <c r="F748" s="86">
        <f>IFERROR(VLOOKUP(A748,SPY!$A$2:$E$379,5,FALSE),"")</f>
        <v>282.48001099999999</v>
      </c>
      <c r="G748" s="8">
        <f t="shared" si="37"/>
        <v>7.3456269962901777E-2</v>
      </c>
    </row>
    <row r="749" spans="1:7" x14ac:dyDescent="0.45">
      <c r="A749" s="9">
        <v>43556</v>
      </c>
      <c r="B749" s="90">
        <v>261.99700000000001</v>
      </c>
      <c r="C749" s="8">
        <f t="shared" si="35"/>
        <v>1.643938264383582E-3</v>
      </c>
      <c r="D749" s="8">
        <f t="shared" si="36"/>
        <v>2.0913377235709074E-2</v>
      </c>
      <c r="E749" s="117">
        <v>2.2845677805866153E-2</v>
      </c>
      <c r="F749" s="86">
        <f>IFERROR(VLOOKUP(A749,SPY!$A$2:$E$379,5,FALSE),"")</f>
        <v>294.01998900000001</v>
      </c>
      <c r="G749" s="8">
        <f t="shared" si="37"/>
        <v>0.11156469654966927</v>
      </c>
    </row>
    <row r="750" spans="1:7" x14ac:dyDescent="0.45">
      <c r="A750" s="9">
        <v>43586</v>
      </c>
      <c r="B750" s="90">
        <v>262.21699999999998</v>
      </c>
      <c r="C750" s="8">
        <f t="shared" si="35"/>
        <v>8.3970427142276982E-4</v>
      </c>
      <c r="D750" s="8">
        <f t="shared" si="36"/>
        <v>1.9724280075443801E-2</v>
      </c>
      <c r="E750" s="117"/>
      <c r="F750" s="86">
        <f>IFERROR(VLOOKUP(A750,SPY!$A$2:$E$379,5,FALSE),"")</f>
        <v>275.26998900000001</v>
      </c>
      <c r="G750" s="8">
        <f t="shared" si="37"/>
        <v>1.5981349996446959E-2</v>
      </c>
    </row>
    <row r="751" spans="1:7" x14ac:dyDescent="0.45">
      <c r="A751" s="9">
        <v>43617</v>
      </c>
      <c r="B751" s="90">
        <v>262.73899999999998</v>
      </c>
      <c r="C751" s="8">
        <f t="shared" si="35"/>
        <v>1.990717611749071E-3</v>
      </c>
      <c r="D751" s="8">
        <f t="shared" si="36"/>
        <v>2.0746001344216447E-2</v>
      </c>
      <c r="E751" s="117"/>
      <c r="F751" s="86">
        <f>IFERROR(VLOOKUP(A751,SPY!$A$2:$E$379,5,FALSE),"")</f>
        <v>293</v>
      </c>
      <c r="G751" s="8">
        <f t="shared" si="37"/>
        <v>8.0064881598587823E-2</v>
      </c>
    </row>
    <row r="752" spans="1:7" x14ac:dyDescent="0.45">
      <c r="A752" s="9">
        <v>43647</v>
      </c>
      <c r="B752" s="90">
        <v>263.27999999999997</v>
      </c>
      <c r="C752" s="8">
        <f t="shared" si="35"/>
        <v>2.0590776397870769E-3</v>
      </c>
      <c r="D752" s="8">
        <f t="shared" si="36"/>
        <v>2.1657049503490455E-2</v>
      </c>
      <c r="E752" s="117">
        <v>2.0275859565508911E-2</v>
      </c>
      <c r="F752" s="86">
        <f>IFERROR(VLOOKUP(A752,SPY!$A$2:$E$379,5,FALSE),"")</f>
        <v>297.42999300000002</v>
      </c>
      <c r="G752" s="8">
        <f t="shared" si="37"/>
        <v>5.7228190182228911E-2</v>
      </c>
    </row>
    <row r="753" spans="1:7" x14ac:dyDescent="0.45">
      <c r="A753" s="9">
        <v>43678</v>
      </c>
      <c r="B753" s="90">
        <v>263.87700000000001</v>
      </c>
      <c r="C753" s="8">
        <f t="shared" si="35"/>
        <v>2.2675478577940389E-3</v>
      </c>
      <c r="D753" s="8">
        <f t="shared" si="36"/>
        <v>2.3211356735985289E-2</v>
      </c>
      <c r="E753" s="117" t="s">
        <v>65</v>
      </c>
      <c r="F753" s="86">
        <f>IFERROR(VLOOKUP(A753,SPY!$A$2:$E$379,5,FALSE),"")</f>
        <v>292.45001200000002</v>
      </c>
      <c r="G753" s="8">
        <f t="shared" si="37"/>
        <v>7.3714788148633303E-3</v>
      </c>
    </row>
    <row r="754" spans="1:7" x14ac:dyDescent="0.45">
      <c r="A754" s="9">
        <v>43709</v>
      </c>
      <c r="B754" s="90">
        <v>264.38799999999998</v>
      </c>
      <c r="C754" s="8">
        <f t="shared" si="35"/>
        <v>1.9365082974263093E-3</v>
      </c>
      <c r="D754" s="8">
        <f t="shared" si="36"/>
        <v>2.3300099083477743E-2</v>
      </c>
      <c r="E754" s="117" t="s">
        <v>65</v>
      </c>
      <c r="F754" s="86">
        <f>IFERROR(VLOOKUP(A754,SPY!$A$2:$E$379,5,FALSE),"")</f>
        <v>296.76998900000001</v>
      </c>
      <c r="G754" s="8">
        <f t="shared" si="37"/>
        <v>2.0810360412732543E-2</v>
      </c>
    </row>
    <row r="755" spans="1:7" x14ac:dyDescent="0.45">
      <c r="A755" s="9">
        <v>43739</v>
      </c>
      <c r="B755" s="90">
        <v>264.97000000000003</v>
      </c>
      <c r="C755" s="8">
        <f t="shared" si="35"/>
        <v>2.2013101956217529E-3</v>
      </c>
      <c r="D755" s="8">
        <f t="shared" si="36"/>
        <v>2.3378148209658223E-2</v>
      </c>
      <c r="E755" s="117">
        <v>3.182556070035214E-2</v>
      </c>
      <c r="F755" s="86">
        <f>IFERROR(VLOOKUP(A755,SPY!$A$2:$E$379,5,FALSE),"")</f>
        <v>303.32998700000002</v>
      </c>
      <c r="G755" s="8">
        <f t="shared" si="37"/>
        <v>0.12082910762241617</v>
      </c>
    </row>
    <row r="756" spans="1:7" x14ac:dyDescent="0.45">
      <c r="A756" s="9">
        <v>43770</v>
      </c>
      <c r="B756" s="90">
        <v>265.548</v>
      </c>
      <c r="C756" s="8">
        <f t="shared" si="35"/>
        <v>2.1813790240403641E-3</v>
      </c>
      <c r="D756" s="8">
        <f t="shared" si="36"/>
        <v>2.3546960942649298E-2</v>
      </c>
      <c r="E756" s="117" t="s">
        <v>65</v>
      </c>
      <c r="F756" s="86">
        <f>IFERROR(VLOOKUP(A756,SPY!$A$2:$E$379,5,FALSE),"")</f>
        <v>314.30999800000001</v>
      </c>
      <c r="G756" s="8">
        <f t="shared" si="37"/>
        <v>0.14025033499547268</v>
      </c>
    </row>
    <row r="757" spans="1:7" x14ac:dyDescent="0.45">
      <c r="A757" s="9">
        <v>43800</v>
      </c>
      <c r="B757" s="90">
        <v>266.02</v>
      </c>
      <c r="C757" s="8">
        <f t="shared" si="35"/>
        <v>1.7774564297226014E-3</v>
      </c>
      <c r="D757" s="8">
        <f t="shared" si="36"/>
        <v>2.2905988164406255E-2</v>
      </c>
      <c r="E757" s="117" t="s">
        <v>65</v>
      </c>
      <c r="F757" s="86">
        <f>IFERROR(VLOOKUP(A757,SPY!$A$2:$E$379,5,FALSE),"")</f>
        <v>321.85998499999999</v>
      </c>
      <c r="G757" s="8">
        <f t="shared" si="37"/>
        <v>0.28785206296296462</v>
      </c>
    </row>
    <row r="758" spans="1:7" x14ac:dyDescent="0.45">
      <c r="A758" s="9">
        <v>43831</v>
      </c>
      <c r="B758" s="90">
        <v>266.69799999999998</v>
      </c>
      <c r="C758" s="8">
        <f t="shared" si="35"/>
        <v>2.5486805503345256E-3</v>
      </c>
      <c r="D758" s="8">
        <f t="shared" si="36"/>
        <v>2.2748364434013402E-2</v>
      </c>
      <c r="E758" s="117">
        <v>1.2265547889679818E-2</v>
      </c>
      <c r="F758" s="86">
        <f>IFERROR(VLOOKUP(A758,SPY!$A$2:$E$379,5,FALSE),"")</f>
        <v>321.73001099999999</v>
      </c>
      <c r="G758" s="8">
        <f t="shared" si="37"/>
        <v>0.19190167578006045</v>
      </c>
    </row>
    <row r="759" spans="1:7" x14ac:dyDescent="0.45">
      <c r="A759" s="9">
        <v>43862</v>
      </c>
      <c r="B759" s="90">
        <v>267.40199999999999</v>
      </c>
      <c r="C759" s="8">
        <f t="shared" si="35"/>
        <v>2.6396898364442478E-3</v>
      </c>
      <c r="D759" s="8">
        <f t="shared" si="36"/>
        <v>2.3799131653304606E-2</v>
      </c>
      <c r="E759" s="117" t="s">
        <v>65</v>
      </c>
      <c r="F759" s="86">
        <f>IFERROR(VLOOKUP(A759,SPY!$A$2:$E$379,5,FALSE),"")</f>
        <v>296.26001000000002</v>
      </c>
      <c r="G759" s="8">
        <f t="shared" si="37"/>
        <v>6.3083168657894984E-2</v>
      </c>
    </row>
    <row r="760" spans="1:7" x14ac:dyDescent="0.45">
      <c r="A760" s="9">
        <v>43891</v>
      </c>
      <c r="B760" s="90">
        <v>267.06799999999998</v>
      </c>
      <c r="C760" s="8">
        <f t="shared" si="35"/>
        <v>-1.2490557288277193E-3</v>
      </c>
      <c r="D760" s="8">
        <f t="shared" si="36"/>
        <v>2.1030940447380519E-2</v>
      </c>
      <c r="E760" s="117" t="s">
        <v>65</v>
      </c>
      <c r="F760" s="86">
        <f>IFERROR(VLOOKUP(A760,SPY!$A$2:$E$379,5,FALSE),"")</f>
        <v>257.75</v>
      </c>
      <c r="G760" s="8">
        <f t="shared" si="37"/>
        <v>-8.7546056488931545E-2</v>
      </c>
    </row>
    <row r="761" spans="1:7" x14ac:dyDescent="0.45">
      <c r="A761" s="9">
        <v>43922</v>
      </c>
      <c r="B761" s="90">
        <v>265.79599999999999</v>
      </c>
      <c r="C761" s="8">
        <f t="shared" si="35"/>
        <v>-4.762831937933365E-3</v>
      </c>
      <c r="D761" s="8">
        <f t="shared" si="36"/>
        <v>1.4500166032435313E-2</v>
      </c>
      <c r="E761" s="117">
        <v>-7.5284602105037179E-2</v>
      </c>
      <c r="F761" s="86">
        <f>IFERROR(VLOOKUP(A761,SPY!$A$2:$E$379,5,FALSE),"")</f>
        <v>290.48001099999999</v>
      </c>
      <c r="G761" s="8">
        <f t="shared" si="37"/>
        <v>-1.2039922904697575E-2</v>
      </c>
    </row>
    <row r="762" spans="1:7" x14ac:dyDescent="0.45">
      <c r="A762" s="9">
        <v>43952</v>
      </c>
      <c r="B762" s="90">
        <v>265.46100000000001</v>
      </c>
      <c r="C762" s="8">
        <f t="shared" si="35"/>
        <v>-1.2603650920254283E-3</v>
      </c>
      <c r="D762" s="8">
        <f t="shared" si="36"/>
        <v>1.2371432820907913E-2</v>
      </c>
      <c r="E762" s="117" t="s">
        <v>65</v>
      </c>
      <c r="F762" s="86">
        <f>IFERROR(VLOOKUP(A762,SPY!$A$2:$E$379,5,FALSE),"")</f>
        <v>304.32000699999998</v>
      </c>
      <c r="G762" s="8">
        <f t="shared" si="37"/>
        <v>0.10553281927148239</v>
      </c>
    </row>
    <row r="763" spans="1:7" x14ac:dyDescent="0.45">
      <c r="A763" s="9">
        <v>43983</v>
      </c>
      <c r="B763" s="90">
        <v>265.839</v>
      </c>
      <c r="C763" s="8">
        <f t="shared" si="35"/>
        <v>1.423937979590173E-3</v>
      </c>
      <c r="D763" s="8">
        <f t="shared" si="36"/>
        <v>1.1798781300073502E-2</v>
      </c>
      <c r="E763" s="117" t="s">
        <v>65</v>
      </c>
      <c r="F763" s="86">
        <f>IFERROR(VLOOKUP(A763,SPY!$A$2:$E$379,5,FALSE),"")</f>
        <v>308.35998499999999</v>
      </c>
      <c r="G763" s="8">
        <f t="shared" si="37"/>
        <v>5.242315699658695E-2</v>
      </c>
    </row>
    <row r="764" spans="1:7" x14ac:dyDescent="0.45">
      <c r="A764" s="9">
        <v>44013</v>
      </c>
      <c r="B764" s="90">
        <v>267.37299999999999</v>
      </c>
      <c r="C764" s="8">
        <f t="shared" si="35"/>
        <v>5.7704099097573014E-3</v>
      </c>
      <c r="D764" s="8">
        <f t="shared" si="36"/>
        <v>1.5546186569431963E-2</v>
      </c>
      <c r="E764" s="117">
        <v>-1.4689314767167172E-2</v>
      </c>
      <c r="F764" s="86">
        <f>IFERROR(VLOOKUP(A764,SPY!$A$2:$E$379,5,FALSE),"")</f>
        <v>326.51998900000001</v>
      </c>
      <c r="G764" s="8">
        <f t="shared" si="37"/>
        <v>9.7804514287837652E-2</v>
      </c>
    </row>
    <row r="765" spans="1:7" x14ac:dyDescent="0.45">
      <c r="A765" s="9">
        <v>44044</v>
      </c>
      <c r="B765" s="90">
        <v>268.39</v>
      </c>
      <c r="C765" s="8">
        <f t="shared" si="35"/>
        <v>3.8036750158019217E-3</v>
      </c>
      <c r="D765" s="8">
        <f t="shared" si="36"/>
        <v>1.7102665256918836E-2</v>
      </c>
      <c r="E765" s="117" t="s">
        <v>65</v>
      </c>
      <c r="F765" s="86">
        <f>IFERROR(VLOOKUP(A765,SPY!$A$2:$E$379,5,FALSE),"")</f>
        <v>349.30999800000001</v>
      </c>
      <c r="G765" s="8">
        <f t="shared" si="37"/>
        <v>0.19442634182555607</v>
      </c>
    </row>
    <row r="766" spans="1:7" x14ac:dyDescent="0.45">
      <c r="A766" s="9">
        <v>44075</v>
      </c>
      <c r="B766" s="90">
        <v>268.89999999999998</v>
      </c>
      <c r="C766" s="8">
        <f t="shared" si="35"/>
        <v>1.9002198293527339E-3</v>
      </c>
      <c r="D766" s="8">
        <f t="shared" si="36"/>
        <v>1.7065827495952979E-2</v>
      </c>
      <c r="E766" s="117" t="s">
        <v>65</v>
      </c>
      <c r="F766" s="86">
        <f>IFERROR(VLOOKUP(A766,SPY!$A$2:$E$379,5,FALSE),"")</f>
        <v>334.89001500000001</v>
      </c>
      <c r="G766" s="8">
        <f t="shared" si="37"/>
        <v>0.12844973350725164</v>
      </c>
    </row>
    <row r="767" spans="1:7" x14ac:dyDescent="0.45">
      <c r="A767" s="9">
        <v>44105</v>
      </c>
      <c r="B767" s="90">
        <v>269.27999999999997</v>
      </c>
      <c r="C767" s="8">
        <f t="shared" si="35"/>
        <v>1.4131647452584328E-3</v>
      </c>
      <c r="D767" s="8">
        <f t="shared" si="36"/>
        <v>1.6265992376495175E-2</v>
      </c>
      <c r="E767" s="117">
        <v>-1.0832850303525987E-2</v>
      </c>
      <c r="F767" s="86">
        <f>IFERROR(VLOOKUP(A767,SPY!$A$2:$E$379,5,FALSE),"")</f>
        <v>326.540009</v>
      </c>
      <c r="G767" s="8">
        <f t="shared" si="37"/>
        <v>7.6517400173824468E-2</v>
      </c>
    </row>
    <row r="768" spans="1:7" x14ac:dyDescent="0.45">
      <c r="A768" s="9">
        <v>44136</v>
      </c>
      <c r="B768" s="90">
        <v>269.96699999999998</v>
      </c>
      <c r="C768" s="8">
        <f t="shared" si="35"/>
        <v>2.5512477718361293E-3</v>
      </c>
      <c r="D768" s="8">
        <f t="shared" si="36"/>
        <v>1.6641059243526435E-2</v>
      </c>
      <c r="E768" s="117" t="s">
        <v>65</v>
      </c>
      <c r="F768" s="86">
        <f>IFERROR(VLOOKUP(A768,SPY!$A$2:$E$379,5,FALSE),"")</f>
        <v>362.05999800000001</v>
      </c>
      <c r="G768" s="8">
        <f t="shared" si="37"/>
        <v>0.15192007986968337</v>
      </c>
    </row>
    <row r="769" spans="1:7" x14ac:dyDescent="0.45">
      <c r="A769" s="9">
        <v>44166</v>
      </c>
      <c r="B769" s="90">
        <v>270.33999999999997</v>
      </c>
      <c r="C769" s="8">
        <f t="shared" si="35"/>
        <v>1.3816503498575994E-3</v>
      </c>
      <c r="D769" s="8">
        <f t="shared" si="36"/>
        <v>1.6239380497707012E-2</v>
      </c>
      <c r="E769" s="117" t="s">
        <v>65</v>
      </c>
      <c r="F769" s="86">
        <f>IFERROR(VLOOKUP(A769,SPY!$A$2:$E$379,5,FALSE),"")</f>
        <v>373.88000499999998</v>
      </c>
      <c r="G769" s="8">
        <f t="shared" si="37"/>
        <v>0.16162313560040698</v>
      </c>
    </row>
    <row r="770" spans="1:7" x14ac:dyDescent="0.45">
      <c r="A770" s="9">
        <v>44197</v>
      </c>
      <c r="B770" s="90">
        <v>270.42200000000003</v>
      </c>
      <c r="C770" s="8">
        <f t="shared" si="35"/>
        <v>3.0332174299041448E-4</v>
      </c>
      <c r="D770" s="8">
        <f t="shared" si="36"/>
        <v>1.3963359305281697E-2</v>
      </c>
      <c r="E770" s="117">
        <v>1.5726073238882199E-2</v>
      </c>
      <c r="F770" s="86">
        <f>IFERROR(VLOOKUP(A770,SPY!$A$2:$E$379,5,FALSE),"")</f>
        <v>370.07000699999998</v>
      </c>
      <c r="G770" s="8">
        <f t="shared" si="37"/>
        <v>0.15025019223338787</v>
      </c>
    </row>
    <row r="771" spans="1:7" x14ac:dyDescent="0.45">
      <c r="A771" s="9">
        <v>44228</v>
      </c>
      <c r="B771" s="90">
        <v>270.81299999999999</v>
      </c>
      <c r="C771" s="8">
        <f t="shared" si="35"/>
        <v>1.445888278320373E-3</v>
      </c>
      <c r="D771" s="8">
        <f t="shared" si="36"/>
        <v>1.275607512284882E-2</v>
      </c>
      <c r="E771" s="117" t="s">
        <v>65</v>
      </c>
      <c r="F771" s="86">
        <f>IFERROR(VLOOKUP(A771,SPY!$A$2:$E$379,5,FALSE),"")</f>
        <v>380.35998499999999</v>
      </c>
      <c r="G771" s="8">
        <f t="shared" si="37"/>
        <v>0.28387218038641104</v>
      </c>
    </row>
    <row r="772" spans="1:7" x14ac:dyDescent="0.45">
      <c r="A772" s="9">
        <v>44256</v>
      </c>
      <c r="B772" s="90">
        <v>271.46100000000001</v>
      </c>
      <c r="C772" s="8">
        <f t="shared" ref="C772:C810" si="38">B772/B771-1</f>
        <v>2.3927950283038069E-3</v>
      </c>
      <c r="D772" s="8">
        <f t="shared" si="36"/>
        <v>1.6448994263633443E-2</v>
      </c>
      <c r="E772" s="117" t="s">
        <v>65</v>
      </c>
      <c r="F772" s="86">
        <f>IFERROR(VLOOKUP(A772,SPY!$A$2:$E$379,5,FALSE),"")</f>
        <v>396.32998700000002</v>
      </c>
      <c r="G772" s="8">
        <f t="shared" si="37"/>
        <v>0.53765271387002911</v>
      </c>
    </row>
    <row r="773" spans="1:7" x14ac:dyDescent="0.45">
      <c r="A773" s="9">
        <v>44287</v>
      </c>
      <c r="B773" s="90">
        <v>273.66500000000002</v>
      </c>
      <c r="C773" s="8">
        <f t="shared" si="38"/>
        <v>8.1190299895750329E-3</v>
      </c>
      <c r="D773" s="8">
        <f t="shared" si="36"/>
        <v>2.9605411669099801E-2</v>
      </c>
      <c r="E773" s="117">
        <v>0.11950272211519608</v>
      </c>
      <c r="F773" s="86">
        <f>IFERROR(VLOOKUP(A773,SPY!$A$2:$E$379,5,FALSE),"")</f>
        <v>417.29998799999998</v>
      </c>
      <c r="G773" s="8">
        <f t="shared" si="37"/>
        <v>0.43658762117025662</v>
      </c>
    </row>
    <row r="774" spans="1:7" x14ac:dyDescent="0.45">
      <c r="A774" s="9">
        <v>44317</v>
      </c>
      <c r="B774" s="90">
        <v>275.49400000000003</v>
      </c>
      <c r="C774" s="8">
        <f t="shared" si="38"/>
        <v>6.6833537354065164E-3</v>
      </c>
      <c r="D774" s="8">
        <f t="shared" si="36"/>
        <v>3.7794628966213439E-2</v>
      </c>
      <c r="E774" s="117" t="s">
        <v>65</v>
      </c>
      <c r="F774" s="86">
        <f>IFERROR(VLOOKUP(A774,SPY!$A$2:$E$379,5,FALSE),"")</f>
        <v>420.040009</v>
      </c>
      <c r="G774" s="8">
        <f t="shared" si="37"/>
        <v>0.38025762137945818</v>
      </c>
    </row>
    <row r="775" spans="1:7" x14ac:dyDescent="0.45">
      <c r="A775" s="9">
        <v>44348</v>
      </c>
      <c r="B775" s="90">
        <v>277.58499999999998</v>
      </c>
      <c r="C775" s="8">
        <f t="shared" si="38"/>
        <v>7.5900019601151669E-3</v>
      </c>
      <c r="D775" s="8">
        <f t="shared" si="36"/>
        <v>4.4184638070410953E-2</v>
      </c>
      <c r="E775" s="117" t="s">
        <v>65</v>
      </c>
      <c r="F775" s="86">
        <f>IFERROR(VLOOKUP(A775,SPY!$A$2:$E$379,5,FALSE),"")</f>
        <v>428.05999800000001</v>
      </c>
      <c r="G775" s="8">
        <f t="shared" si="37"/>
        <v>0.38818270470469773</v>
      </c>
    </row>
    <row r="776" spans="1:7" x14ac:dyDescent="0.45">
      <c r="A776" s="9">
        <v>44378</v>
      </c>
      <c r="B776" s="90">
        <v>278.61200000000002</v>
      </c>
      <c r="C776" s="8">
        <f t="shared" si="38"/>
        <v>3.6997676387413581E-3</v>
      </c>
      <c r="D776" s="8">
        <f t="shared" si="36"/>
        <v>4.203491003205273E-2</v>
      </c>
      <c r="E776" s="117">
        <v>4.7353167947109309E-2</v>
      </c>
      <c r="F776" s="86">
        <f>IFERROR(VLOOKUP(A776,SPY!$A$2:$E$379,5,FALSE),"")</f>
        <v>438.51001000000002</v>
      </c>
      <c r="G776" s="8">
        <f t="shared" si="37"/>
        <v>0.34298059773608536</v>
      </c>
    </row>
    <row r="777" spans="1:7" x14ac:dyDescent="0.45">
      <c r="A777" s="9">
        <v>44409</v>
      </c>
      <c r="B777" s="90">
        <v>278.99299999999999</v>
      </c>
      <c r="C777" s="8">
        <f t="shared" si="38"/>
        <v>1.3674931445881722E-3</v>
      </c>
      <c r="D777" s="8">
        <f t="shared" si="36"/>
        <v>3.9505942844368258E-2</v>
      </c>
      <c r="E777" s="117" t="s">
        <v>65</v>
      </c>
      <c r="F777" s="86">
        <f>IFERROR(VLOOKUP(A777,SPY!$A$2:$E$379,5,FALSE),"")</f>
        <v>451.55999800000001</v>
      </c>
      <c r="G777" s="8">
        <f t="shared" si="37"/>
        <v>0.29271993525933948</v>
      </c>
    </row>
    <row r="778" spans="1:7" x14ac:dyDescent="0.45">
      <c r="A778" s="9">
        <v>44440</v>
      </c>
      <c r="B778" s="90">
        <v>279.70999999999998</v>
      </c>
      <c r="C778" s="8">
        <f t="shared" si="38"/>
        <v>2.569956952324981E-3</v>
      </c>
      <c r="D778" s="8">
        <f t="shared" si="36"/>
        <v>4.0200818148010464E-2</v>
      </c>
      <c r="E778" s="117" t="s">
        <v>65</v>
      </c>
      <c r="F778" s="86">
        <f>IFERROR(VLOOKUP(A778,SPY!$A$2:$E$379,5,FALSE),"")</f>
        <v>429.14001500000001</v>
      </c>
      <c r="G778" s="8">
        <f t="shared" si="37"/>
        <v>0.28143568269719843</v>
      </c>
    </row>
    <row r="779" spans="1:7" x14ac:dyDescent="0.45">
      <c r="A779" s="9">
        <v>44470</v>
      </c>
      <c r="B779" s="90">
        <v>281.62299999999999</v>
      </c>
      <c r="C779" s="8">
        <f t="shared" si="38"/>
        <v>6.8392263415681942E-3</v>
      </c>
      <c r="D779" s="8">
        <f t="shared" si="36"/>
        <v>4.5837046939988246E-2</v>
      </c>
      <c r="E779" s="117">
        <v>5.4210917824865756E-2</v>
      </c>
      <c r="F779" s="86">
        <f>IFERROR(VLOOKUP(A779,SPY!$A$2:$E$379,5,FALSE),"")</f>
        <v>459.25</v>
      </c>
      <c r="G779" s="8">
        <f t="shared" si="37"/>
        <v>0.40641265187200992</v>
      </c>
    </row>
    <row r="780" spans="1:7" x14ac:dyDescent="0.45">
      <c r="A780" s="9">
        <v>44501</v>
      </c>
      <c r="B780" s="90">
        <v>283.39299999999997</v>
      </c>
      <c r="C780" s="8">
        <f t="shared" si="38"/>
        <v>6.2849980292802865E-3</v>
      </c>
      <c r="D780" s="8">
        <f t="shared" si="36"/>
        <v>4.973200428200486E-2</v>
      </c>
      <c r="E780" s="117" t="s">
        <v>65</v>
      </c>
      <c r="F780" s="86">
        <f>IFERROR(VLOOKUP(A780,SPY!$A$2:$E$379,5,FALSE),"")</f>
        <v>455.55999800000001</v>
      </c>
      <c r="G780" s="8">
        <f t="shared" si="37"/>
        <v>0.2582444912900872</v>
      </c>
    </row>
    <row r="781" spans="1:7" x14ac:dyDescent="0.45">
      <c r="A781" s="9">
        <v>44531</v>
      </c>
      <c r="B781" s="90">
        <v>285.221</v>
      </c>
      <c r="C781" s="8">
        <f t="shared" si="38"/>
        <v>6.4504063261972E-3</v>
      </c>
      <c r="D781" s="8">
        <f t="shared" si="36"/>
        <v>5.5045498261448556E-2</v>
      </c>
      <c r="E781" s="117" t="s">
        <v>65</v>
      </c>
      <c r="F781" s="86">
        <f>IFERROR(VLOOKUP(A781,SPY!$A$2:$E$379,5,FALSE),"")</f>
        <v>474.959991</v>
      </c>
      <c r="G781" s="8">
        <f t="shared" si="37"/>
        <v>0.27035408325727395</v>
      </c>
    </row>
    <row r="782" spans="1:7" x14ac:dyDescent="0.45">
      <c r="A782" s="9">
        <v>44562</v>
      </c>
      <c r="B782" s="90">
        <v>286.81099999999998</v>
      </c>
      <c r="C782" s="8">
        <f t="shared" si="38"/>
        <v>5.5746245893535384E-3</v>
      </c>
      <c r="D782" s="8">
        <f t="shared" si="36"/>
        <v>6.0605276197942315E-2</v>
      </c>
      <c r="E782" s="117">
        <v>3.5650820052708365E-2</v>
      </c>
      <c r="F782" s="86">
        <f>IFERROR(VLOOKUP(A782,SPY!$A$2:$E$379,5,FALSE),"")</f>
        <v>449.91000400000001</v>
      </c>
      <c r="G782" s="8">
        <f t="shared" si="37"/>
        <v>0.2157429553592547</v>
      </c>
    </row>
    <row r="783" spans="1:7" x14ac:dyDescent="0.45">
      <c r="A783" s="9">
        <v>44593</v>
      </c>
      <c r="B783" s="90">
        <v>288.28699999999998</v>
      </c>
      <c r="C783" s="8">
        <f t="shared" si="38"/>
        <v>5.1462461342137722E-3</v>
      </c>
      <c r="D783" s="8">
        <f t="shared" ref="D783:D810" si="39">B783/B771-1</f>
        <v>6.4524228895953994E-2</v>
      </c>
      <c r="E783" s="117" t="s">
        <v>65</v>
      </c>
      <c r="F783" s="86">
        <f>IFERROR(VLOOKUP(A783,SPY!$A$2:$E$379,5,FALSE),"")</f>
        <v>436.63000499999998</v>
      </c>
      <c r="G783" s="8">
        <f t="shared" si="37"/>
        <v>0.14793885324188349</v>
      </c>
    </row>
    <row r="784" spans="1:7" x14ac:dyDescent="0.45">
      <c r="A784" s="9">
        <v>44621</v>
      </c>
      <c r="B784" s="90">
        <v>289.041</v>
      </c>
      <c r="C784" s="8">
        <f t="shared" si="38"/>
        <v>2.6154491877885544E-3</v>
      </c>
      <c r="D784" s="8">
        <f t="shared" si="39"/>
        <v>6.4760683855139334E-2</v>
      </c>
      <c r="E784" s="117" t="s">
        <v>65</v>
      </c>
      <c r="F784" s="86">
        <f>IFERROR(VLOOKUP(A784,SPY!$A$2:$E$379,5,FALSE),"")</f>
        <v>451.64001500000001</v>
      </c>
      <c r="G784" s="8">
        <f t="shared" si="37"/>
        <v>0.13955549621331076</v>
      </c>
    </row>
    <row r="785" spans="1:7" x14ac:dyDescent="0.45">
      <c r="A785" s="9">
        <v>44652</v>
      </c>
      <c r="B785" s="90">
        <v>290.51499999999999</v>
      </c>
      <c r="C785" s="8">
        <f t="shared" si="38"/>
        <v>5.0996225448984855E-3</v>
      </c>
      <c r="D785" s="8">
        <f t="shared" si="39"/>
        <v>6.1571629547073847E-2</v>
      </c>
      <c r="E785" s="117">
        <v>1.8705984510977824E-2</v>
      </c>
      <c r="F785" s="86">
        <f>IFERROR(VLOOKUP(A785,SPY!$A$2:$E$379,5,FALSE),"")</f>
        <v>412</v>
      </c>
      <c r="G785" s="8">
        <f t="shared" si="37"/>
        <v>-1.2700666552619144E-2</v>
      </c>
    </row>
    <row r="786" spans="1:7" x14ac:dyDescent="0.45">
      <c r="A786" s="9">
        <v>44682</v>
      </c>
      <c r="B786" s="90">
        <v>292.072</v>
      </c>
      <c r="C786" s="8">
        <f t="shared" si="38"/>
        <v>5.3594478770460086E-3</v>
      </c>
      <c r="D786" s="8">
        <f t="shared" si="39"/>
        <v>6.0175539213195073E-2</v>
      </c>
      <c r="E786" s="117" t="s">
        <v>65</v>
      </c>
      <c r="F786" s="86">
        <f>IFERROR(VLOOKUP(A786,SPY!$A$2:$E$379,5,FALSE),"")</f>
        <v>412.92999300000002</v>
      </c>
      <c r="G786" s="8">
        <f t="shared" si="37"/>
        <v>-1.6926997066129434E-2</v>
      </c>
    </row>
    <row r="787" spans="1:7" x14ac:dyDescent="0.45">
      <c r="A787" s="88">
        <v>44713</v>
      </c>
      <c r="B787" s="86">
        <v>293.97199999999998</v>
      </c>
      <c r="C787" s="8">
        <f t="shared" si="38"/>
        <v>6.5052452819851503E-3</v>
      </c>
      <c r="D787" s="8">
        <f t="shared" si="39"/>
        <v>5.9034169713781282E-2</v>
      </c>
      <c r="E787" s="117" t="s">
        <v>65</v>
      </c>
      <c r="F787" s="86">
        <f>IFERROR(VLOOKUP(A787,SPY!$A$2:$E$379,5,FALSE),"")</f>
        <v>377.25</v>
      </c>
      <c r="G787" s="8">
        <f t="shared" si="37"/>
        <v>-0.11869830920290758</v>
      </c>
    </row>
    <row r="788" spans="1:7" x14ac:dyDescent="0.45">
      <c r="A788" s="88">
        <v>44743</v>
      </c>
      <c r="B788" s="86">
        <v>295.05500000000001</v>
      </c>
      <c r="C788" s="8">
        <f t="shared" si="38"/>
        <v>3.6840243288478458E-3</v>
      </c>
      <c r="D788" s="8">
        <f t="shared" si="39"/>
        <v>5.9017558468407616E-2</v>
      </c>
      <c r="E788" s="117">
        <v>1.7132131361220271E-2</v>
      </c>
      <c r="F788" s="86">
        <f>IFERROR(VLOOKUP(A788,SPY!$A$2:$E$379,5,FALSE),"")</f>
        <v>411.98998999999998</v>
      </c>
      <c r="G788" s="8">
        <f t="shared" si="37"/>
        <v>-6.0477570397993952E-2</v>
      </c>
    </row>
    <row r="789" spans="1:7" x14ac:dyDescent="0.45">
      <c r="A789" s="88">
        <v>44774</v>
      </c>
      <c r="B789" s="86">
        <v>296.56900000000002</v>
      </c>
      <c r="C789" s="8">
        <f t="shared" si="38"/>
        <v>5.1312467167139442E-3</v>
      </c>
      <c r="D789" s="8">
        <f t="shared" si="39"/>
        <v>6.2997996365500297E-2</v>
      </c>
      <c r="E789" s="117" t="s">
        <v>65</v>
      </c>
      <c r="F789" s="86">
        <f>IFERROR(VLOOKUP(A789,SPY!$A$2:$E$379,5,FALSE),"")</f>
        <v>395.17999300000002</v>
      </c>
      <c r="G789" s="8">
        <f t="shared" si="37"/>
        <v>-0.12485606619211642</v>
      </c>
    </row>
    <row r="790" spans="1:7" x14ac:dyDescent="0.45">
      <c r="A790" s="88">
        <v>44805</v>
      </c>
      <c r="B790" s="86">
        <v>298.28399999999999</v>
      </c>
      <c r="C790" s="8">
        <f t="shared" si="38"/>
        <v>5.7828026530082344E-3</v>
      </c>
      <c r="D790" s="8">
        <f t="shared" si="39"/>
        <v>6.6404490365020941E-2</v>
      </c>
      <c r="E790" s="117" t="s">
        <v>65</v>
      </c>
      <c r="F790" s="86">
        <f>IFERROR(VLOOKUP(A790,SPY!$A$2:$E$379,5,FALSE),"")</f>
        <v>357.17999300000002</v>
      </c>
      <c r="G790" s="8">
        <f t="shared" si="37"/>
        <v>-0.16768425102469176</v>
      </c>
    </row>
    <row r="791" spans="1:7" x14ac:dyDescent="0.45">
      <c r="A791" s="88">
        <v>44835</v>
      </c>
      <c r="B791" s="86">
        <v>299.351</v>
      </c>
      <c r="C791" s="8">
        <f t="shared" si="38"/>
        <v>3.5771278378995408E-3</v>
      </c>
      <c r="D791" s="8">
        <f t="shared" si="39"/>
        <v>6.2949403990441244E-2</v>
      </c>
      <c r="E791" s="117">
        <v>6.5169165934091389E-3</v>
      </c>
      <c r="F791" s="86">
        <f>IFERROR(VLOOKUP(A791,SPY!$A$2:$E$379,5,FALSE),"")</f>
        <v>386.209991</v>
      </c>
      <c r="G791" s="8">
        <f t="shared" si="37"/>
        <v>-0.15904193576483394</v>
      </c>
    </row>
    <row r="792" spans="1:7" x14ac:dyDescent="0.45">
      <c r="A792" s="88">
        <v>44866</v>
      </c>
      <c r="B792" s="86">
        <v>300.29199999999997</v>
      </c>
      <c r="C792" s="8">
        <f t="shared" si="38"/>
        <v>3.1434670336827342E-3</v>
      </c>
      <c r="D792" s="8">
        <f t="shared" si="39"/>
        <v>5.9630971830638035E-2</v>
      </c>
      <c r="E792" s="117" t="s">
        <v>65</v>
      </c>
      <c r="F792" s="86">
        <f>IFERROR(VLOOKUP(A792,SPY!$A$2:$E$379,5,FALSE),"")</f>
        <v>407.67999300000002</v>
      </c>
      <c r="G792" s="8">
        <f t="shared" si="37"/>
        <v>-0.10510142508166398</v>
      </c>
    </row>
    <row r="793" spans="1:7" x14ac:dyDescent="0.45">
      <c r="A793" s="88">
        <v>44896</v>
      </c>
      <c r="B793" s="86">
        <v>301.423</v>
      </c>
      <c r="C793" s="8">
        <f t="shared" si="38"/>
        <v>3.7663341014746443E-3</v>
      </c>
      <c r="D793" s="8">
        <f t="shared" si="39"/>
        <v>5.6805073960192187E-2</v>
      </c>
      <c r="E793" s="117" t="s">
        <v>65</v>
      </c>
      <c r="F793" s="86">
        <f>IFERROR(VLOOKUP(A793,SPY!$A$2:$E$379,5,FALSE),"")</f>
        <v>382.42999300000002</v>
      </c>
      <c r="G793" s="8">
        <f t="shared" si="37"/>
        <v>-0.19481640507273801</v>
      </c>
    </row>
    <row r="794" spans="1:7" x14ac:dyDescent="0.45">
      <c r="A794" s="88">
        <v>44927</v>
      </c>
      <c r="B794" s="86">
        <v>302.709</v>
      </c>
      <c r="C794" s="8">
        <f t="shared" si="38"/>
        <v>4.2664295690773013E-3</v>
      </c>
      <c r="D794" s="8">
        <f t="shared" si="39"/>
        <v>5.5430231058083645E-2</v>
      </c>
      <c r="E794" s="117">
        <v>1.7179273017444263E-2</v>
      </c>
      <c r="F794" s="86">
        <f>IFERROR(VLOOKUP(A794,SPY!$A$2:$E$379,5,FALSE),"")</f>
        <v>406.48001099999999</v>
      </c>
      <c r="G794" s="8">
        <f t="shared" si="37"/>
        <v>-9.6530400777663172E-2</v>
      </c>
    </row>
    <row r="795" spans="1:7" x14ac:dyDescent="0.45">
      <c r="A795" s="88">
        <v>44958</v>
      </c>
      <c r="B795" s="86">
        <v>304.12400000000002</v>
      </c>
      <c r="C795" s="8">
        <f t="shared" si="38"/>
        <v>4.6744563260425753E-3</v>
      </c>
      <c r="D795" s="8">
        <f t="shared" si="39"/>
        <v>5.4934839240063038E-2</v>
      </c>
      <c r="E795" s="117" t="s">
        <v>65</v>
      </c>
      <c r="F795" s="86">
        <f>IFERROR(VLOOKUP(A795,SPY!$A$2:$E$379,5,FALSE),"")</f>
        <v>396.26001000000002</v>
      </c>
      <c r="G795" s="8">
        <f t="shared" si="37"/>
        <v>-9.2458132830335327E-2</v>
      </c>
    </row>
    <row r="796" spans="1:7" x14ac:dyDescent="0.45">
      <c r="A796" s="88">
        <v>44986</v>
      </c>
      <c r="B796" s="86">
        <v>305.11200000000002</v>
      </c>
      <c r="C796" s="8">
        <f t="shared" si="38"/>
        <v>3.2486748826137113E-3</v>
      </c>
      <c r="D796" s="8">
        <f t="shared" si="39"/>
        <v>5.5601108493258833E-2</v>
      </c>
      <c r="E796" s="117" t="s">
        <v>65</v>
      </c>
      <c r="F796" s="86">
        <f>IFERROR(VLOOKUP(A796,SPY!$A$2:$E$379,5,FALSE),"")</f>
        <v>409.39001500000001</v>
      </c>
      <c r="G796" s="8">
        <f t="shared" si="37"/>
        <v>-9.3547955444116315E-2</v>
      </c>
    </row>
    <row r="797" spans="1:7" x14ac:dyDescent="0.45">
      <c r="A797" s="88">
        <v>45017</v>
      </c>
      <c r="B797" s="86">
        <v>306.53899999999999</v>
      </c>
      <c r="C797" s="8">
        <f t="shared" si="38"/>
        <v>4.6769710794722918E-3</v>
      </c>
      <c r="D797" s="8">
        <f t="shared" si="39"/>
        <v>5.5157220797549256E-2</v>
      </c>
      <c r="E797" s="117">
        <v>2.3824681594386554E-2</v>
      </c>
      <c r="F797" s="86">
        <f>IFERROR(VLOOKUP(A797,SPY!$A$2:$E$379,5,FALSE),"")</f>
        <v>415.92999300000002</v>
      </c>
      <c r="G797" s="8">
        <f t="shared" si="37"/>
        <v>9.5388179611650692E-3</v>
      </c>
    </row>
    <row r="798" spans="1:7" x14ac:dyDescent="0.45">
      <c r="A798" s="88">
        <v>45047</v>
      </c>
      <c r="B798" s="86">
        <v>307.64600000000002</v>
      </c>
      <c r="C798" s="8">
        <f t="shared" si="38"/>
        <v>3.6112860027599503E-3</v>
      </c>
      <c r="D798" s="8">
        <f t="shared" si="39"/>
        <v>5.3322468432441372E-2</v>
      </c>
      <c r="E798" s="117" t="s">
        <v>65</v>
      </c>
      <c r="F798" s="86">
        <f>IFERROR(VLOOKUP(A798,SPY!$A$2:$E$379,5,FALSE),"")</f>
        <v>417.85000600000001</v>
      </c>
      <c r="G798" s="8">
        <f t="shared" si="37"/>
        <v>1.1914884080604926E-2</v>
      </c>
    </row>
    <row r="799" spans="1:7" x14ac:dyDescent="0.45">
      <c r="A799" s="88">
        <v>45078</v>
      </c>
      <c r="B799" s="86">
        <v>308.245</v>
      </c>
      <c r="C799" s="8">
        <f t="shared" si="38"/>
        <v>1.9470430299759478E-3</v>
      </c>
      <c r="D799" s="8">
        <f t="shared" si="39"/>
        <v>4.8552243070768775E-2</v>
      </c>
      <c r="E799" s="117" t="s">
        <v>65</v>
      </c>
      <c r="F799" s="86">
        <f>IFERROR(VLOOKUP(A799,SPY!$A$2:$E$379,5,FALSE),"")</f>
        <v>443.27999899999998</v>
      </c>
      <c r="G799" s="8">
        <f t="shared" si="37"/>
        <v>0.17502981842279652</v>
      </c>
    </row>
    <row r="800" spans="1:7" x14ac:dyDescent="0.45">
      <c r="A800" s="88">
        <v>45108</v>
      </c>
      <c r="B800" s="86">
        <v>308.94499999999999</v>
      </c>
      <c r="C800" s="8">
        <f t="shared" si="38"/>
        <v>2.2709208584079654E-3</v>
      </c>
      <c r="D800" s="8">
        <f t="shared" si="39"/>
        <v>4.7075968887156483E-2</v>
      </c>
      <c r="E800" s="117">
        <v>2.9268869981759371E-2</v>
      </c>
      <c r="F800" s="86">
        <f>IFERROR(VLOOKUP(A800,SPY!$A$2:$E$379,5,FALSE),"")</f>
        <v>457.790009</v>
      </c>
      <c r="G800" s="8">
        <f t="shared" si="37"/>
        <v>0.11116779560590784</v>
      </c>
    </row>
    <row r="801" spans="1:7" x14ac:dyDescent="0.45">
      <c r="A801" s="88">
        <v>45139</v>
      </c>
      <c r="B801" s="86">
        <v>309.65600000000001</v>
      </c>
      <c r="C801" s="8">
        <f t="shared" si="38"/>
        <v>2.3013805046205871E-3</v>
      </c>
      <c r="D801" s="8">
        <f t="shared" si="39"/>
        <v>4.4128010682168428E-2</v>
      </c>
      <c r="E801" s="117" t="s">
        <v>65</v>
      </c>
      <c r="F801" s="86">
        <f>IFERROR(VLOOKUP(A801,SPY!$A$2:$E$379,5,FALSE),"")</f>
        <v>450.35000600000001</v>
      </c>
      <c r="G801" s="8">
        <f t="shared" si="37"/>
        <v>0.13960730294359802</v>
      </c>
    </row>
    <row r="802" spans="1:7" x14ac:dyDescent="0.45">
      <c r="A802" s="88">
        <v>45170</v>
      </c>
      <c r="B802" s="86">
        <v>310.64400000000001</v>
      </c>
      <c r="C802" s="8">
        <f t="shared" si="38"/>
        <v>3.1906373524168696E-3</v>
      </c>
      <c r="D802" s="8">
        <f t="shared" si="39"/>
        <v>4.1437019752987192E-2</v>
      </c>
      <c r="E802" s="117" t="s">
        <v>65</v>
      </c>
      <c r="F802" s="86">
        <f>IFERROR(VLOOKUP(A802,SPY!$A$2:$E$379,5,FALSE),"")</f>
        <v>427.48001099999999</v>
      </c>
      <c r="G802" s="8">
        <f t="shared" si="37"/>
        <v>0.19681958502082164</v>
      </c>
    </row>
    <row r="803" spans="1:7" x14ac:dyDescent="0.45">
      <c r="A803" s="88">
        <v>45200</v>
      </c>
      <c r="B803" s="86">
        <v>311.39</v>
      </c>
      <c r="C803" s="8">
        <f t="shared" si="38"/>
        <v>2.4014627676696154E-3</v>
      </c>
      <c r="D803" s="8">
        <f t="shared" si="39"/>
        <v>4.0217002782686473E-2</v>
      </c>
      <c r="E803" s="117">
        <v>3.1344911121114816E-2</v>
      </c>
      <c r="F803" s="86">
        <f>IFERROR(VLOOKUP(A803,SPY!$A$2:$E$379,5,FALSE),"")</f>
        <v>418.20001200000002</v>
      </c>
      <c r="G803" s="8">
        <f t="shared" si="37"/>
        <v>8.2830640701887059E-2</v>
      </c>
    </row>
    <row r="804" spans="1:7" x14ac:dyDescent="0.45">
      <c r="A804" s="88">
        <v>45231</v>
      </c>
      <c r="B804" s="86">
        <v>312.34899999999999</v>
      </c>
      <c r="C804" s="8">
        <f t="shared" si="38"/>
        <v>3.0797392337582608E-3</v>
      </c>
      <c r="D804" s="8">
        <f t="shared" si="39"/>
        <v>4.0150919771422489E-2</v>
      </c>
      <c r="E804" s="117" t="s">
        <v>65</v>
      </c>
      <c r="F804" s="86">
        <f>IFERROR(VLOOKUP(A804,SPY!$A$2:$E$379,5,FALSE),"")</f>
        <v>456.39999399999999</v>
      </c>
      <c r="G804" s="8">
        <f t="shared" si="37"/>
        <v>0.11950549901034746</v>
      </c>
    </row>
    <row r="805" spans="1:7" x14ac:dyDescent="0.45">
      <c r="A805" s="88">
        <v>45261</v>
      </c>
      <c r="B805" s="86">
        <v>313.209</v>
      </c>
      <c r="C805" s="8">
        <f t="shared" si="38"/>
        <v>2.7533304092537403E-3</v>
      </c>
      <c r="D805" s="8">
        <f t="shared" si="39"/>
        <v>3.9101196657189474E-2</v>
      </c>
      <c r="E805" s="117" t="s">
        <v>65</v>
      </c>
      <c r="F805" s="86">
        <f>IFERROR(VLOOKUP(A805,SPY!$A$2:$E$379,5,FALSE),"")</f>
        <v>475.30999800000001</v>
      </c>
      <c r="G805" s="8">
        <f t="shared" si="37"/>
        <v>0.2428679933584601</v>
      </c>
    </row>
    <row r="806" spans="1:7" x14ac:dyDescent="0.45">
      <c r="A806" s="88">
        <v>45292</v>
      </c>
      <c r="B806" s="86">
        <v>314.43799999999999</v>
      </c>
      <c r="C806" s="8">
        <f t="shared" si="38"/>
        <v>3.9238974614395072E-3</v>
      </c>
      <c r="D806" s="8">
        <f t="shared" si="39"/>
        <v>3.8746783214242075E-2</v>
      </c>
      <c r="E806" s="117">
        <v>2.9690992748886869E-2</v>
      </c>
      <c r="F806" s="86">
        <f>IFERROR(VLOOKUP(A806,SPY!$A$2:$E$379,5,FALSE),"")</f>
        <v>482.88000499999998</v>
      </c>
      <c r="G806" s="8">
        <f t="shared" si="37"/>
        <v>0.18795510709627483</v>
      </c>
    </row>
    <row r="807" spans="1:7" x14ac:dyDescent="0.45">
      <c r="A807" s="88">
        <v>45323</v>
      </c>
      <c r="B807" s="86">
        <v>315.565</v>
      </c>
      <c r="C807" s="8">
        <f t="shared" si="38"/>
        <v>3.5841723964660233E-3</v>
      </c>
      <c r="D807" s="8">
        <f t="shared" si="39"/>
        <v>3.7619523615367356E-2</v>
      </c>
      <c r="E807" s="117" t="s">
        <v>65</v>
      </c>
      <c r="F807" s="86">
        <f>IFERROR(VLOOKUP(A807,SPY!$A$2:$E$379,5,FALSE),"")</f>
        <v>508.07998700000002</v>
      </c>
      <c r="G807" s="8">
        <f t="shared" si="37"/>
        <v>0.2821883969568364</v>
      </c>
    </row>
    <row r="808" spans="1:7" x14ac:dyDescent="0.45">
      <c r="A808" s="88">
        <v>45352</v>
      </c>
      <c r="B808" s="86">
        <v>316.69799999999998</v>
      </c>
      <c r="C808" s="8">
        <f t="shared" si="38"/>
        <v>3.5903854990255724E-3</v>
      </c>
      <c r="D808" s="8">
        <f t="shared" si="39"/>
        <v>3.797294108392979E-2</v>
      </c>
      <c r="E808" s="117" t="s">
        <v>65</v>
      </c>
      <c r="F808" s="86">
        <f>IFERROR(VLOOKUP(A808,SPY!$A$2:$E$379,5,FALSE),"")</f>
        <v>523.07000700000003</v>
      </c>
      <c r="G808" s="8">
        <f t="shared" ref="G808:G810" si="40">IFERROR(F808/F796-1,"")</f>
        <v>0.27768139875126163</v>
      </c>
    </row>
    <row r="809" spans="1:7" x14ac:dyDescent="0.45">
      <c r="A809" s="88">
        <v>45383</v>
      </c>
      <c r="B809" s="86">
        <v>317.62200000000001</v>
      </c>
      <c r="C809" s="8">
        <f t="shared" si="38"/>
        <v>2.9176060474016552E-3</v>
      </c>
      <c r="D809" s="8">
        <f t="shared" si="39"/>
        <v>3.6155268986980627E-2</v>
      </c>
      <c r="E809" s="117" t="s">
        <v>65</v>
      </c>
      <c r="F809" s="86">
        <f>IFERROR(VLOOKUP(A809,SPY!$A$2:$E$379,5,FALSE),"")</f>
        <v>501.98001099999999</v>
      </c>
      <c r="G809" s="8">
        <f t="shared" si="40"/>
        <v>0.20688582080686824</v>
      </c>
    </row>
    <row r="810" spans="1:7" x14ac:dyDescent="0.45">
      <c r="A810" s="88">
        <v>45413</v>
      </c>
      <c r="B810" s="86">
        <v>318.14</v>
      </c>
      <c r="C810" s="8">
        <f t="shared" si="38"/>
        <v>1.6308693982154399E-3</v>
      </c>
      <c r="D810" s="8">
        <f t="shared" si="39"/>
        <v>3.4110633650364264E-2</v>
      </c>
      <c r="E810" s="117" t="s">
        <v>65</v>
      </c>
      <c r="F810" s="86">
        <f>IFERROR(VLOOKUP(A810,SPY!$A$2:$E$379,5,FALSE),"")</f>
        <v>527.36999500000002</v>
      </c>
      <c r="G810" s="8">
        <f t="shared" si="40"/>
        <v>0.26210359561416396</v>
      </c>
    </row>
    <row r="811" spans="1:7" x14ac:dyDescent="0.45">
      <c r="A811" s="88">
        <v>45444</v>
      </c>
      <c r="B811" s="86">
        <v>318.346</v>
      </c>
      <c r="C811" s="8">
        <f t="shared" ref="C811" si="41">B811/B810-1</f>
        <v>6.4751367322557485E-4</v>
      </c>
      <c r="D811" s="8">
        <f t="shared" ref="D811" si="42">B811/B799-1</f>
        <v>3.2769387986828713E-2</v>
      </c>
      <c r="E811" s="117" t="s">
        <v>65</v>
      </c>
      <c r="F811" s="86">
        <f>IFERROR(VLOOKUP(A811,SPY!$A$2:$E$379,5,FALSE),"")</f>
        <v>544.21997099999999</v>
      </c>
      <c r="G811" s="8">
        <f t="shared" ref="G811" si="43">IFERROR(F811/F799-1,"")</f>
        <v>0.22771154175174058</v>
      </c>
    </row>
  </sheetData>
  <autoFilter ref="C1:C810" xr:uid="{442B8736-0E9E-4ED5-A240-21AAF71479AA}"/>
  <sortState xmlns:xlrd2="http://schemas.microsoft.com/office/spreadsheetml/2017/richdata2" ref="X36:X54">
    <sortCondition ref="X36"/>
  </sortState>
  <conditionalFormatting sqref="C3:C811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4:D811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G2:G8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CF43-D2AA-4A35-9724-B9C4DEF87C3A}">
  <sheetPr>
    <tabColor rgb="FF92D050"/>
  </sheetPr>
  <dimension ref="A1:X931"/>
  <sheetViews>
    <sheetView zoomScale="40" zoomScaleNormal="40" workbookViewId="0">
      <selection activeCell="G55" sqref="G55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87" customWidth="1"/>
    <col min="3" max="4" width="12.9296875" style="2"/>
    <col min="5" max="5" width="12.9296875" style="87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75.75" customHeight="1" thickBot="1" x14ac:dyDescent="0.5">
      <c r="A2" s="4" t="s">
        <v>0</v>
      </c>
      <c r="B2" s="89" t="s">
        <v>56</v>
      </c>
      <c r="C2" s="5" t="s">
        <v>1</v>
      </c>
      <c r="D2" s="5" t="s">
        <v>2</v>
      </c>
      <c r="E2" s="85" t="s">
        <v>48</v>
      </c>
      <c r="F2" s="5" t="s">
        <v>2</v>
      </c>
      <c r="H2" s="93" t="s">
        <v>50</v>
      </c>
      <c r="O2" s="93" t="s">
        <v>51</v>
      </c>
    </row>
    <row r="3" spans="1:20" x14ac:dyDescent="0.4">
      <c r="A3" s="9">
        <v>21551</v>
      </c>
      <c r="B3" s="90">
        <v>15.164</v>
      </c>
      <c r="C3" s="7"/>
      <c r="D3" s="7"/>
      <c r="E3" s="86" t="str">
        <f>IFERROR(VLOOKUP(A3,SPY!$A$2:$E$379,5,FALSE),"")</f>
        <v/>
      </c>
      <c r="F3" s="7"/>
      <c r="H3" s="82" t="s">
        <v>18</v>
      </c>
      <c r="I3" s="13"/>
      <c r="J3" s="51" t="s">
        <v>27</v>
      </c>
      <c r="K3" s="43">
        <v>1</v>
      </c>
      <c r="L3" s="43">
        <v>2</v>
      </c>
      <c r="M3" s="44">
        <v>3</v>
      </c>
      <c r="O3" s="82" t="s">
        <v>18</v>
      </c>
      <c r="P3" s="13"/>
      <c r="Q3" s="51" t="s">
        <v>27</v>
      </c>
      <c r="R3" s="43">
        <v>1</v>
      </c>
      <c r="S3" s="43">
        <v>2</v>
      </c>
      <c r="T3" s="44">
        <v>3</v>
      </c>
    </row>
    <row r="4" spans="1:20" x14ac:dyDescent="0.4">
      <c r="A4" s="9">
        <v>21582</v>
      </c>
      <c r="B4" s="90">
        <v>15.179</v>
      </c>
      <c r="C4" s="8">
        <f>B4/B3-1</f>
        <v>9.8918491163280109E-4</v>
      </c>
      <c r="D4" s="7"/>
      <c r="E4" s="86" t="str">
        <f>IFERROR(VLOOKUP(A4,SPY!$A$2:$E$379,5,FALSE),"")</f>
        <v/>
      </c>
      <c r="F4" s="7"/>
      <c r="H4" s="24" t="s">
        <v>6</v>
      </c>
      <c r="I4" s="36">
        <f>AVERAGE(C:C)</f>
        <v>2.6775995977903326E-3</v>
      </c>
      <c r="J4" s="52" t="s">
        <v>28</v>
      </c>
      <c r="K4" s="41">
        <f>$I$4+(K$3*$I$8)</f>
        <v>5.1571496812275134E-3</v>
      </c>
      <c r="L4" s="41">
        <f t="shared" ref="L4:M4" si="0">$I$4+(L$3*$I$8)</f>
        <v>7.6366997646646947E-3</v>
      </c>
      <c r="M4" s="42">
        <f t="shared" si="0"/>
        <v>1.0116249848101874E-2</v>
      </c>
      <c r="O4" s="24" t="s">
        <v>6</v>
      </c>
      <c r="P4" s="36">
        <f>AVERAGE(D:D)</f>
        <v>3.29988274009251E-2</v>
      </c>
      <c r="Q4" s="52" t="s">
        <v>28</v>
      </c>
      <c r="R4" s="41">
        <f>$P$4+(R$3*$P$8)</f>
        <v>5.7197894982197621E-2</v>
      </c>
      <c r="S4" s="41">
        <f t="shared" ref="S4:T4" si="1">$P$4+(S$3*$P$8)</f>
        <v>8.1396962563470149E-2</v>
      </c>
      <c r="T4" s="42">
        <f t="shared" si="1"/>
        <v>0.10559603014474267</v>
      </c>
    </row>
    <row r="5" spans="1:20" x14ac:dyDescent="0.4">
      <c r="A5" s="9">
        <v>21610</v>
      </c>
      <c r="B5" s="90">
        <v>15.189</v>
      </c>
      <c r="C5" s="8">
        <f t="shared" ref="C5:C68" si="2">B5/B4-1</f>
        <v>6.5880492786085654E-4</v>
      </c>
      <c r="D5" s="7"/>
      <c r="E5" s="86" t="str">
        <f>IFERROR(VLOOKUP(A5,SPY!$A$2:$E$379,5,FALSE),"")</f>
        <v/>
      </c>
      <c r="F5" s="7"/>
      <c r="H5" s="24" t="s">
        <v>7</v>
      </c>
      <c r="I5" s="36">
        <f>_xlfn.STDEV.S(C:C)/SQRT(COUNT(C:C))</f>
        <v>8.8555360122756453E-5</v>
      </c>
      <c r="J5" s="53" t="s">
        <v>29</v>
      </c>
      <c r="K5" s="41">
        <f>$I$4-(K$3*$I$8)</f>
        <v>1.9804951435315171E-4</v>
      </c>
      <c r="L5" s="41">
        <f t="shared" ref="L5:M5" si="3">$I$4-(L$3*$I$8)</f>
        <v>-2.2815005690840291E-3</v>
      </c>
      <c r="M5" s="42">
        <f t="shared" si="3"/>
        <v>-4.76105065252121E-3</v>
      </c>
      <c r="O5" s="24" t="s">
        <v>7</v>
      </c>
      <c r="P5" s="36">
        <f>_xlfn.STDEV.S(D:D)/SQRT(COUNT(D:D))</f>
        <v>8.7037996476074418E-4</v>
      </c>
      <c r="Q5" s="53" t="s">
        <v>29</v>
      </c>
      <c r="R5" s="41">
        <f>$P$4-(R$3*$P$8)</f>
        <v>8.7997598196525792E-3</v>
      </c>
      <c r="S5" s="41">
        <f t="shared" ref="S5:T5" si="4">$P$4-(S$3*$P$8)</f>
        <v>-1.5399307761619942E-2</v>
      </c>
      <c r="T5" s="42">
        <f t="shared" si="4"/>
        <v>-3.9598375342892463E-2</v>
      </c>
    </row>
    <row r="6" spans="1:20" x14ac:dyDescent="0.4">
      <c r="A6" s="9">
        <v>21641</v>
      </c>
      <c r="B6" s="90">
        <v>15.218999999999999</v>
      </c>
      <c r="C6" s="8">
        <f t="shared" si="2"/>
        <v>1.9751135690302402E-3</v>
      </c>
      <c r="D6" s="7"/>
      <c r="E6" s="86" t="str">
        <f>IFERROR(VLOOKUP(A6,SPY!$A$2:$E$379,5,FALSE),"")</f>
        <v/>
      </c>
      <c r="F6" s="7"/>
      <c r="H6" s="24" t="s">
        <v>8</v>
      </c>
      <c r="I6" s="36">
        <f>MEDIAN(C:C)</f>
        <v>2.2612234223328143E-3</v>
      </c>
      <c r="J6" s="53" t="s">
        <v>30</v>
      </c>
      <c r="K6" s="45">
        <f>COUNTIFS($C:$C,"&gt;="&amp;K5,$C:$C,"&lt;="&amp;K4)</f>
        <v>600</v>
      </c>
      <c r="L6" s="45">
        <f t="shared" ref="L6" si="5">COUNTIFS($C:$C,"&gt;="&amp;L5,$C:$C,"&lt;="&amp;L4)</f>
        <v>739</v>
      </c>
      <c r="M6" s="46">
        <f>COUNTIFS($C:$C,"&gt;="&amp;M5,$C:$C,"&lt;="&amp;M4)</f>
        <v>769</v>
      </c>
      <c r="O6" s="24" t="s">
        <v>8</v>
      </c>
      <c r="P6" s="36">
        <f>MEDIAN(D:D)</f>
        <v>2.5629061823029486E-2</v>
      </c>
      <c r="Q6" s="53" t="s">
        <v>30</v>
      </c>
      <c r="R6" s="45">
        <f>COUNTIFS($D:$D,"&gt;="&amp;R5,$C:$C,"&lt;="&amp;R4)</f>
        <v>725</v>
      </c>
      <c r="S6" s="45">
        <f t="shared" ref="S6:T6" si="6">COUNTIFS($D:$D,"&gt;="&amp;S5,$C:$C,"&lt;="&amp;S4)</f>
        <v>773</v>
      </c>
      <c r="T6" s="46">
        <f t="shared" si="6"/>
        <v>773</v>
      </c>
    </row>
    <row r="7" spans="1:20" x14ac:dyDescent="0.4">
      <c r="A7" s="9">
        <v>21671</v>
      </c>
      <c r="B7" s="90">
        <v>15.227</v>
      </c>
      <c r="C7" s="8">
        <f t="shared" si="2"/>
        <v>5.2565871607868075E-4</v>
      </c>
      <c r="D7" s="7"/>
      <c r="E7" s="86" t="str">
        <f>IFERROR(VLOOKUP(A7,SPY!$A$2:$E$379,5,FALSE),"")</f>
        <v/>
      </c>
      <c r="F7" s="7"/>
      <c r="H7" s="24" t="s">
        <v>9</v>
      </c>
      <c r="I7" s="36">
        <f>MODE(C:C)</f>
        <v>0</v>
      </c>
      <c r="J7" s="53" t="s">
        <v>31</v>
      </c>
      <c r="K7" s="47">
        <f>K6/$I$16</f>
        <v>0.76530612244897955</v>
      </c>
      <c r="L7" s="47">
        <f t="shared" ref="L7:M7" si="7">L6/$I$16</f>
        <v>0.94260204081632648</v>
      </c>
      <c r="M7" s="48">
        <f t="shared" si="7"/>
        <v>0.98086734693877553</v>
      </c>
      <c r="O7" s="24" t="s">
        <v>9</v>
      </c>
      <c r="P7" s="36" t="e">
        <f>MODE(D:D)</f>
        <v>#N/A</v>
      </c>
      <c r="Q7" s="53" t="s">
        <v>31</v>
      </c>
      <c r="R7" s="47">
        <f>R6/$P$16</f>
        <v>0.9379042690815006</v>
      </c>
      <c r="S7" s="47">
        <f t="shared" ref="S7:T7" si="8">S6/$P$16</f>
        <v>1</v>
      </c>
      <c r="T7" s="48">
        <f t="shared" si="8"/>
        <v>1</v>
      </c>
    </row>
    <row r="8" spans="1:20" ht="13.5" thickBot="1" x14ac:dyDescent="0.45">
      <c r="A8" s="9">
        <v>21702</v>
      </c>
      <c r="B8" s="90">
        <v>15.271000000000001</v>
      </c>
      <c r="C8" s="8">
        <f t="shared" si="2"/>
        <v>2.8896039929073858E-3</v>
      </c>
      <c r="D8" s="7"/>
      <c r="E8" s="86" t="str">
        <f>IFERROR(VLOOKUP(A8,SPY!$A$2:$E$379,5,FALSE),"")</f>
        <v/>
      </c>
      <c r="F8" s="7"/>
      <c r="H8" s="24" t="s">
        <v>10</v>
      </c>
      <c r="I8" s="36">
        <f>_xlfn.STDEV.S(C:C)</f>
        <v>2.4795500834371808E-3</v>
      </c>
      <c r="J8" s="54" t="s">
        <v>32</v>
      </c>
      <c r="K8" s="49">
        <v>0.68269999999999997</v>
      </c>
      <c r="L8" s="49">
        <v>0.95450000000000002</v>
      </c>
      <c r="M8" s="50">
        <v>0.99729999999999996</v>
      </c>
      <c r="O8" s="24" t="s">
        <v>10</v>
      </c>
      <c r="P8" s="36">
        <f>_xlfn.STDEV.S(D:D)</f>
        <v>2.4199067581272521E-2</v>
      </c>
      <c r="Q8" s="54" t="s">
        <v>32</v>
      </c>
      <c r="R8" s="49">
        <v>0.68269999999999997</v>
      </c>
      <c r="S8" s="49">
        <v>0.95450000000000002</v>
      </c>
      <c r="T8" s="50">
        <v>0.99729999999999996</v>
      </c>
    </row>
    <row r="9" spans="1:20" x14ac:dyDescent="0.4">
      <c r="A9" s="9">
        <v>21732</v>
      </c>
      <c r="B9" s="90">
        <v>15.303000000000001</v>
      </c>
      <c r="C9" s="8">
        <f t="shared" si="2"/>
        <v>2.0954750834916158E-3</v>
      </c>
      <c r="D9" s="7"/>
      <c r="E9" s="86" t="str">
        <f>IFERROR(VLOOKUP(A9,SPY!$A$2:$E$379,5,FALSE),"")</f>
        <v/>
      </c>
      <c r="F9" s="7"/>
      <c r="H9" s="24" t="s">
        <v>11</v>
      </c>
      <c r="I9" s="36">
        <f>_xlfn.VAR.S(C:C)</f>
        <v>6.1481686162733311E-6</v>
      </c>
      <c r="J9" s="55"/>
      <c r="K9" s="61" t="s">
        <v>33</v>
      </c>
      <c r="L9" s="61" t="s">
        <v>34</v>
      </c>
      <c r="M9" s="62" t="s">
        <v>35</v>
      </c>
      <c r="O9" s="24" t="s">
        <v>11</v>
      </c>
      <c r="P9" s="36">
        <f>_xlfn.VAR.S(D:D)</f>
        <v>5.8559487180299464E-4</v>
      </c>
      <c r="Q9" s="55"/>
      <c r="R9" s="61" t="s">
        <v>33</v>
      </c>
      <c r="S9" s="61" t="s">
        <v>34</v>
      </c>
      <c r="T9" s="62" t="s">
        <v>35</v>
      </c>
    </row>
    <row r="10" spans="1:20" ht="14.25" x14ac:dyDescent="0.4">
      <c r="A10" s="9">
        <v>21763</v>
      </c>
      <c r="B10" s="90">
        <v>15.324999999999999</v>
      </c>
      <c r="C10" s="8">
        <f t="shared" si="2"/>
        <v>1.4376266091615797E-3</v>
      </c>
      <c r="D10" s="7"/>
      <c r="E10" s="86" t="str">
        <f>IFERROR(VLOOKUP(A10,SPY!$A$2:$E$379,5,FALSE),"")</f>
        <v/>
      </c>
      <c r="F10" s="7"/>
      <c r="H10" s="24" t="s">
        <v>26</v>
      </c>
      <c r="I10" s="37">
        <f>KURT(C:C)</f>
        <v>2.8987436729139313</v>
      </c>
      <c r="J10" s="24" t="s">
        <v>36</v>
      </c>
      <c r="K10" s="63">
        <f>AVERAGEIF(C:C,"&gt;0")</f>
        <v>3.0211626923754694E-3</v>
      </c>
      <c r="L10" s="63">
        <f>AVERAGEIF(C:C,"&lt;0")</f>
        <v>-1.3170036089182268E-3</v>
      </c>
      <c r="M10" s="64">
        <v>0</v>
      </c>
      <c r="O10" s="24" t="s">
        <v>26</v>
      </c>
      <c r="P10" s="37">
        <f>KURT(D:D)</f>
        <v>1.8030014173327569</v>
      </c>
      <c r="Q10" s="24" t="s">
        <v>36</v>
      </c>
      <c r="R10" s="63">
        <f>AVERAGEIF(D:D,"&gt;0")</f>
        <v>3.3476986268204091E-2</v>
      </c>
      <c r="S10" s="63">
        <f>AVERAGEIF(D:D,"&lt;0")</f>
        <v>-7.5915475547582278E-3</v>
      </c>
      <c r="T10" s="64">
        <v>0</v>
      </c>
    </row>
    <row r="11" spans="1:20" ht="14.25" x14ac:dyDescent="0.4">
      <c r="A11" s="9">
        <v>21794</v>
      </c>
      <c r="B11" s="90">
        <v>15.365</v>
      </c>
      <c r="C11" s="8">
        <f t="shared" si="2"/>
        <v>2.6101141924959048E-3</v>
      </c>
      <c r="D11" s="7"/>
      <c r="E11" s="86" t="str">
        <f>IFERROR(VLOOKUP(A11,SPY!$A$2:$E$379,5,FALSE),"")</f>
        <v/>
      </c>
      <c r="F11" s="7"/>
      <c r="H11" s="24" t="s">
        <v>12</v>
      </c>
      <c r="I11" s="37">
        <f>SKEW(C:C)</f>
        <v>0.48811663500004759</v>
      </c>
      <c r="J11" s="24" t="s">
        <v>22</v>
      </c>
      <c r="K11" s="65">
        <f>COUNTIF(C:C,"&gt;0")</f>
        <v>721</v>
      </c>
      <c r="L11" s="65">
        <f>COUNTIF(C:C,"&lt;0")</f>
        <v>60</v>
      </c>
      <c r="M11" s="66">
        <f>COUNTIF(C:C,0)</f>
        <v>3</v>
      </c>
      <c r="O11" s="24" t="s">
        <v>12</v>
      </c>
      <c r="P11" s="37">
        <f>SKEW(D:D)</f>
        <v>1.3946623151612665</v>
      </c>
      <c r="Q11" s="24" t="s">
        <v>22</v>
      </c>
      <c r="R11" s="65">
        <f>COUNTIF(D:D,"&gt;0")</f>
        <v>764</v>
      </c>
      <c r="S11" s="65">
        <f>COUNTIF(D:D,"&lt;0")</f>
        <v>9</v>
      </c>
      <c r="T11" s="66">
        <f>COUNTIF(D:D,0)</f>
        <v>0</v>
      </c>
    </row>
    <row r="12" spans="1:20" ht="14.25" x14ac:dyDescent="0.4">
      <c r="A12" s="9">
        <v>21824</v>
      </c>
      <c r="B12" s="90">
        <v>15.401999999999999</v>
      </c>
      <c r="C12" s="8">
        <f t="shared" si="2"/>
        <v>2.4080702896192019E-3</v>
      </c>
      <c r="D12" s="7"/>
      <c r="E12" s="86" t="str">
        <f>IFERROR(VLOOKUP(A12,SPY!$A$2:$E$379,5,FALSE),"")</f>
        <v/>
      </c>
      <c r="F12" s="7"/>
      <c r="H12" s="24" t="s">
        <v>13</v>
      </c>
      <c r="I12" s="36">
        <f>I14-I13</f>
        <v>2.4086134306976703E-2</v>
      </c>
      <c r="J12" s="24" t="s">
        <v>37</v>
      </c>
      <c r="K12" s="63">
        <f>K11/$I$16</f>
        <v>0.9196428571428571</v>
      </c>
      <c r="L12" s="63">
        <f>L11/$I$16</f>
        <v>7.6530612244897961E-2</v>
      </c>
      <c r="M12" s="64">
        <f>M11/$I$16</f>
        <v>3.8265306122448979E-3</v>
      </c>
      <c r="O12" s="24" t="s">
        <v>13</v>
      </c>
      <c r="P12" s="36">
        <f>P14-P13</f>
        <v>0.13061191335845845</v>
      </c>
      <c r="Q12" s="24" t="s">
        <v>37</v>
      </c>
      <c r="R12" s="63">
        <f>R11/$I$16</f>
        <v>0.97448979591836737</v>
      </c>
      <c r="S12" s="63">
        <f>S11/$I$16</f>
        <v>1.1479591836734694E-2</v>
      </c>
      <c r="T12" s="64">
        <f>T11/$I$16</f>
        <v>0</v>
      </c>
    </row>
    <row r="13" spans="1:20" ht="14.25" x14ac:dyDescent="0.4">
      <c r="A13" s="9">
        <v>21855</v>
      </c>
      <c r="B13" s="90">
        <v>15.412000000000001</v>
      </c>
      <c r="C13" s="8">
        <f t="shared" si="2"/>
        <v>6.4926632904827031E-4</v>
      </c>
      <c r="D13" s="7"/>
      <c r="E13" s="86" t="str">
        <f>IFERROR(VLOOKUP(A13,SPY!$A$2:$E$379,5,FALSE),"")</f>
        <v/>
      </c>
      <c r="F13" s="7"/>
      <c r="H13" s="24" t="s">
        <v>14</v>
      </c>
      <c r="I13" s="36">
        <f>MIN(C:C)</f>
        <v>-1.1801318445973763E-2</v>
      </c>
      <c r="J13" s="24" t="s">
        <v>38</v>
      </c>
      <c r="K13" s="63">
        <f>K12*K10</f>
        <v>2.7783906903095833E-3</v>
      </c>
      <c r="L13" s="63">
        <f>L12*L10</f>
        <v>-1.0079109251925206E-4</v>
      </c>
      <c r="M13" s="64">
        <f>M12*M10</f>
        <v>0</v>
      </c>
      <c r="O13" s="24" t="s">
        <v>14</v>
      </c>
      <c r="P13" s="36">
        <f>MIN(D:D)</f>
        <v>-1.4660091971854472E-2</v>
      </c>
      <c r="Q13" s="24" t="s">
        <v>38</v>
      </c>
      <c r="R13" s="63">
        <f>R12*R10</f>
        <v>3.2622981516464193E-2</v>
      </c>
      <c r="S13" s="63">
        <f>S12*S10</f>
        <v>-8.7147867337785778E-5</v>
      </c>
      <c r="T13" s="64">
        <f>T12*T10</f>
        <v>0</v>
      </c>
    </row>
    <row r="14" spans="1:20" x14ac:dyDescent="0.4">
      <c r="A14" s="9">
        <v>21885</v>
      </c>
      <c r="B14" s="90">
        <v>15.43</v>
      </c>
      <c r="C14" s="8">
        <f t="shared" si="2"/>
        <v>1.1679211004411716E-3</v>
      </c>
      <c r="D14" s="7"/>
      <c r="E14" s="86" t="str">
        <f>IFERROR(VLOOKUP(A14,SPY!$A$2:$E$379,5,FALSE),"")</f>
        <v/>
      </c>
      <c r="F14" s="7"/>
      <c r="H14" s="24" t="s">
        <v>15</v>
      </c>
      <c r="I14" s="36">
        <f>MAX(C:C)</f>
        <v>1.228481586100294E-2</v>
      </c>
      <c r="J14" s="56"/>
      <c r="M14" s="57"/>
      <c r="O14" s="24" t="s">
        <v>15</v>
      </c>
      <c r="P14" s="36">
        <f>MAX(D:D)</f>
        <v>0.11595182138660398</v>
      </c>
      <c r="Q14" s="56"/>
      <c r="T14" s="57"/>
    </row>
    <row r="15" spans="1:20" x14ac:dyDescent="0.4">
      <c r="A15" s="9">
        <v>21916</v>
      </c>
      <c r="B15" s="90">
        <v>15.420999999999999</v>
      </c>
      <c r="C15" s="8">
        <f t="shared" si="2"/>
        <v>-5.8327932598833954E-4</v>
      </c>
      <c r="D15" s="8">
        <f>B15/B3-1</f>
        <v>1.6948034819308955E-2</v>
      </c>
      <c r="E15" s="86" t="str">
        <f>IFERROR(VLOOKUP(A15,SPY!$A$2:$E$379,5,FALSE),"")</f>
        <v/>
      </c>
      <c r="F15" s="8"/>
      <c r="H15" s="24" t="s">
        <v>16</v>
      </c>
      <c r="I15" s="37">
        <f>SUM(C:C)</f>
        <v>2.0992380846676206</v>
      </c>
      <c r="J15" s="56"/>
      <c r="M15" s="57"/>
      <c r="O15" s="24" t="s">
        <v>16</v>
      </c>
      <c r="P15" s="37">
        <f>SUM(D:D)</f>
        <v>25.508093580915105</v>
      </c>
      <c r="Q15" s="56"/>
      <c r="T15" s="57"/>
    </row>
    <row r="16" spans="1:20" ht="13.5" thickBot="1" x14ac:dyDescent="0.45">
      <c r="A16" s="9">
        <v>21947</v>
      </c>
      <c r="B16" s="90">
        <v>15.436999999999999</v>
      </c>
      <c r="C16" s="8">
        <f t="shared" si="2"/>
        <v>1.0375462032292671E-3</v>
      </c>
      <c r="D16" s="8">
        <f t="shared" ref="D16:D79" si="9">B16/B4-1</f>
        <v>1.6997167138810054E-2</v>
      </c>
      <c r="E16" s="86" t="str">
        <f>IFERROR(VLOOKUP(A16,SPY!$A$2:$E$379,5,FALSE),"")</f>
        <v/>
      </c>
      <c r="F16" s="8"/>
      <c r="H16" s="25" t="s">
        <v>17</v>
      </c>
      <c r="I16" s="38">
        <f>COUNT(C:C)</f>
        <v>784</v>
      </c>
      <c r="J16" s="58"/>
      <c r="K16" s="59"/>
      <c r="L16" s="59"/>
      <c r="M16" s="60"/>
      <c r="O16" s="25" t="s">
        <v>17</v>
      </c>
      <c r="P16" s="38">
        <f>COUNT(D:D)</f>
        <v>773</v>
      </c>
      <c r="Q16" s="58"/>
      <c r="R16" s="59"/>
      <c r="S16" s="59"/>
      <c r="T16" s="60"/>
    </row>
    <row r="17" spans="1:20" x14ac:dyDescent="0.45">
      <c r="A17" s="9">
        <v>21976</v>
      </c>
      <c r="B17" s="90">
        <v>15.446</v>
      </c>
      <c r="C17" s="8">
        <f t="shared" si="2"/>
        <v>5.8301483448852665E-4</v>
      </c>
      <c r="D17" s="8">
        <f t="shared" si="9"/>
        <v>1.6920139574692294E-2</v>
      </c>
      <c r="E17" s="86" t="str">
        <f>IFERROR(VLOOKUP(A17,SPY!$A$2:$E$379,5,FALSE),"")</f>
        <v/>
      </c>
      <c r="F17" s="8"/>
      <c r="H17" s="16" t="s">
        <v>19</v>
      </c>
      <c r="I17" s="17" t="s">
        <v>20</v>
      </c>
      <c r="J17" s="17" t="s">
        <v>22</v>
      </c>
      <c r="K17" s="17" t="s">
        <v>23</v>
      </c>
      <c r="L17" s="17" t="s">
        <v>24</v>
      </c>
      <c r="M17" s="18" t="s">
        <v>25</v>
      </c>
      <c r="O17" s="30" t="s">
        <v>19</v>
      </c>
      <c r="P17" s="31" t="s">
        <v>20</v>
      </c>
      <c r="Q17" s="31" t="s">
        <v>22</v>
      </c>
      <c r="R17" s="17" t="s">
        <v>23</v>
      </c>
      <c r="S17" s="17" t="s">
        <v>24</v>
      </c>
      <c r="T17" s="18" t="s">
        <v>25</v>
      </c>
    </row>
    <row r="18" spans="1:20" ht="14.25" x14ac:dyDescent="0.45">
      <c r="A18" s="9">
        <v>22007</v>
      </c>
      <c r="B18" s="90">
        <v>15.502000000000001</v>
      </c>
      <c r="C18" s="8">
        <f t="shared" si="2"/>
        <v>3.6255341188657919E-3</v>
      </c>
      <c r="D18" s="8">
        <f t="shared" si="9"/>
        <v>1.8595177081280001E-2</v>
      </c>
      <c r="E18" s="86" t="str">
        <f>IFERROR(VLOOKUP(A18,SPY!$A$2:$E$379,5,FALSE),"")</f>
        <v/>
      </c>
      <c r="F18" s="8"/>
      <c r="H18" s="91">
        <v>-5.0000000000000001E-3</v>
      </c>
      <c r="I18" s="14">
        <v>-5.0000000000000001E-3</v>
      </c>
      <c r="J18" s="15">
        <v>3</v>
      </c>
      <c r="K18" s="7" t="str">
        <f>"Less than "&amp;TEXT(H18,"0.00%")</f>
        <v>Less than -0.50%</v>
      </c>
      <c r="L18" s="10">
        <f>J18/$I$16</f>
        <v>3.8265306122448979E-3</v>
      </c>
      <c r="M18" s="19">
        <f>L18</f>
        <v>3.8265306122448979E-3</v>
      </c>
      <c r="O18" s="91">
        <v>-0.02</v>
      </c>
      <c r="P18" s="28">
        <v>-0.02</v>
      </c>
      <c r="Q18" s="29">
        <v>0</v>
      </c>
      <c r="R18" s="26" t="str">
        <f>"Less than "&amp;TEXT(O18,"0.00%")</f>
        <v>Less than -2.00%</v>
      </c>
      <c r="S18" s="10">
        <f>Q18/$P$16</f>
        <v>0</v>
      </c>
      <c r="T18" s="19">
        <f>S18</f>
        <v>0</v>
      </c>
    </row>
    <row r="19" spans="1:20" ht="14.25" x14ac:dyDescent="0.45">
      <c r="A19" s="9">
        <v>22037</v>
      </c>
      <c r="B19" s="90">
        <v>15.518000000000001</v>
      </c>
      <c r="C19" s="8">
        <f t="shared" si="2"/>
        <v>1.032124887111241E-3</v>
      </c>
      <c r="D19" s="8">
        <f t="shared" si="9"/>
        <v>1.9110790044000847E-2</v>
      </c>
      <c r="E19" s="86" t="str">
        <f>IFERROR(VLOOKUP(A19,SPY!$A$2:$E$379,5,FALSE),"")</f>
        <v/>
      </c>
      <c r="F19" s="8"/>
      <c r="H19" s="91">
        <v>-4.0000000000000001E-3</v>
      </c>
      <c r="I19" s="14">
        <v>-4.0000000000000001E-3</v>
      </c>
      <c r="J19" s="15">
        <v>2</v>
      </c>
      <c r="K19" s="7" t="str">
        <f>TEXT(H18,"0.00%")&amp;" to "&amp;TEXT(H19,"0.00%")</f>
        <v>-0.50% to -0.40%</v>
      </c>
      <c r="L19" s="10">
        <f t="shared" ref="L19:L37" si="10">J19/$I$16</f>
        <v>2.5510204081632651E-3</v>
      </c>
      <c r="M19" s="19">
        <f>L19+M18</f>
        <v>6.3775510204081634E-3</v>
      </c>
      <c r="O19" s="91">
        <v>-0.01</v>
      </c>
      <c r="P19" s="28">
        <v>-0.01</v>
      </c>
      <c r="Q19" s="29">
        <v>4</v>
      </c>
      <c r="R19" s="26" t="str">
        <f>TEXT(O18,"0.00%")&amp;" to "&amp;TEXT(O19,"0.00%")</f>
        <v>-2.00% to -1.00%</v>
      </c>
      <c r="S19" s="10">
        <f t="shared" ref="S19:S37" si="11">Q19/$P$16</f>
        <v>5.1746442432082798E-3</v>
      </c>
      <c r="T19" s="19">
        <f>S19+T18</f>
        <v>5.1746442432082798E-3</v>
      </c>
    </row>
    <row r="20" spans="1:20" ht="14.25" x14ac:dyDescent="0.45">
      <c r="A20" s="9">
        <v>22068</v>
      </c>
      <c r="B20" s="90">
        <v>15.525</v>
      </c>
      <c r="C20" s="8">
        <f t="shared" si="2"/>
        <v>4.5108905786817033E-4</v>
      </c>
      <c r="D20" s="8">
        <f t="shared" si="9"/>
        <v>1.6632833475214381E-2</v>
      </c>
      <c r="E20" s="86" t="str">
        <f>IFERROR(VLOOKUP(A20,SPY!$A$2:$E$379,5,FALSE),"")</f>
        <v/>
      </c>
      <c r="F20" s="8"/>
      <c r="H20" s="91">
        <v>-3.0000000000000001E-3</v>
      </c>
      <c r="I20" s="14">
        <v>-3.0000000000000001E-3</v>
      </c>
      <c r="J20" s="15">
        <v>1</v>
      </c>
      <c r="K20" s="7" t="str">
        <f t="shared" ref="K20:K36" si="12">TEXT(H19,"0.00%")&amp;" to "&amp;TEXT(H20,"0.00%")</f>
        <v>-0.40% to -0.30%</v>
      </c>
      <c r="L20" s="10">
        <f t="shared" si="10"/>
        <v>1.2755102040816326E-3</v>
      </c>
      <c r="M20" s="19">
        <f t="shared" ref="M20:M37" si="13">L20+M19</f>
        <v>7.6530612244897957E-3</v>
      </c>
      <c r="O20" s="91">
        <v>0</v>
      </c>
      <c r="P20" s="28">
        <v>0</v>
      </c>
      <c r="Q20" s="29">
        <v>5</v>
      </c>
      <c r="R20" s="26" t="str">
        <f t="shared" ref="R20:R36" si="14">TEXT(O19,"0.00%")&amp;" to "&amp;TEXT(O20,"0.00%")</f>
        <v>-1.00% to 0.00%</v>
      </c>
      <c r="S20" s="10">
        <f t="shared" si="11"/>
        <v>6.4683053040103496E-3</v>
      </c>
      <c r="T20" s="19">
        <f t="shared" ref="T20:T36" si="15">S20+T19</f>
        <v>1.1642949547218629E-2</v>
      </c>
    </row>
    <row r="21" spans="1:20" ht="14.25" x14ac:dyDescent="0.45">
      <c r="A21" s="9">
        <v>22098</v>
      </c>
      <c r="B21" s="90">
        <v>15.553000000000001</v>
      </c>
      <c r="C21" s="8">
        <f t="shared" si="2"/>
        <v>1.8035426731080051E-3</v>
      </c>
      <c r="D21" s="8">
        <f t="shared" si="9"/>
        <v>1.6336666013200052E-2</v>
      </c>
      <c r="E21" s="86" t="str">
        <f>IFERROR(VLOOKUP(A21,SPY!$A$2:$E$379,5,FALSE),"")</f>
        <v/>
      </c>
      <c r="F21" s="8"/>
      <c r="H21" s="91">
        <v>-2E-3</v>
      </c>
      <c r="I21" s="14">
        <v>-2E-3</v>
      </c>
      <c r="J21" s="15">
        <v>6</v>
      </c>
      <c r="K21" s="7" t="str">
        <f t="shared" si="12"/>
        <v>-0.30% to -0.20%</v>
      </c>
      <c r="L21" s="10">
        <f t="shared" si="10"/>
        <v>7.6530612244897957E-3</v>
      </c>
      <c r="M21" s="19">
        <f t="shared" si="13"/>
        <v>1.5306122448979591E-2</v>
      </c>
      <c r="O21" s="91">
        <v>0.01</v>
      </c>
      <c r="P21" s="28">
        <v>0.01</v>
      </c>
      <c r="Q21" s="29">
        <v>60</v>
      </c>
      <c r="R21" s="26" t="str">
        <f t="shared" si="14"/>
        <v>0.00% to 1.00%</v>
      </c>
      <c r="S21" s="10">
        <f t="shared" si="11"/>
        <v>7.7619663648124185E-2</v>
      </c>
      <c r="T21" s="19">
        <f t="shared" si="15"/>
        <v>8.9262613195342816E-2</v>
      </c>
    </row>
    <row r="22" spans="1:20" ht="14.25" x14ac:dyDescent="0.45">
      <c r="A22" s="9">
        <v>22129</v>
      </c>
      <c r="B22" s="90">
        <v>15.579000000000001</v>
      </c>
      <c r="C22" s="8">
        <f t="shared" si="2"/>
        <v>1.6717032083841676E-3</v>
      </c>
      <c r="D22" s="8">
        <f t="shared" si="9"/>
        <v>1.6574225122349295E-2</v>
      </c>
      <c r="E22" s="86" t="str">
        <f>IFERROR(VLOOKUP(A22,SPY!$A$2:$E$379,5,FALSE),"")</f>
        <v/>
      </c>
      <c r="F22" s="8"/>
      <c r="H22" s="91">
        <v>-1E-3</v>
      </c>
      <c r="I22" s="14">
        <v>-1E-3</v>
      </c>
      <c r="J22" s="15">
        <v>10</v>
      </c>
      <c r="K22" s="7" t="str">
        <f t="shared" si="12"/>
        <v>-0.20% to -0.10%</v>
      </c>
      <c r="L22" s="10">
        <f t="shared" si="10"/>
        <v>1.2755102040816327E-2</v>
      </c>
      <c r="M22" s="19">
        <f t="shared" si="13"/>
        <v>2.8061224489795918E-2</v>
      </c>
      <c r="O22" s="91">
        <v>0.02</v>
      </c>
      <c r="P22" s="28">
        <v>0.02</v>
      </c>
      <c r="Q22" s="29">
        <v>200</v>
      </c>
      <c r="R22" s="26" t="str">
        <f t="shared" si="14"/>
        <v>1.00% to 2.00%</v>
      </c>
      <c r="S22" s="10">
        <f t="shared" si="11"/>
        <v>0.25873221216041398</v>
      </c>
      <c r="T22" s="19">
        <f t="shared" si="15"/>
        <v>0.34799482535575677</v>
      </c>
    </row>
    <row r="23" spans="1:20" ht="14.25" x14ac:dyDescent="0.45">
      <c r="A23" s="9">
        <v>22160</v>
      </c>
      <c r="B23" s="90">
        <v>15.587999999999999</v>
      </c>
      <c r="C23" s="8">
        <f t="shared" si="2"/>
        <v>5.7770075101082341E-4</v>
      </c>
      <c r="D23" s="8">
        <f t="shared" si="9"/>
        <v>1.451350471851609E-2</v>
      </c>
      <c r="E23" s="86" t="str">
        <f>IFERROR(VLOOKUP(A23,SPY!$A$2:$E$379,5,FALSE),"")</f>
        <v/>
      </c>
      <c r="F23" s="8"/>
      <c r="H23" s="91">
        <v>0</v>
      </c>
      <c r="I23" s="14">
        <v>0</v>
      </c>
      <c r="J23" s="15">
        <v>41</v>
      </c>
      <c r="K23" s="7" t="str">
        <f t="shared" si="12"/>
        <v>-0.10% to 0.00%</v>
      </c>
      <c r="L23" s="10">
        <f t="shared" si="10"/>
        <v>5.2295918367346941E-2</v>
      </c>
      <c r="M23" s="19">
        <f t="shared" si="13"/>
        <v>8.0357142857142863E-2</v>
      </c>
      <c r="O23" s="91">
        <v>0.03</v>
      </c>
      <c r="P23" s="28">
        <v>0.03</v>
      </c>
      <c r="Q23" s="29">
        <v>177</v>
      </c>
      <c r="R23" s="26" t="str">
        <f t="shared" si="14"/>
        <v>2.00% to 3.00%</v>
      </c>
      <c r="S23" s="10">
        <f t="shared" si="11"/>
        <v>0.22897800776196636</v>
      </c>
      <c r="T23" s="19">
        <f t="shared" si="15"/>
        <v>0.57697283311772307</v>
      </c>
    </row>
    <row r="24" spans="1:20" ht="14.25" x14ac:dyDescent="0.45">
      <c r="A24" s="9">
        <v>22190</v>
      </c>
      <c r="B24" s="90">
        <v>15.606</v>
      </c>
      <c r="C24" s="8">
        <f t="shared" si="2"/>
        <v>1.1547344110856006E-3</v>
      </c>
      <c r="D24" s="8">
        <f t="shared" si="9"/>
        <v>1.3245033112582849E-2</v>
      </c>
      <c r="E24" s="86" t="str">
        <f>IFERROR(VLOOKUP(A24,SPY!$A$2:$E$379,5,FALSE),"")</f>
        <v/>
      </c>
      <c r="F24" s="8"/>
      <c r="H24" s="91">
        <v>1E-3</v>
      </c>
      <c r="I24" s="14">
        <v>1E-3</v>
      </c>
      <c r="J24" s="15">
        <v>110</v>
      </c>
      <c r="K24" s="7" t="str">
        <f t="shared" si="12"/>
        <v>0.00% to 0.10%</v>
      </c>
      <c r="L24" s="10">
        <f t="shared" si="10"/>
        <v>0.14030612244897958</v>
      </c>
      <c r="M24" s="19">
        <f t="shared" si="13"/>
        <v>0.22066326530612246</v>
      </c>
      <c r="O24" s="91">
        <v>0.04</v>
      </c>
      <c r="P24" s="28">
        <v>0.04</v>
      </c>
      <c r="Q24" s="29">
        <v>111</v>
      </c>
      <c r="R24" s="26" t="str">
        <f t="shared" si="14"/>
        <v>3.00% to 4.00%</v>
      </c>
      <c r="S24" s="10">
        <f t="shared" si="11"/>
        <v>0.14359637774902975</v>
      </c>
      <c r="T24" s="19">
        <f t="shared" si="15"/>
        <v>0.72056921086675285</v>
      </c>
    </row>
    <row r="25" spans="1:20" ht="14.25" x14ac:dyDescent="0.45">
      <c r="A25" s="9">
        <v>22221</v>
      </c>
      <c r="B25" s="90">
        <v>15.659000000000001</v>
      </c>
      <c r="C25" s="8">
        <f t="shared" si="2"/>
        <v>3.3961296937075058E-3</v>
      </c>
      <c r="D25" s="8">
        <f t="shared" si="9"/>
        <v>1.6026472878276632E-2</v>
      </c>
      <c r="E25" s="86" t="str">
        <f>IFERROR(VLOOKUP(A25,SPY!$A$2:$E$379,5,FALSE),"")</f>
        <v/>
      </c>
      <c r="F25" s="8"/>
      <c r="H25" s="91">
        <v>2E-3</v>
      </c>
      <c r="I25" s="14">
        <v>2E-3</v>
      </c>
      <c r="J25" s="15">
        <v>180</v>
      </c>
      <c r="K25" s="7" t="str">
        <f t="shared" si="12"/>
        <v>0.10% to 0.20%</v>
      </c>
      <c r="L25" s="10">
        <f t="shared" si="10"/>
        <v>0.22959183673469388</v>
      </c>
      <c r="M25" s="19">
        <f t="shared" si="13"/>
        <v>0.45025510204081631</v>
      </c>
      <c r="O25" s="91">
        <v>0.05</v>
      </c>
      <c r="P25" s="28">
        <v>0.05</v>
      </c>
      <c r="Q25" s="29">
        <v>83</v>
      </c>
      <c r="R25" s="26" t="str">
        <f t="shared" si="14"/>
        <v>4.00% to 5.00%</v>
      </c>
      <c r="S25" s="10">
        <f t="shared" si="11"/>
        <v>0.1073738680465718</v>
      </c>
      <c r="T25" s="19">
        <f t="shared" si="15"/>
        <v>0.82794307891332464</v>
      </c>
    </row>
    <row r="26" spans="1:20" ht="14.25" x14ac:dyDescent="0.45">
      <c r="A26" s="9">
        <v>22251</v>
      </c>
      <c r="B26" s="90">
        <v>15.662000000000001</v>
      </c>
      <c r="C26" s="8">
        <f t="shared" si="2"/>
        <v>1.9158311514155812E-4</v>
      </c>
      <c r="D26" s="8">
        <f t="shared" si="9"/>
        <v>1.503564484769937E-2</v>
      </c>
      <c r="E26" s="86" t="str">
        <f>IFERROR(VLOOKUP(A26,SPY!$A$2:$E$379,5,FALSE),"")</f>
        <v/>
      </c>
      <c r="F26" s="8"/>
      <c r="H26" s="91">
        <v>3.0000000000000001E-3</v>
      </c>
      <c r="I26" s="14">
        <v>3.0000000000000001E-3</v>
      </c>
      <c r="J26" s="15">
        <v>126</v>
      </c>
      <c r="K26" s="7" t="str">
        <f t="shared" si="12"/>
        <v>0.20% to 0.30%</v>
      </c>
      <c r="L26" s="10">
        <f t="shared" si="10"/>
        <v>0.16071428571428573</v>
      </c>
      <c r="M26" s="19">
        <f t="shared" si="13"/>
        <v>0.61096938775510201</v>
      </c>
      <c r="O26" s="91">
        <v>0.06</v>
      </c>
      <c r="P26" s="28">
        <v>0.06</v>
      </c>
      <c r="Q26" s="29">
        <v>32</v>
      </c>
      <c r="R26" s="26" t="str">
        <f t="shared" si="14"/>
        <v>5.00% to 6.00%</v>
      </c>
      <c r="S26" s="10">
        <f t="shared" si="11"/>
        <v>4.1397153945666239E-2</v>
      </c>
      <c r="T26" s="19">
        <f t="shared" si="15"/>
        <v>0.86934023285899087</v>
      </c>
    </row>
    <row r="27" spans="1:20" ht="14.25" x14ac:dyDescent="0.45">
      <c r="A27" s="9">
        <v>22282</v>
      </c>
      <c r="B27" s="90">
        <v>15.664999999999999</v>
      </c>
      <c r="C27" s="8">
        <f t="shared" si="2"/>
        <v>1.9154641808194484E-4</v>
      </c>
      <c r="D27" s="8">
        <f t="shared" si="9"/>
        <v>1.582257959924771E-2</v>
      </c>
      <c r="E27" s="86" t="str">
        <f>IFERROR(VLOOKUP(A27,SPY!$A$2:$E$379,5,FALSE),"")</f>
        <v/>
      </c>
      <c r="F27" s="8"/>
      <c r="H27" s="91">
        <v>4.0000000000000001E-3</v>
      </c>
      <c r="I27" s="14">
        <v>4.0000000000000001E-3</v>
      </c>
      <c r="J27" s="15">
        <v>121</v>
      </c>
      <c r="K27" s="7" t="str">
        <f t="shared" si="12"/>
        <v>0.30% to 0.40%</v>
      </c>
      <c r="L27" s="10">
        <f t="shared" si="10"/>
        <v>0.15433673469387754</v>
      </c>
      <c r="M27" s="19">
        <f t="shared" si="13"/>
        <v>0.76530612244897955</v>
      </c>
      <c r="O27" s="91">
        <v>7.0000000000000007E-2</v>
      </c>
      <c r="P27" s="28">
        <v>7.0000000000000007E-2</v>
      </c>
      <c r="Q27" s="29">
        <v>37</v>
      </c>
      <c r="R27" s="26" t="str">
        <f t="shared" si="14"/>
        <v>6.00% to 7.00%</v>
      </c>
      <c r="S27" s="10">
        <f t="shared" si="11"/>
        <v>4.7865459249676584E-2</v>
      </c>
      <c r="T27" s="19">
        <f t="shared" si="15"/>
        <v>0.91720569210866743</v>
      </c>
    </row>
    <row r="28" spans="1:20" ht="14.25" x14ac:dyDescent="0.45">
      <c r="A28" s="9">
        <v>22313</v>
      </c>
      <c r="B28" s="90">
        <v>15.679</v>
      </c>
      <c r="C28" s="8">
        <f t="shared" si="2"/>
        <v>8.9371209703159593E-4</v>
      </c>
      <c r="D28" s="8">
        <f t="shared" si="9"/>
        <v>1.5676621105137123E-2</v>
      </c>
      <c r="E28" s="86" t="str">
        <f>IFERROR(VLOOKUP(A28,SPY!$A$2:$E$379,5,FALSE),"")</f>
        <v/>
      </c>
      <c r="F28" s="8"/>
      <c r="H28" s="91">
        <v>5.0000000000000001E-3</v>
      </c>
      <c r="I28" s="14">
        <v>5.0000000000000001E-3</v>
      </c>
      <c r="J28" s="15">
        <v>72</v>
      </c>
      <c r="K28" s="7" t="str">
        <f t="shared" si="12"/>
        <v>0.40% to 0.50%</v>
      </c>
      <c r="L28" s="10">
        <f t="shared" si="10"/>
        <v>9.1836734693877556E-2</v>
      </c>
      <c r="M28" s="19">
        <f t="shared" si="13"/>
        <v>0.8571428571428571</v>
      </c>
      <c r="O28" s="91">
        <v>0.08</v>
      </c>
      <c r="P28" s="28">
        <v>0.08</v>
      </c>
      <c r="Q28" s="29">
        <v>15</v>
      </c>
      <c r="R28" s="26" t="str">
        <f t="shared" si="14"/>
        <v>7.00% to 8.00%</v>
      </c>
      <c r="S28" s="10">
        <f t="shared" si="11"/>
        <v>1.9404915912031046E-2</v>
      </c>
      <c r="T28" s="19">
        <f t="shared" si="15"/>
        <v>0.93661060802069851</v>
      </c>
    </row>
    <row r="29" spans="1:20" ht="14.25" x14ac:dyDescent="0.45">
      <c r="A29" s="9">
        <v>22341</v>
      </c>
      <c r="B29" s="90">
        <v>15.67</v>
      </c>
      <c r="C29" s="8">
        <f t="shared" si="2"/>
        <v>-5.7401620001273912E-4</v>
      </c>
      <c r="D29" s="8">
        <f t="shared" si="9"/>
        <v>1.4502136475462946E-2</v>
      </c>
      <c r="E29" s="86" t="str">
        <f>IFERROR(VLOOKUP(A29,SPY!$A$2:$E$379,5,FALSE),"")</f>
        <v/>
      </c>
      <c r="F29" s="8"/>
      <c r="H29" s="91">
        <v>6.0000000000000001E-3</v>
      </c>
      <c r="I29" s="14">
        <v>6.0000000000000001E-3</v>
      </c>
      <c r="J29" s="15">
        <v>44</v>
      </c>
      <c r="K29" s="7" t="str">
        <f t="shared" si="12"/>
        <v>0.50% to 0.60%</v>
      </c>
      <c r="L29" s="10">
        <f t="shared" si="10"/>
        <v>5.6122448979591837E-2</v>
      </c>
      <c r="M29" s="19">
        <f t="shared" si="13"/>
        <v>0.91326530612244894</v>
      </c>
      <c r="O29" s="91">
        <v>0.09</v>
      </c>
      <c r="P29" s="28">
        <v>0.09</v>
      </c>
      <c r="Q29" s="29">
        <v>11</v>
      </c>
      <c r="R29" s="26" t="str">
        <f t="shared" si="14"/>
        <v>8.00% to 9.00%</v>
      </c>
      <c r="S29" s="10">
        <f t="shared" si="11"/>
        <v>1.4230271668822769E-2</v>
      </c>
      <c r="T29" s="19">
        <f t="shared" si="15"/>
        <v>0.95084087968952125</v>
      </c>
    </row>
    <row r="30" spans="1:20" ht="14.25" x14ac:dyDescent="0.45">
      <c r="A30" s="9">
        <v>22372</v>
      </c>
      <c r="B30" s="90">
        <v>15.661</v>
      </c>
      <c r="C30" s="8">
        <f t="shared" si="2"/>
        <v>-5.7434588385452123E-4</v>
      </c>
      <c r="D30" s="8">
        <f t="shared" si="9"/>
        <v>1.0256741065668873E-2</v>
      </c>
      <c r="E30" s="86" t="str">
        <f>IFERROR(VLOOKUP(A30,SPY!$A$2:$E$379,5,FALSE),"")</f>
        <v/>
      </c>
      <c r="F30" s="8"/>
      <c r="H30" s="91">
        <v>7.0000000000000001E-3</v>
      </c>
      <c r="I30" s="14">
        <v>7.0000000000000001E-3</v>
      </c>
      <c r="J30" s="15">
        <v>19</v>
      </c>
      <c r="K30" s="7" t="str">
        <f t="shared" si="12"/>
        <v>0.60% to 0.70%</v>
      </c>
      <c r="L30" s="10">
        <f t="shared" si="10"/>
        <v>2.423469387755102E-2</v>
      </c>
      <c r="M30" s="19">
        <f t="shared" si="13"/>
        <v>0.9375</v>
      </c>
      <c r="O30" s="91">
        <v>0.1</v>
      </c>
      <c r="P30" s="28">
        <v>0.1</v>
      </c>
      <c r="Q30" s="29">
        <v>13</v>
      </c>
      <c r="R30" s="26" t="str">
        <f t="shared" si="14"/>
        <v>9.00% to 10.00%</v>
      </c>
      <c r="S30" s="10">
        <f t="shared" si="11"/>
        <v>1.6817593790426907E-2</v>
      </c>
      <c r="T30" s="19">
        <f t="shared" si="15"/>
        <v>0.96765847347994816</v>
      </c>
    </row>
    <row r="31" spans="1:20" ht="14.25" x14ac:dyDescent="0.45">
      <c r="A31" s="9">
        <v>22402</v>
      </c>
      <c r="B31" s="90">
        <v>15.67</v>
      </c>
      <c r="C31" s="8">
        <f t="shared" si="2"/>
        <v>5.7467594661897436E-4</v>
      </c>
      <c r="D31" s="8">
        <f t="shared" si="9"/>
        <v>9.7950766851397919E-3</v>
      </c>
      <c r="E31" s="86" t="str">
        <f>IFERROR(VLOOKUP(A31,SPY!$A$2:$E$379,5,FALSE),"")</f>
        <v/>
      </c>
      <c r="F31" s="8"/>
      <c r="H31" s="91">
        <v>8.0000000000000002E-3</v>
      </c>
      <c r="I31" s="14">
        <v>8.0000000000000002E-3</v>
      </c>
      <c r="J31" s="15">
        <v>20</v>
      </c>
      <c r="K31" s="7" t="str">
        <f t="shared" si="12"/>
        <v>0.70% to 0.80%</v>
      </c>
      <c r="L31" s="10">
        <f t="shared" si="10"/>
        <v>2.5510204081632654E-2</v>
      </c>
      <c r="M31" s="19">
        <f t="shared" si="13"/>
        <v>0.96301020408163263</v>
      </c>
      <c r="O31" s="91">
        <v>0.11</v>
      </c>
      <c r="P31" s="28">
        <v>0.11</v>
      </c>
      <c r="Q31" s="29">
        <v>17</v>
      </c>
      <c r="R31" s="26" t="str">
        <f t="shared" si="14"/>
        <v>10.00% to 11.00%</v>
      </c>
      <c r="S31" s="10">
        <f t="shared" si="11"/>
        <v>2.1992238033635189E-2</v>
      </c>
      <c r="T31" s="19">
        <f t="shared" si="15"/>
        <v>0.9896507115135833</v>
      </c>
    </row>
    <row r="32" spans="1:20" ht="14.25" x14ac:dyDescent="0.45">
      <c r="A32" s="9">
        <v>22433</v>
      </c>
      <c r="B32" s="90">
        <v>15.677</v>
      </c>
      <c r="C32" s="8">
        <f t="shared" si="2"/>
        <v>4.4671346522018318E-4</v>
      </c>
      <c r="D32" s="8">
        <f t="shared" si="9"/>
        <v>9.7906602254427266E-3</v>
      </c>
      <c r="E32" s="86" t="str">
        <f>IFERROR(VLOOKUP(A32,SPY!$A$2:$E$379,5,FALSE),"")</f>
        <v/>
      </c>
      <c r="F32" s="8"/>
      <c r="H32" s="91">
        <v>8.9999999999999993E-3</v>
      </c>
      <c r="I32" s="14">
        <v>8.9999999999999993E-3</v>
      </c>
      <c r="J32" s="15">
        <v>12</v>
      </c>
      <c r="K32" s="7" t="str">
        <f t="shared" si="12"/>
        <v>0.80% to 0.90%</v>
      </c>
      <c r="L32" s="10">
        <f t="shared" si="10"/>
        <v>1.5306122448979591E-2</v>
      </c>
      <c r="M32" s="19">
        <f t="shared" si="13"/>
        <v>0.97831632653061218</v>
      </c>
      <c r="O32" s="91">
        <v>0.12</v>
      </c>
      <c r="P32" s="28">
        <v>0.12</v>
      </c>
      <c r="Q32" s="29">
        <v>8</v>
      </c>
      <c r="R32" s="26" t="str">
        <f t="shared" si="14"/>
        <v>11.00% to 12.00%</v>
      </c>
      <c r="S32" s="10">
        <f t="shared" si="11"/>
        <v>1.034928848641656E-2</v>
      </c>
      <c r="T32" s="19">
        <f t="shared" si="15"/>
        <v>0.99999999999999989</v>
      </c>
    </row>
    <row r="33" spans="1:24" ht="14.25" x14ac:dyDescent="0.45">
      <c r="A33" s="9">
        <v>22463</v>
      </c>
      <c r="B33" s="90">
        <v>15.711</v>
      </c>
      <c r="C33" s="8">
        <f t="shared" si="2"/>
        <v>2.16878229253048E-3</v>
      </c>
      <c r="D33" s="8">
        <f t="shared" si="9"/>
        <v>1.0158811804796386E-2</v>
      </c>
      <c r="E33" s="86" t="str">
        <f>IFERROR(VLOOKUP(A33,SPY!$A$2:$E$379,5,FALSE),"")</f>
        <v/>
      </c>
      <c r="F33" s="8"/>
      <c r="H33" s="91">
        <v>0.01</v>
      </c>
      <c r="I33" s="14">
        <v>0.01</v>
      </c>
      <c r="J33" s="15">
        <v>6</v>
      </c>
      <c r="K33" s="7" t="str">
        <f t="shared" si="12"/>
        <v>0.90% to 1.00%</v>
      </c>
      <c r="L33" s="10">
        <f t="shared" si="10"/>
        <v>7.6530612244897957E-3</v>
      </c>
      <c r="M33" s="19">
        <f t="shared" si="13"/>
        <v>0.98596938775510201</v>
      </c>
      <c r="O33" s="91">
        <v>0.13</v>
      </c>
      <c r="P33" s="28">
        <v>0.13</v>
      </c>
      <c r="Q33" s="29">
        <v>0</v>
      </c>
      <c r="R33" s="26" t="str">
        <f t="shared" si="14"/>
        <v>12.00% to 13.00%</v>
      </c>
      <c r="S33" s="10">
        <f t="shared" si="11"/>
        <v>0</v>
      </c>
      <c r="T33" s="19">
        <f t="shared" si="15"/>
        <v>0.99999999999999989</v>
      </c>
    </row>
    <row r="34" spans="1:24" ht="14.25" x14ac:dyDescent="0.45">
      <c r="A34" s="9">
        <v>22494</v>
      </c>
      <c r="B34" s="90">
        <v>15.724</v>
      </c>
      <c r="C34" s="8">
        <f t="shared" si="2"/>
        <v>8.2744573865434212E-4</v>
      </c>
      <c r="D34" s="8">
        <f t="shared" si="9"/>
        <v>9.3074009885101283E-3</v>
      </c>
      <c r="E34" s="86" t="str">
        <f>IFERROR(VLOOKUP(A34,SPY!$A$2:$E$379,5,FALSE),"")</f>
        <v/>
      </c>
      <c r="F34" s="8"/>
      <c r="H34" s="91">
        <v>1.0999999999999999E-2</v>
      </c>
      <c r="I34" s="14">
        <v>1.0999999999999999E-2</v>
      </c>
      <c r="J34" s="15">
        <v>7</v>
      </c>
      <c r="K34" s="7" t="str">
        <f t="shared" si="12"/>
        <v>1.00% to 1.10%</v>
      </c>
      <c r="L34" s="10">
        <f t="shared" si="10"/>
        <v>8.9285714285714281E-3</v>
      </c>
      <c r="M34" s="19">
        <f t="shared" si="13"/>
        <v>0.99489795918367341</v>
      </c>
      <c r="O34" s="91">
        <v>0.14000000000000001</v>
      </c>
      <c r="P34" s="28">
        <v>0.14000000000000001</v>
      </c>
      <c r="Q34" s="29">
        <v>0</v>
      </c>
      <c r="R34" s="26" t="str">
        <f t="shared" si="14"/>
        <v>13.00% to 14.00%</v>
      </c>
      <c r="S34" s="10">
        <f t="shared" si="11"/>
        <v>0</v>
      </c>
      <c r="T34" s="19">
        <f t="shared" si="15"/>
        <v>0.99999999999999989</v>
      </c>
    </row>
    <row r="35" spans="1:24" ht="14.65" thickBot="1" x14ac:dyDescent="0.5">
      <c r="A35" s="9">
        <v>22525</v>
      </c>
      <c r="B35" s="90">
        <v>15.742000000000001</v>
      </c>
      <c r="C35" s="8">
        <f t="shared" si="2"/>
        <v>1.1447468837446628E-3</v>
      </c>
      <c r="D35" s="8">
        <f t="shared" si="9"/>
        <v>9.8793944059534233E-3</v>
      </c>
      <c r="E35" s="86" t="str">
        <f>IFERROR(VLOOKUP(A35,SPY!$A$2:$E$379,5,FALSE),"")</f>
        <v/>
      </c>
      <c r="F35" s="8"/>
      <c r="H35" s="91">
        <v>1.2E-2</v>
      </c>
      <c r="I35" s="14">
        <v>1.2E-2</v>
      </c>
      <c r="J35" s="15">
        <v>3</v>
      </c>
      <c r="K35" s="7" t="str">
        <f t="shared" si="12"/>
        <v>1.10% to 1.20%</v>
      </c>
      <c r="L35" s="10">
        <f t="shared" si="10"/>
        <v>3.8265306122448979E-3</v>
      </c>
      <c r="M35" s="19">
        <f t="shared" si="13"/>
        <v>0.99872448979591832</v>
      </c>
      <c r="O35" s="91">
        <v>0.15</v>
      </c>
      <c r="P35" s="28">
        <v>0.15</v>
      </c>
      <c r="Q35" s="29">
        <v>0</v>
      </c>
      <c r="R35" s="26" t="str">
        <f t="shared" si="14"/>
        <v>14.00% to 15.00%</v>
      </c>
      <c r="S35" s="10">
        <f t="shared" si="11"/>
        <v>0</v>
      </c>
      <c r="T35" s="19">
        <f t="shared" si="15"/>
        <v>0.99999999999999989</v>
      </c>
    </row>
    <row r="36" spans="1:24" ht="14.25" x14ac:dyDescent="0.45">
      <c r="A36" s="9">
        <v>22555</v>
      </c>
      <c r="B36" s="90">
        <v>15.741</v>
      </c>
      <c r="C36" s="8">
        <f t="shared" si="2"/>
        <v>-6.3524329818376302E-5</v>
      </c>
      <c r="D36" s="8">
        <f t="shared" si="9"/>
        <v>8.65051903114189E-3</v>
      </c>
      <c r="E36" s="86" t="str">
        <f>IFERROR(VLOOKUP(A36,SPY!$A$2:$E$379,5,FALSE),"")</f>
        <v/>
      </c>
      <c r="F36" s="8"/>
      <c r="H36" s="91">
        <v>1.2999999999999999E-2</v>
      </c>
      <c r="I36" s="14">
        <v>1.2999999999999999E-2</v>
      </c>
      <c r="J36" s="15">
        <v>1</v>
      </c>
      <c r="K36" s="7" t="str">
        <f t="shared" si="12"/>
        <v>1.20% to 1.30%</v>
      </c>
      <c r="L36" s="10">
        <f t="shared" si="10"/>
        <v>1.2755102040816326E-3</v>
      </c>
      <c r="M36" s="19">
        <f t="shared" si="13"/>
        <v>1</v>
      </c>
      <c r="O36" s="91">
        <v>0.16</v>
      </c>
      <c r="P36" s="28">
        <v>0.16</v>
      </c>
      <c r="Q36" s="29">
        <v>0</v>
      </c>
      <c r="R36" s="26" t="str">
        <f t="shared" si="14"/>
        <v>15.00% to 16.00%</v>
      </c>
      <c r="S36" s="10">
        <f t="shared" si="11"/>
        <v>0</v>
      </c>
      <c r="T36" s="19">
        <f t="shared" si="15"/>
        <v>0.99999999999999989</v>
      </c>
      <c r="W36" s="94" t="s">
        <v>52</v>
      </c>
      <c r="X36" s="94" t="s">
        <v>53</v>
      </c>
    </row>
    <row r="37" spans="1:24" ht="14.65" thickBot="1" x14ac:dyDescent="0.5">
      <c r="A37" s="9">
        <v>22586</v>
      </c>
      <c r="B37" s="90">
        <v>15.742000000000001</v>
      </c>
      <c r="C37" s="8">
        <f t="shared" si="2"/>
        <v>6.3528365415344012E-5</v>
      </c>
      <c r="D37" s="8">
        <f t="shared" si="9"/>
        <v>5.3004661855802215E-3</v>
      </c>
      <c r="E37" s="86" t="str">
        <f>IFERROR(VLOOKUP(A37,SPY!$A$2:$E$379,5,FALSE),"")</f>
        <v/>
      </c>
      <c r="F37" s="8"/>
      <c r="H37" s="92"/>
      <c r="I37" s="20" t="s">
        <v>21</v>
      </c>
      <c r="J37" s="20">
        <v>0</v>
      </c>
      <c r="K37" s="21" t="str">
        <f>"Greater than "&amp;TEXT(H36,"0.00%")</f>
        <v>Greater than 1.30%</v>
      </c>
      <c r="L37" s="22">
        <f t="shared" si="10"/>
        <v>0</v>
      </c>
      <c r="M37" s="23">
        <f t="shared" si="13"/>
        <v>1</v>
      </c>
      <c r="O37" s="33"/>
      <c r="P37" s="34" t="s">
        <v>21</v>
      </c>
      <c r="Q37" s="34">
        <v>0</v>
      </c>
      <c r="R37" s="27" t="str">
        <f>"Greater than "&amp;TEXT(O36,"0.00%")</f>
        <v>Greater than 16.00%</v>
      </c>
      <c r="S37" s="22">
        <f t="shared" si="11"/>
        <v>0</v>
      </c>
      <c r="T37" s="23">
        <f>S37+T36</f>
        <v>0.99999999999999989</v>
      </c>
      <c r="W37">
        <v>-0.02</v>
      </c>
      <c r="X37">
        <v>0</v>
      </c>
    </row>
    <row r="38" spans="1:24" ht="14.25" x14ac:dyDescent="0.45">
      <c r="A38" s="9">
        <v>22616</v>
      </c>
      <c r="B38" s="90">
        <v>15.746</v>
      </c>
      <c r="C38" s="8">
        <f t="shared" si="2"/>
        <v>2.5409731927328316E-4</v>
      </c>
      <c r="D38" s="8">
        <f t="shared" si="9"/>
        <v>5.3632997062955656E-3</v>
      </c>
      <c r="E38" s="86" t="str">
        <f>IFERROR(VLOOKUP(A38,SPY!$A$2:$E$379,5,FALSE),"")</f>
        <v/>
      </c>
      <c r="F38" s="8"/>
      <c r="H38" s="67"/>
      <c r="I38" s="68"/>
      <c r="J38" s="68"/>
      <c r="K38" s="68"/>
      <c r="L38" s="68"/>
      <c r="M38" s="69"/>
      <c r="O38" s="71"/>
      <c r="P38" s="68"/>
      <c r="Q38" s="68"/>
      <c r="R38" s="68"/>
      <c r="S38" s="68"/>
      <c r="T38" s="69"/>
      <c r="W38">
        <v>-0.01</v>
      </c>
      <c r="X38">
        <v>4</v>
      </c>
    </row>
    <row r="39" spans="1:24" ht="14.25" x14ac:dyDescent="0.45">
      <c r="A39" s="9">
        <v>22647</v>
      </c>
      <c r="B39" s="90">
        <v>15.776</v>
      </c>
      <c r="C39" s="8">
        <f t="shared" si="2"/>
        <v>1.9052457767052555E-3</v>
      </c>
      <c r="D39" s="8">
        <f t="shared" si="9"/>
        <v>7.0858601978933677E-3</v>
      </c>
      <c r="E39" s="86" t="str">
        <f>IFERROR(VLOOKUP(A39,SPY!$A$2:$E$379,5,FALSE),"")</f>
        <v/>
      </c>
      <c r="F39" s="8"/>
      <c r="H39" s="70"/>
      <c r="I39" s="35"/>
      <c r="J39" s="1"/>
      <c r="M39" s="57"/>
      <c r="O39" s="56"/>
      <c r="T39" s="57"/>
      <c r="W39">
        <v>0</v>
      </c>
      <c r="X39">
        <v>5</v>
      </c>
    </row>
    <row r="40" spans="1:24" ht="14.25" x14ac:dyDescent="0.45">
      <c r="A40" s="9">
        <v>22678</v>
      </c>
      <c r="B40" s="90">
        <v>15.818</v>
      </c>
      <c r="C40" s="8">
        <f t="shared" si="2"/>
        <v>2.6622718052737859E-3</v>
      </c>
      <c r="D40" s="8">
        <f t="shared" si="9"/>
        <v>8.8653613113081065E-3</v>
      </c>
      <c r="E40" s="86" t="str">
        <f>IFERROR(VLOOKUP(A40,SPY!$A$2:$E$379,5,FALSE),"")</f>
        <v/>
      </c>
      <c r="F40" s="8"/>
      <c r="H40" s="70"/>
      <c r="I40" s="35"/>
      <c r="J40" s="1"/>
      <c r="M40" s="57"/>
      <c r="O40" s="56"/>
      <c r="T40" s="57"/>
      <c r="W40">
        <v>0.01</v>
      </c>
      <c r="X40">
        <v>60</v>
      </c>
    </row>
    <row r="41" spans="1:24" ht="14.25" x14ac:dyDescent="0.45">
      <c r="A41" s="9">
        <v>22706</v>
      </c>
      <c r="B41" s="90">
        <v>15.839</v>
      </c>
      <c r="C41" s="8">
        <f t="shared" si="2"/>
        <v>1.3276014666836478E-3</v>
      </c>
      <c r="D41" s="8">
        <f t="shared" si="9"/>
        <v>1.0784939374601121E-2</v>
      </c>
      <c r="E41" s="86" t="str">
        <f>IFERROR(VLOOKUP(A41,SPY!$A$2:$E$379,5,FALSE),"")</f>
        <v/>
      </c>
      <c r="F41" s="8"/>
      <c r="H41" s="70"/>
      <c r="I41" s="35"/>
      <c r="J41" s="1"/>
      <c r="M41" s="57"/>
      <c r="O41" s="56"/>
      <c r="T41" s="57"/>
      <c r="W41">
        <v>0.02</v>
      </c>
      <c r="X41">
        <v>200</v>
      </c>
    </row>
    <row r="42" spans="1:24" ht="14.25" x14ac:dyDescent="0.45">
      <c r="A42" s="9">
        <v>22737</v>
      </c>
      <c r="B42" s="90">
        <v>15.856999999999999</v>
      </c>
      <c r="C42" s="8">
        <f t="shared" si="2"/>
        <v>1.1364353810214833E-3</v>
      </c>
      <c r="D42" s="8">
        <f t="shared" si="9"/>
        <v>1.2515165059702404E-2</v>
      </c>
      <c r="E42" s="86" t="str">
        <f>IFERROR(VLOOKUP(A42,SPY!$A$2:$E$379,5,FALSE),"")</f>
        <v/>
      </c>
      <c r="F42" s="8"/>
      <c r="H42" s="70"/>
      <c r="I42" s="35"/>
      <c r="J42" s="1"/>
      <c r="M42" s="57"/>
      <c r="O42" s="56"/>
      <c r="T42" s="57"/>
      <c r="W42">
        <v>0.03</v>
      </c>
      <c r="X42">
        <v>177</v>
      </c>
    </row>
    <row r="43" spans="1:24" ht="14.25" x14ac:dyDescent="0.45">
      <c r="A43" s="9">
        <v>22767</v>
      </c>
      <c r="B43" s="90">
        <v>15.867000000000001</v>
      </c>
      <c r="C43" s="8">
        <f t="shared" si="2"/>
        <v>6.3063631203896797E-4</v>
      </c>
      <c r="D43" s="8">
        <f t="shared" si="9"/>
        <v>1.2571793235481854E-2</v>
      </c>
      <c r="E43" s="86" t="str">
        <f>IFERROR(VLOOKUP(A43,SPY!$A$2:$E$379,5,FALSE),"")</f>
        <v/>
      </c>
      <c r="F43" s="8"/>
      <c r="H43" s="56"/>
      <c r="M43" s="57"/>
      <c r="O43" s="56"/>
      <c r="T43" s="57"/>
      <c r="W43">
        <v>0.04</v>
      </c>
      <c r="X43">
        <v>111</v>
      </c>
    </row>
    <row r="44" spans="1:24" ht="14.25" x14ac:dyDescent="0.45">
      <c r="A44" s="9">
        <v>22798</v>
      </c>
      <c r="B44" s="90">
        <v>15.877000000000001</v>
      </c>
      <c r="C44" s="8">
        <f t="shared" si="2"/>
        <v>6.3023886052815392E-4</v>
      </c>
      <c r="D44" s="8">
        <f t="shared" si="9"/>
        <v>1.2757542897237961E-2</v>
      </c>
      <c r="E44" s="86" t="str">
        <f>IFERROR(VLOOKUP(A44,SPY!$A$2:$E$379,5,FALSE),"")</f>
        <v/>
      </c>
      <c r="F44" s="8"/>
      <c r="H44" s="56"/>
      <c r="M44" s="57"/>
      <c r="O44" s="56"/>
      <c r="T44" s="57"/>
      <c r="W44">
        <v>0.05</v>
      </c>
      <c r="X44">
        <v>83</v>
      </c>
    </row>
    <row r="45" spans="1:24" ht="14.25" x14ac:dyDescent="0.45">
      <c r="A45" s="9">
        <v>22828</v>
      </c>
      <c r="B45" s="90">
        <v>15.868</v>
      </c>
      <c r="C45" s="8">
        <f t="shared" si="2"/>
        <v>-5.6685771871267665E-4</v>
      </c>
      <c r="D45" s="8">
        <f t="shared" si="9"/>
        <v>9.9929985360576179E-3</v>
      </c>
      <c r="E45" s="86" t="str">
        <f>IFERROR(VLOOKUP(A45,SPY!$A$2:$E$379,5,FALSE),"")</f>
        <v/>
      </c>
      <c r="F45" s="8"/>
      <c r="H45" s="56"/>
      <c r="M45" s="57"/>
      <c r="O45" s="56"/>
      <c r="T45" s="57"/>
      <c r="W45">
        <v>0.06</v>
      </c>
      <c r="X45">
        <v>32</v>
      </c>
    </row>
    <row r="46" spans="1:24" ht="14.25" x14ac:dyDescent="0.45">
      <c r="A46" s="9">
        <v>22859</v>
      </c>
      <c r="B46" s="90">
        <v>15.891</v>
      </c>
      <c r="C46" s="8">
        <f t="shared" si="2"/>
        <v>1.4494580287369718E-3</v>
      </c>
      <c r="D46" s="8">
        <f t="shared" si="9"/>
        <v>1.0620707199185953E-2</v>
      </c>
      <c r="E46" s="86" t="str">
        <f>IFERROR(VLOOKUP(A46,SPY!$A$2:$E$379,5,FALSE),"")</f>
        <v/>
      </c>
      <c r="F46" s="8"/>
      <c r="H46" s="56"/>
      <c r="M46" s="57"/>
      <c r="O46" s="56"/>
      <c r="T46" s="57"/>
      <c r="W46">
        <v>7.0000000000000007E-2</v>
      </c>
      <c r="X46">
        <v>37</v>
      </c>
    </row>
    <row r="47" spans="1:24" ht="14.25" x14ac:dyDescent="0.45">
      <c r="A47" s="9">
        <v>22890</v>
      </c>
      <c r="B47" s="90">
        <v>15.968999999999999</v>
      </c>
      <c r="C47" s="8">
        <f t="shared" si="2"/>
        <v>4.9084387389086714E-3</v>
      </c>
      <c r="D47" s="8">
        <f t="shared" si="9"/>
        <v>1.4420022868758542E-2</v>
      </c>
      <c r="E47" s="86" t="str">
        <f>IFERROR(VLOOKUP(A47,SPY!$A$2:$E$379,5,FALSE),"")</f>
        <v/>
      </c>
      <c r="F47" s="8"/>
      <c r="H47" s="56"/>
      <c r="M47" s="57"/>
      <c r="O47" s="56"/>
      <c r="T47" s="57"/>
      <c r="W47">
        <v>0.08</v>
      </c>
      <c r="X47">
        <v>15</v>
      </c>
    </row>
    <row r="48" spans="1:24" ht="14.25" x14ac:dyDescent="0.45">
      <c r="A48" s="9">
        <v>22920</v>
      </c>
      <c r="B48" s="90">
        <v>15.952999999999999</v>
      </c>
      <c r="C48" s="8">
        <f t="shared" si="2"/>
        <v>-1.001941261193573E-3</v>
      </c>
      <c r="D48" s="8">
        <f t="shared" si="9"/>
        <v>1.3468013468013407E-2</v>
      </c>
      <c r="E48" s="86" t="str">
        <f>IFERROR(VLOOKUP(A48,SPY!$A$2:$E$379,5,FALSE),"")</f>
        <v/>
      </c>
      <c r="F48" s="8"/>
      <c r="H48" s="56"/>
      <c r="M48" s="57"/>
      <c r="O48" s="56"/>
      <c r="T48" s="57"/>
      <c r="W48">
        <v>0.09</v>
      </c>
      <c r="X48">
        <v>11</v>
      </c>
    </row>
    <row r="49" spans="1:24" ht="14.25" x14ac:dyDescent="0.45">
      <c r="A49" s="9">
        <v>22951</v>
      </c>
      <c r="B49" s="90">
        <v>15.964</v>
      </c>
      <c r="C49" s="8">
        <f t="shared" si="2"/>
        <v>6.8952548110079448E-4</v>
      </c>
      <c r="D49" s="8">
        <f t="shared" si="9"/>
        <v>1.4102401219667104E-2</v>
      </c>
      <c r="E49" s="86" t="str">
        <f>IFERROR(VLOOKUP(A49,SPY!$A$2:$E$379,5,FALSE),"")</f>
        <v/>
      </c>
      <c r="F49" s="8"/>
      <c r="H49" s="56"/>
      <c r="M49" s="57"/>
      <c r="O49" s="56"/>
      <c r="T49" s="57"/>
      <c r="W49">
        <v>0.1</v>
      </c>
      <c r="X49">
        <v>13</v>
      </c>
    </row>
    <row r="50" spans="1:24" ht="14.25" x14ac:dyDescent="0.45">
      <c r="A50" s="9">
        <v>22981</v>
      </c>
      <c r="B50" s="90">
        <v>15.958</v>
      </c>
      <c r="C50" s="8">
        <f t="shared" si="2"/>
        <v>-3.7584565271864268E-4</v>
      </c>
      <c r="D50" s="8">
        <f t="shared" si="9"/>
        <v>1.3463736822050043E-2</v>
      </c>
      <c r="E50" s="86" t="str">
        <f>IFERROR(VLOOKUP(A50,SPY!$A$2:$E$379,5,FALSE),"")</f>
        <v/>
      </c>
      <c r="F50" s="8"/>
      <c r="H50" s="56"/>
      <c r="M50" s="57"/>
      <c r="O50" s="56"/>
      <c r="T50" s="57"/>
      <c r="W50">
        <v>0.11</v>
      </c>
      <c r="X50">
        <v>17</v>
      </c>
    </row>
    <row r="51" spans="1:24" ht="14.25" x14ac:dyDescent="0.45">
      <c r="A51" s="9">
        <v>23012</v>
      </c>
      <c r="B51" s="90">
        <v>15.997</v>
      </c>
      <c r="C51" s="8">
        <f t="shared" si="2"/>
        <v>2.443915277603681E-3</v>
      </c>
      <c r="D51" s="8">
        <f t="shared" si="9"/>
        <v>1.4008620689655249E-2</v>
      </c>
      <c r="E51" s="86" t="str">
        <f>IFERROR(VLOOKUP(A51,SPY!$A$2:$E$379,5,FALSE),"")</f>
        <v/>
      </c>
      <c r="F51" s="8"/>
      <c r="H51" s="56"/>
      <c r="M51" s="57"/>
      <c r="O51" s="56"/>
      <c r="T51" s="57"/>
      <c r="W51">
        <v>0.12</v>
      </c>
      <c r="X51">
        <v>8</v>
      </c>
    </row>
    <row r="52" spans="1:24" ht="14.25" x14ac:dyDescent="0.45">
      <c r="A52" s="9">
        <v>23043</v>
      </c>
      <c r="B52" s="90">
        <v>16.013999999999999</v>
      </c>
      <c r="C52" s="8">
        <f t="shared" si="2"/>
        <v>1.0626992561104665E-3</v>
      </c>
      <c r="D52" s="8">
        <f t="shared" si="9"/>
        <v>1.2390947022379528E-2</v>
      </c>
      <c r="E52" s="86" t="str">
        <f>IFERROR(VLOOKUP(A52,SPY!$A$2:$E$379,5,FALSE),"")</f>
        <v/>
      </c>
      <c r="F52" s="8"/>
      <c r="H52" s="56"/>
      <c r="M52" s="57"/>
      <c r="O52" s="56"/>
      <c r="T52" s="57"/>
      <c r="W52">
        <v>0.13</v>
      </c>
      <c r="X52">
        <v>0</v>
      </c>
    </row>
    <row r="53" spans="1:24" ht="14.25" x14ac:dyDescent="0.45">
      <c r="A53" s="9">
        <v>23071</v>
      </c>
      <c r="B53" s="90">
        <v>16.001000000000001</v>
      </c>
      <c r="C53" s="8">
        <f t="shared" si="2"/>
        <v>-8.1178968402639828E-4</v>
      </c>
      <c r="D53" s="8">
        <f t="shared" si="9"/>
        <v>1.0227918429193794E-2</v>
      </c>
      <c r="E53" s="86" t="str">
        <f>IFERROR(VLOOKUP(A53,SPY!$A$2:$E$379,5,FALSE),"")</f>
        <v/>
      </c>
      <c r="F53" s="8"/>
      <c r="H53" s="56"/>
      <c r="M53" s="57"/>
      <c r="O53" s="56"/>
      <c r="T53" s="57"/>
      <c r="W53">
        <v>0.14000000000000001</v>
      </c>
      <c r="X53">
        <v>0</v>
      </c>
    </row>
    <row r="54" spans="1:24" ht="14.25" x14ac:dyDescent="0.45">
      <c r="A54" s="9">
        <v>23102</v>
      </c>
      <c r="B54" s="90">
        <v>16</v>
      </c>
      <c r="C54" s="8">
        <f t="shared" si="2"/>
        <v>-6.2496093994224289E-5</v>
      </c>
      <c r="D54" s="8">
        <f t="shared" si="9"/>
        <v>9.0180992621555767E-3</v>
      </c>
      <c r="E54" s="86" t="str">
        <f>IFERROR(VLOOKUP(A54,SPY!$A$2:$E$379,5,FALSE),"")</f>
        <v/>
      </c>
      <c r="F54" s="8"/>
      <c r="H54" s="56"/>
      <c r="M54" s="57"/>
      <c r="O54" s="56"/>
      <c r="T54" s="57"/>
      <c r="W54">
        <v>0.15</v>
      </c>
      <c r="X54">
        <v>0</v>
      </c>
    </row>
    <row r="55" spans="1:24" ht="14.25" x14ac:dyDescent="0.45">
      <c r="A55" s="9">
        <v>23132</v>
      </c>
      <c r="B55" s="90">
        <v>16.026</v>
      </c>
      <c r="C55" s="8">
        <f t="shared" si="2"/>
        <v>1.6249999999999876E-3</v>
      </c>
      <c r="D55" s="8">
        <f t="shared" si="9"/>
        <v>1.0020797882397403E-2</v>
      </c>
      <c r="E55" s="86" t="str">
        <f>IFERROR(VLOOKUP(A55,SPY!$A$2:$E$379,5,FALSE),"")</f>
        <v/>
      </c>
      <c r="F55" s="8"/>
      <c r="H55" s="56"/>
      <c r="M55" s="57"/>
      <c r="O55" s="56"/>
      <c r="T55" s="57"/>
      <c r="W55">
        <v>0.16</v>
      </c>
      <c r="X55">
        <v>0</v>
      </c>
    </row>
    <row r="56" spans="1:24" ht="14.65" thickBot="1" x14ac:dyDescent="0.5">
      <c r="A56" s="9">
        <v>23163</v>
      </c>
      <c r="B56" s="90">
        <v>16.061</v>
      </c>
      <c r="C56" s="8">
        <f t="shared" si="2"/>
        <v>2.1839510794958716E-3</v>
      </c>
      <c r="D56" s="8">
        <f t="shared" si="9"/>
        <v>1.158909113812423E-2</v>
      </c>
      <c r="E56" s="86" t="str">
        <f>IFERROR(VLOOKUP(A56,SPY!$A$2:$E$379,5,FALSE),"")</f>
        <v/>
      </c>
      <c r="F56" s="8"/>
      <c r="H56" s="56"/>
      <c r="M56" s="57"/>
      <c r="O56" s="56"/>
      <c r="T56" s="57"/>
      <c r="W56" s="78" t="s">
        <v>21</v>
      </c>
      <c r="X56" s="78">
        <v>0</v>
      </c>
    </row>
    <row r="57" spans="1:24" x14ac:dyDescent="0.45">
      <c r="A57" s="9">
        <v>23193</v>
      </c>
      <c r="B57" s="90">
        <v>16.093</v>
      </c>
      <c r="C57" s="8">
        <f t="shared" si="2"/>
        <v>1.9924039599028553E-3</v>
      </c>
      <c r="D57" s="8">
        <f t="shared" si="9"/>
        <v>1.4179480715906134E-2</v>
      </c>
      <c r="E57" s="86" t="str">
        <f>IFERROR(VLOOKUP(A57,SPY!$A$2:$E$379,5,FALSE),"")</f>
        <v/>
      </c>
      <c r="F57" s="8"/>
      <c r="H57" s="56"/>
      <c r="M57" s="57"/>
      <c r="O57" s="56"/>
      <c r="T57" s="57"/>
    </row>
    <row r="58" spans="1:24" ht="13.5" thickBot="1" x14ac:dyDescent="0.5">
      <c r="A58" s="9">
        <v>23224</v>
      </c>
      <c r="B58" s="90">
        <v>16.114999999999998</v>
      </c>
      <c r="C58" s="8">
        <f t="shared" si="2"/>
        <v>1.3670539986327945E-3</v>
      </c>
      <c r="D58" s="8">
        <f t="shared" si="9"/>
        <v>1.4096029198917615E-2</v>
      </c>
      <c r="E58" s="86" t="str">
        <f>IFERROR(VLOOKUP(A58,SPY!$A$2:$E$379,5,FALSE),"")</f>
        <v/>
      </c>
      <c r="F58" s="8"/>
      <c r="H58" s="58"/>
      <c r="I58" s="59"/>
      <c r="J58" s="59"/>
      <c r="K58" s="59"/>
      <c r="L58" s="59"/>
      <c r="M58" s="60"/>
      <c r="O58" s="58"/>
      <c r="P58" s="59"/>
      <c r="Q58" s="59"/>
      <c r="R58" s="59"/>
      <c r="S58" s="59"/>
      <c r="T58" s="60"/>
    </row>
    <row r="59" spans="1:24" x14ac:dyDescent="0.45">
      <c r="A59" s="9">
        <v>23255</v>
      </c>
      <c r="B59" s="90">
        <v>16.111999999999998</v>
      </c>
      <c r="C59" s="8">
        <f t="shared" si="2"/>
        <v>-1.8616196090603943E-4</v>
      </c>
      <c r="D59" s="8">
        <f t="shared" si="9"/>
        <v>8.9548500219174265E-3</v>
      </c>
      <c r="E59" s="86" t="str">
        <f>IFERROR(VLOOKUP(A59,SPY!$A$2:$E$379,5,FALSE),"")</f>
        <v/>
      </c>
      <c r="F59" s="8"/>
      <c r="H59" s="71"/>
      <c r="I59" s="68"/>
      <c r="J59" s="68"/>
      <c r="K59" s="68"/>
      <c r="L59" s="68"/>
      <c r="M59" s="69"/>
      <c r="O59" s="71"/>
      <c r="P59" s="68"/>
      <c r="Q59" s="68"/>
      <c r="R59" s="68"/>
      <c r="S59" s="68"/>
      <c r="T59" s="69"/>
    </row>
    <row r="60" spans="1:24" x14ac:dyDescent="0.45">
      <c r="A60" s="9">
        <v>23285</v>
      </c>
      <c r="B60" s="90">
        <v>16.143000000000001</v>
      </c>
      <c r="C60" s="8">
        <f t="shared" si="2"/>
        <v>1.924031777557289E-3</v>
      </c>
      <c r="D60" s="8">
        <f t="shared" si="9"/>
        <v>1.1909985582649218E-2</v>
      </c>
      <c r="E60" s="86" t="str">
        <f>IFERROR(VLOOKUP(A60,SPY!$A$2:$E$379,5,FALSE),"")</f>
        <v/>
      </c>
      <c r="F60" s="8"/>
      <c r="H60" s="56"/>
      <c r="M60" s="57"/>
      <c r="O60" s="56"/>
      <c r="T60" s="57"/>
    </row>
    <row r="61" spans="1:24" x14ac:dyDescent="0.45">
      <c r="A61" s="9">
        <v>23316</v>
      </c>
      <c r="B61" s="90">
        <v>16.166</v>
      </c>
      <c r="C61" s="8">
        <f t="shared" si="2"/>
        <v>1.4247661525119693E-3</v>
      </c>
      <c r="D61" s="8">
        <f t="shared" si="9"/>
        <v>1.2653470308193526E-2</v>
      </c>
      <c r="E61" s="86" t="str">
        <f>IFERROR(VLOOKUP(A61,SPY!$A$2:$E$379,5,FALSE),"")</f>
        <v/>
      </c>
      <c r="F61" s="8"/>
      <c r="H61" s="56"/>
      <c r="M61" s="57"/>
      <c r="O61" s="56"/>
      <c r="T61" s="57"/>
    </row>
    <row r="62" spans="1:24" x14ac:dyDescent="0.45">
      <c r="A62" s="9">
        <v>23346</v>
      </c>
      <c r="B62" s="90">
        <v>16.190000000000001</v>
      </c>
      <c r="C62" s="8">
        <f t="shared" si="2"/>
        <v>1.4845973029815607E-3</v>
      </c>
      <c r="D62" s="8">
        <f t="shared" si="9"/>
        <v>1.4538162677027344E-2</v>
      </c>
      <c r="E62" s="86" t="str">
        <f>IFERROR(VLOOKUP(A62,SPY!$A$2:$E$379,5,FALSE),"")</f>
        <v/>
      </c>
      <c r="F62" s="8"/>
      <c r="H62" s="56"/>
      <c r="M62" s="57"/>
      <c r="O62" s="56"/>
      <c r="T62" s="57"/>
    </row>
    <row r="63" spans="1:24" x14ac:dyDescent="0.45">
      <c r="A63" s="9">
        <v>23377</v>
      </c>
      <c r="B63" s="90">
        <v>16.224</v>
      </c>
      <c r="C63" s="8">
        <f t="shared" si="2"/>
        <v>2.1000617665225541E-3</v>
      </c>
      <c r="D63" s="8">
        <f t="shared" si="9"/>
        <v>1.4190160655122908E-2</v>
      </c>
      <c r="E63" s="86" t="str">
        <f>IFERROR(VLOOKUP(A63,SPY!$A$2:$E$379,5,FALSE),"")</f>
        <v/>
      </c>
      <c r="F63" s="8"/>
      <c r="H63" s="56"/>
      <c r="M63" s="57"/>
      <c r="O63" s="56"/>
      <c r="T63" s="57"/>
    </row>
    <row r="64" spans="1:24" x14ac:dyDescent="0.45">
      <c r="A64" s="9">
        <v>23408</v>
      </c>
      <c r="B64" s="90">
        <v>16.247</v>
      </c>
      <c r="C64" s="8">
        <f t="shared" si="2"/>
        <v>1.4176528599605387E-3</v>
      </c>
      <c r="D64" s="8">
        <f t="shared" si="9"/>
        <v>1.4549768952166975E-2</v>
      </c>
      <c r="E64" s="86" t="str">
        <f>IFERROR(VLOOKUP(A64,SPY!$A$2:$E$379,5,FALSE),"")</f>
        <v/>
      </c>
      <c r="F64" s="8"/>
      <c r="H64" s="56"/>
      <c r="M64" s="57"/>
      <c r="O64" s="56"/>
      <c r="T64" s="57"/>
    </row>
    <row r="65" spans="1:20" x14ac:dyDescent="0.45">
      <c r="A65" s="9">
        <v>23437</v>
      </c>
      <c r="B65" s="90">
        <v>16.257000000000001</v>
      </c>
      <c r="C65" s="8">
        <f t="shared" si="2"/>
        <v>6.1549824583018165E-4</v>
      </c>
      <c r="D65" s="8">
        <f t="shared" si="9"/>
        <v>1.5999000062496105E-2</v>
      </c>
      <c r="E65" s="86" t="str">
        <f>IFERROR(VLOOKUP(A65,SPY!$A$2:$E$379,5,FALSE),"")</f>
        <v/>
      </c>
      <c r="F65" s="8"/>
      <c r="H65" s="56"/>
      <c r="M65" s="57"/>
      <c r="O65" s="56"/>
      <c r="T65" s="57"/>
    </row>
    <row r="66" spans="1:20" x14ac:dyDescent="0.45">
      <c r="A66" s="9">
        <v>23468</v>
      </c>
      <c r="B66" s="90">
        <v>16.268999999999998</v>
      </c>
      <c r="C66" s="8">
        <f t="shared" si="2"/>
        <v>7.3814356892398791E-4</v>
      </c>
      <c r="D66" s="8">
        <f t="shared" si="9"/>
        <v>1.6812499999999897E-2</v>
      </c>
      <c r="E66" s="86" t="str">
        <f>IFERROR(VLOOKUP(A66,SPY!$A$2:$E$379,5,FALSE),"")</f>
        <v/>
      </c>
      <c r="F66" s="8"/>
      <c r="H66" s="56"/>
      <c r="M66" s="57"/>
      <c r="O66" s="56"/>
      <c r="T66" s="57"/>
    </row>
    <row r="67" spans="1:20" x14ac:dyDescent="0.45">
      <c r="A67" s="9">
        <v>23498</v>
      </c>
      <c r="B67" s="90">
        <v>16.271000000000001</v>
      </c>
      <c r="C67" s="8">
        <f t="shared" si="2"/>
        <v>1.2293318581368951E-4</v>
      </c>
      <c r="D67" s="8">
        <f t="shared" si="9"/>
        <v>1.5287657556470879E-2</v>
      </c>
      <c r="E67" s="86" t="str">
        <f>IFERROR(VLOOKUP(A67,SPY!$A$2:$E$379,5,FALSE),"")</f>
        <v/>
      </c>
      <c r="F67" s="8"/>
      <c r="H67" s="56"/>
      <c r="M67" s="57"/>
      <c r="O67" s="56"/>
      <c r="T67" s="57"/>
    </row>
    <row r="68" spans="1:20" x14ac:dyDescent="0.45">
      <c r="A68" s="9">
        <v>23529</v>
      </c>
      <c r="B68" s="90">
        <v>16.294</v>
      </c>
      <c r="C68" s="8">
        <f t="shared" si="2"/>
        <v>1.4135578636838009E-3</v>
      </c>
      <c r="D68" s="8">
        <f t="shared" si="9"/>
        <v>1.450719133304279E-2</v>
      </c>
      <c r="E68" s="86" t="str">
        <f>IFERROR(VLOOKUP(A68,SPY!$A$2:$E$379,5,FALSE),"")</f>
        <v/>
      </c>
      <c r="F68" s="8"/>
      <c r="H68" s="56"/>
      <c r="M68" s="57"/>
      <c r="O68" s="56"/>
      <c r="T68" s="57"/>
    </row>
    <row r="69" spans="1:20" x14ac:dyDescent="0.45">
      <c r="A69" s="9">
        <v>23559</v>
      </c>
      <c r="B69" s="90">
        <v>16.315000000000001</v>
      </c>
      <c r="C69" s="8">
        <f t="shared" ref="C69:C132" si="16">B69/B68-1</f>
        <v>1.2888179698049562E-3</v>
      </c>
      <c r="D69" s="8">
        <f t="shared" si="9"/>
        <v>1.3794817622568845E-2</v>
      </c>
      <c r="E69" s="86" t="str">
        <f>IFERROR(VLOOKUP(A69,SPY!$A$2:$E$379,5,FALSE),"")</f>
        <v/>
      </c>
      <c r="F69" s="8"/>
      <c r="H69" s="56"/>
      <c r="M69" s="57"/>
      <c r="O69" s="56"/>
      <c r="T69" s="57"/>
    </row>
    <row r="70" spans="1:20" x14ac:dyDescent="0.45">
      <c r="A70" s="9">
        <v>23590</v>
      </c>
      <c r="B70" s="90">
        <v>16.327000000000002</v>
      </c>
      <c r="C70" s="8">
        <f t="shared" si="16"/>
        <v>7.3551946061911622E-4</v>
      </c>
      <c r="D70" s="8">
        <f t="shared" si="9"/>
        <v>1.3155445237356789E-2</v>
      </c>
      <c r="E70" s="86" t="str">
        <f>IFERROR(VLOOKUP(A70,SPY!$A$2:$E$379,5,FALSE),"")</f>
        <v/>
      </c>
      <c r="F70" s="8"/>
      <c r="H70" s="56"/>
      <c r="M70" s="57"/>
      <c r="O70" s="56"/>
      <c r="T70" s="57"/>
    </row>
    <row r="71" spans="1:20" x14ac:dyDescent="0.45">
      <c r="A71" s="9">
        <v>23621</v>
      </c>
      <c r="B71" s="90">
        <v>16.352</v>
      </c>
      <c r="C71" s="8">
        <f t="shared" si="16"/>
        <v>1.5312059778280762E-3</v>
      </c>
      <c r="D71" s="8">
        <f t="shared" si="9"/>
        <v>1.4895729890764819E-2</v>
      </c>
      <c r="E71" s="86" t="str">
        <f>IFERROR(VLOOKUP(A71,SPY!$A$2:$E$379,5,FALSE),"")</f>
        <v/>
      </c>
      <c r="F71" s="8"/>
      <c r="H71" s="56"/>
      <c r="M71" s="57"/>
      <c r="O71" s="56"/>
      <c r="T71" s="57"/>
    </row>
    <row r="72" spans="1:20" x14ac:dyDescent="0.45">
      <c r="A72" s="9">
        <v>23651</v>
      </c>
      <c r="B72" s="90">
        <v>16.361999999999998</v>
      </c>
      <c r="C72" s="8">
        <f t="shared" si="16"/>
        <v>6.1154598825829964E-4</v>
      </c>
      <c r="D72" s="8">
        <f t="shared" si="9"/>
        <v>1.3566251626091708E-2</v>
      </c>
      <c r="E72" s="86" t="str">
        <f>IFERROR(VLOOKUP(A72,SPY!$A$2:$E$379,5,FALSE),"")</f>
        <v/>
      </c>
      <c r="F72" s="8"/>
      <c r="H72" s="56"/>
      <c r="M72" s="57"/>
      <c r="O72" s="56"/>
      <c r="T72" s="57"/>
    </row>
    <row r="73" spans="1:20" x14ac:dyDescent="0.45">
      <c r="A73" s="9">
        <v>23682</v>
      </c>
      <c r="B73" s="90">
        <v>16.385000000000002</v>
      </c>
      <c r="C73" s="8">
        <f t="shared" si="16"/>
        <v>1.4056961251682765E-3</v>
      </c>
      <c r="D73" s="8">
        <f t="shared" si="9"/>
        <v>1.3546950389706769E-2</v>
      </c>
      <c r="E73" s="86" t="str">
        <f>IFERROR(VLOOKUP(A73,SPY!$A$2:$E$379,5,FALSE),"")</f>
        <v/>
      </c>
      <c r="F73" s="8"/>
      <c r="H73" s="56"/>
      <c r="M73" s="57"/>
      <c r="O73" s="56"/>
      <c r="T73" s="57"/>
    </row>
    <row r="74" spans="1:20" x14ac:dyDescent="0.45">
      <c r="A74" s="9">
        <v>23712</v>
      </c>
      <c r="B74" s="90">
        <v>16.408999999999999</v>
      </c>
      <c r="C74" s="8">
        <f t="shared" si="16"/>
        <v>1.464754348489361E-3</v>
      </c>
      <c r="D74" s="8">
        <f t="shared" si="9"/>
        <v>1.3526868437306883E-2</v>
      </c>
      <c r="E74" s="86" t="str">
        <f>IFERROR(VLOOKUP(A74,SPY!$A$2:$E$379,5,FALSE),"")</f>
        <v/>
      </c>
      <c r="F74" s="8"/>
      <c r="H74" s="56"/>
      <c r="M74" s="57"/>
      <c r="O74" s="56"/>
      <c r="T74" s="57"/>
    </row>
    <row r="75" spans="1:20" x14ac:dyDescent="0.45">
      <c r="A75" s="9">
        <v>23743</v>
      </c>
      <c r="B75" s="90">
        <v>16.427</v>
      </c>
      <c r="C75" s="8">
        <f t="shared" si="16"/>
        <v>1.096958985922436E-3</v>
      </c>
      <c r="D75" s="8">
        <f t="shared" si="9"/>
        <v>1.2512327416173585E-2</v>
      </c>
      <c r="E75" s="86" t="str">
        <f>IFERROR(VLOOKUP(A75,SPY!$A$2:$E$379,5,FALSE),"")</f>
        <v/>
      </c>
      <c r="F75" s="8"/>
      <c r="H75" s="56"/>
      <c r="M75" s="57"/>
      <c r="O75" s="56"/>
      <c r="T75" s="57"/>
    </row>
    <row r="76" spans="1:20" x14ac:dyDescent="0.45">
      <c r="A76" s="9">
        <v>23774</v>
      </c>
      <c r="B76" s="90">
        <v>16.434000000000001</v>
      </c>
      <c r="C76" s="8">
        <f t="shared" si="16"/>
        <v>4.2612771656425075E-4</v>
      </c>
      <c r="D76" s="8">
        <f t="shared" si="9"/>
        <v>1.1509817197021155E-2</v>
      </c>
      <c r="E76" s="86" t="str">
        <f>IFERROR(VLOOKUP(A76,SPY!$A$2:$E$379,5,FALSE),"")</f>
        <v/>
      </c>
      <c r="F76" s="8"/>
      <c r="H76" s="56"/>
      <c r="M76" s="57"/>
      <c r="O76" s="56"/>
      <c r="T76" s="57"/>
    </row>
    <row r="77" spans="1:20" x14ac:dyDescent="0.45">
      <c r="A77" s="9">
        <v>23802</v>
      </c>
      <c r="B77" s="90">
        <v>16.454999999999998</v>
      </c>
      <c r="C77" s="8">
        <f t="shared" si="16"/>
        <v>1.277838627236072E-3</v>
      </c>
      <c r="D77" s="8">
        <f t="shared" si="9"/>
        <v>1.2179368887248465E-2</v>
      </c>
      <c r="E77" s="86" t="str">
        <f>IFERROR(VLOOKUP(A77,SPY!$A$2:$E$379,5,FALSE),"")</f>
        <v/>
      </c>
      <c r="F77" s="8"/>
      <c r="H77" s="56"/>
      <c r="M77" s="57"/>
      <c r="O77" s="56"/>
      <c r="T77" s="57"/>
    </row>
    <row r="78" spans="1:20" x14ac:dyDescent="0.45">
      <c r="A78" s="9">
        <v>23833</v>
      </c>
      <c r="B78" s="90">
        <v>16.481000000000002</v>
      </c>
      <c r="C78" s="8">
        <f t="shared" si="16"/>
        <v>1.5800668489822645E-3</v>
      </c>
      <c r="D78" s="8">
        <f t="shared" si="9"/>
        <v>1.3030917696232214E-2</v>
      </c>
      <c r="E78" s="86" t="str">
        <f>IFERROR(VLOOKUP(A78,SPY!$A$2:$E$379,5,FALSE),"")</f>
        <v/>
      </c>
      <c r="F78" s="8"/>
      <c r="H78" s="56"/>
      <c r="M78" s="57"/>
      <c r="O78" s="56"/>
      <c r="T78" s="57"/>
    </row>
    <row r="79" spans="1:20" x14ac:dyDescent="0.45">
      <c r="A79" s="9">
        <v>23863</v>
      </c>
      <c r="B79" s="90">
        <v>16.518000000000001</v>
      </c>
      <c r="C79" s="8">
        <f t="shared" si="16"/>
        <v>2.2450094047690161E-3</v>
      </c>
      <c r="D79" s="8">
        <f t="shared" si="9"/>
        <v>1.5180382275213455E-2</v>
      </c>
      <c r="E79" s="86" t="str">
        <f>IFERROR(VLOOKUP(A79,SPY!$A$2:$E$379,5,FALSE),"")</f>
        <v/>
      </c>
      <c r="F79" s="8"/>
      <c r="H79" s="56"/>
      <c r="M79" s="57"/>
      <c r="O79" s="56"/>
      <c r="T79" s="57"/>
    </row>
    <row r="80" spans="1:20" ht="13.5" thickBot="1" x14ac:dyDescent="0.5">
      <c r="A80" s="9">
        <v>23894</v>
      </c>
      <c r="B80" s="90">
        <v>16.565999999999999</v>
      </c>
      <c r="C80" s="8">
        <f t="shared" si="16"/>
        <v>2.9059208136577031E-3</v>
      </c>
      <c r="D80" s="8">
        <f t="shared" ref="D80:D143" si="17">B80/B68-1</f>
        <v>1.669326132318627E-2</v>
      </c>
      <c r="E80" s="86" t="str">
        <f>IFERROR(VLOOKUP(A80,SPY!$A$2:$E$379,5,FALSE),"")</f>
        <v/>
      </c>
      <c r="F80" s="8"/>
      <c r="H80" s="58"/>
      <c r="I80" s="59"/>
      <c r="J80" s="59"/>
      <c r="K80" s="59"/>
      <c r="L80" s="59"/>
      <c r="M80" s="60"/>
      <c r="O80" s="58"/>
      <c r="P80" s="59"/>
      <c r="Q80" s="59"/>
      <c r="R80" s="59"/>
      <c r="S80" s="59"/>
      <c r="T80" s="60"/>
    </row>
    <row r="81" spans="1:20" ht="14.25" x14ac:dyDescent="0.45">
      <c r="A81" s="9">
        <v>23924</v>
      </c>
      <c r="B81" s="90">
        <v>16.577999999999999</v>
      </c>
      <c r="C81" s="8">
        <f t="shared" si="16"/>
        <v>7.243752263672576E-4</v>
      </c>
      <c r="D81" s="8">
        <f t="shared" si="17"/>
        <v>1.6120134845234224E-2</v>
      </c>
      <c r="E81" s="86" t="str">
        <f>IFERROR(VLOOKUP(A81,SPY!$A$2:$E$379,5,FALSE),"")</f>
        <v/>
      </c>
      <c r="F81" s="8"/>
      <c r="H81" s="72" t="s">
        <v>39</v>
      </c>
      <c r="I81" s="73"/>
      <c r="J81" s="73"/>
      <c r="K81" s="74" t="s">
        <v>40</v>
      </c>
      <c r="L81" s="73"/>
      <c r="M81" s="75"/>
      <c r="O81" s="72" t="s">
        <v>39</v>
      </c>
      <c r="P81" s="73"/>
      <c r="Q81" s="73"/>
      <c r="R81" s="74" t="s">
        <v>40</v>
      </c>
      <c r="S81" s="73"/>
      <c r="T81" s="75"/>
    </row>
    <row r="82" spans="1:20" ht="14.25" x14ac:dyDescent="0.45">
      <c r="A82" s="9">
        <v>23955</v>
      </c>
      <c r="B82" s="90">
        <v>16.582000000000001</v>
      </c>
      <c r="C82" s="8">
        <f t="shared" si="16"/>
        <v>2.4128362890585286E-4</v>
      </c>
      <c r="D82" s="8">
        <f t="shared" si="17"/>
        <v>1.5618300973846866E-2</v>
      </c>
      <c r="E82" s="86" t="str">
        <f>IFERROR(VLOOKUP(A82,SPY!$A$2:$E$379,5,FALSE),"")</f>
        <v/>
      </c>
      <c r="F82" s="8"/>
      <c r="H82" s="76">
        <v>0.01</v>
      </c>
      <c r="I82" s="39">
        <f>_xlfn.PERCENTILE.INC(C:C,H82)</f>
        <v>-2.4005404825208831E-3</v>
      </c>
      <c r="J82" s="1"/>
      <c r="K82" s="80">
        <f>LARGE(A:A,1)</f>
        <v>45413</v>
      </c>
      <c r="L82" s="39">
        <f>VLOOKUP(K82,$A:$D,3,FALSE)</f>
        <v>-8.123080922128878E-5</v>
      </c>
      <c r="M82" s="40"/>
      <c r="O82" s="76">
        <v>0.01</v>
      </c>
      <c r="P82" s="39">
        <f t="shared" ref="P82:P96" si="18">_xlfn.PERCENTILE.INC(D:D,O82)</f>
        <v>-1.1674412258425762E-3</v>
      </c>
      <c r="Q82" s="1"/>
      <c r="R82" s="80">
        <f>LARGE(A:A,1)</f>
        <v>45413</v>
      </c>
      <c r="S82" s="39">
        <f>VLOOKUP(R82,$A:$D,4,FALSE)</f>
        <v>2.5629061823029486E-2</v>
      </c>
      <c r="T82" s="40"/>
    </row>
    <row r="83" spans="1:20" ht="14.25" x14ac:dyDescent="0.45">
      <c r="A83" s="9">
        <v>23986</v>
      </c>
      <c r="B83" s="90">
        <v>16.59</v>
      </c>
      <c r="C83" s="8">
        <f t="shared" si="16"/>
        <v>4.8245085031961565E-4</v>
      </c>
      <c r="D83" s="8">
        <f t="shared" si="17"/>
        <v>1.4554794520547976E-2</v>
      </c>
      <c r="E83" s="86" t="str">
        <f>IFERROR(VLOOKUP(A83,SPY!$A$2:$E$379,5,FALSE),"")</f>
        <v/>
      </c>
      <c r="F83" s="8"/>
      <c r="H83" s="76">
        <v>0.02</v>
      </c>
      <c r="I83" s="39">
        <f t="shared" ref="I83:I96" si="19">_xlfn.PERCENTILE.INC(C:C,H83)</f>
        <v>-1.20507859197863E-3</v>
      </c>
      <c r="J83" s="1"/>
      <c r="K83" s="1" t="s">
        <v>41</v>
      </c>
      <c r="L83" s="81">
        <f>PERCENTRANK(C:C,L82)</f>
        <v>6.7000000000000004E-2</v>
      </c>
      <c r="M83" s="40"/>
      <c r="O83" s="76">
        <v>0.02</v>
      </c>
      <c r="P83" s="39">
        <f t="shared" si="18"/>
        <v>1.771187344267737E-3</v>
      </c>
      <c r="Q83" s="1"/>
      <c r="R83" s="1" t="s">
        <v>41</v>
      </c>
      <c r="S83" s="81">
        <f>PERCENTRANK(D:D,S82)</f>
        <v>0.5</v>
      </c>
      <c r="T83" s="40"/>
    </row>
    <row r="84" spans="1:20" ht="14.25" x14ac:dyDescent="0.45">
      <c r="A84" s="9">
        <v>24016</v>
      </c>
      <c r="B84" s="90">
        <v>16.594999999999999</v>
      </c>
      <c r="C84" s="8">
        <f t="shared" si="16"/>
        <v>3.0138637733578832E-4</v>
      </c>
      <c r="D84" s="8">
        <f t="shared" si="17"/>
        <v>1.4240312920180909E-2</v>
      </c>
      <c r="E84" s="86" t="str">
        <f>IFERROR(VLOOKUP(A84,SPY!$A$2:$E$379,5,FALSE),"")</f>
        <v/>
      </c>
      <c r="F84" s="8"/>
      <c r="H84" s="76">
        <v>0.03</v>
      </c>
      <c r="I84" s="39">
        <f t="shared" si="19"/>
        <v>-8.4356624536452874E-4</v>
      </c>
      <c r="J84" s="1"/>
      <c r="K84" s="1"/>
      <c r="L84" s="1"/>
      <c r="M84" s="40"/>
      <c r="O84" s="76">
        <v>0.03</v>
      </c>
      <c r="P84" s="39">
        <f t="shared" si="18"/>
        <v>4.1713877254300688E-3</v>
      </c>
      <c r="Q84" s="1"/>
      <c r="R84" s="1"/>
      <c r="S84" s="1"/>
      <c r="T84" s="40"/>
    </row>
    <row r="85" spans="1:20" ht="14.25" x14ac:dyDescent="0.45">
      <c r="A85" s="9">
        <v>24047</v>
      </c>
      <c r="B85" s="90">
        <v>16.623000000000001</v>
      </c>
      <c r="C85" s="8">
        <f t="shared" si="16"/>
        <v>1.6872551973488026E-3</v>
      </c>
      <c r="D85" s="8">
        <f t="shared" si="17"/>
        <v>1.452548062252057E-2</v>
      </c>
      <c r="E85" s="86" t="str">
        <f>IFERROR(VLOOKUP(A85,SPY!$A$2:$E$379,5,FALSE),"")</f>
        <v/>
      </c>
      <c r="F85" s="8"/>
      <c r="H85" s="76">
        <v>0.04</v>
      </c>
      <c r="I85" s="39">
        <f t="shared" si="19"/>
        <v>-5.7587033631836706E-4</v>
      </c>
      <c r="J85" s="1"/>
      <c r="K85" s="1"/>
      <c r="L85" s="1"/>
      <c r="M85" s="40"/>
      <c r="O85" s="76">
        <v>0.04</v>
      </c>
      <c r="P85" s="39">
        <f t="shared" si="18"/>
        <v>6.8479702596144594E-3</v>
      </c>
      <c r="Q85" s="1"/>
      <c r="R85" s="1"/>
      <c r="S85" s="1"/>
      <c r="T85" s="40"/>
    </row>
    <row r="86" spans="1:20" ht="14.25" x14ac:dyDescent="0.45">
      <c r="A86" s="9">
        <v>24077</v>
      </c>
      <c r="B86" s="90">
        <v>16.683</v>
      </c>
      <c r="C86" s="8">
        <f t="shared" si="16"/>
        <v>3.60945677675506E-3</v>
      </c>
      <c r="D86" s="8">
        <f t="shared" si="17"/>
        <v>1.6698153452373798E-2</v>
      </c>
      <c r="E86" s="86" t="str">
        <f>IFERROR(VLOOKUP(A86,SPY!$A$2:$E$379,5,FALSE),"")</f>
        <v/>
      </c>
      <c r="F86" s="8"/>
      <c r="H86" s="76">
        <v>0.05</v>
      </c>
      <c r="I86" s="39">
        <f t="shared" si="19"/>
        <v>-5.0093717494603641E-4</v>
      </c>
      <c r="J86" s="1"/>
      <c r="K86" s="1"/>
      <c r="L86" s="1"/>
      <c r="M86" s="40"/>
      <c r="O86" s="76">
        <v>0.05</v>
      </c>
      <c r="P86" s="39">
        <f t="shared" si="18"/>
        <v>7.2841512875261747E-3</v>
      </c>
      <c r="Q86" s="1"/>
      <c r="R86" s="1"/>
      <c r="S86" s="1"/>
      <c r="T86" s="40"/>
    </row>
    <row r="87" spans="1:20" ht="14.25" x14ac:dyDescent="0.45">
      <c r="A87" s="9">
        <v>24108</v>
      </c>
      <c r="B87" s="90">
        <v>16.702999999999999</v>
      </c>
      <c r="C87" s="8">
        <f t="shared" si="16"/>
        <v>1.1988251513517234E-3</v>
      </c>
      <c r="D87" s="8">
        <f t="shared" si="17"/>
        <v>1.6801607110245254E-2</v>
      </c>
      <c r="E87" s="86" t="str">
        <f>IFERROR(VLOOKUP(A87,SPY!$A$2:$E$379,5,FALSE),"")</f>
        <v/>
      </c>
      <c r="F87" s="8"/>
      <c r="H87" s="76">
        <v>0.1</v>
      </c>
      <c r="I87" s="39">
        <f t="shared" si="19"/>
        <v>1.7849113111991798E-4</v>
      </c>
      <c r="J87" s="1"/>
      <c r="K87" s="1"/>
      <c r="L87" s="1"/>
      <c r="M87" s="40"/>
      <c r="O87" s="76">
        <v>0.1</v>
      </c>
      <c r="P87" s="39">
        <f t="shared" si="18"/>
        <v>1.079947031604731E-2</v>
      </c>
      <c r="Q87" s="1"/>
      <c r="R87" s="1"/>
      <c r="S87" s="1"/>
      <c r="T87" s="40"/>
    </row>
    <row r="88" spans="1:20" ht="14.25" x14ac:dyDescent="0.45">
      <c r="A88" s="9">
        <v>24139</v>
      </c>
      <c r="B88" s="90">
        <v>16.771999999999998</v>
      </c>
      <c r="C88" s="8">
        <f t="shared" si="16"/>
        <v>4.1309944321379355E-3</v>
      </c>
      <c r="D88" s="8">
        <f t="shared" si="17"/>
        <v>2.0567116952658893E-2</v>
      </c>
      <c r="E88" s="86" t="str">
        <f>IFERROR(VLOOKUP(A88,SPY!$A$2:$E$379,5,FALSE),"")</f>
        <v/>
      </c>
      <c r="F88" s="8"/>
      <c r="H88" s="76">
        <v>0.25</v>
      </c>
      <c r="I88" s="39">
        <f t="shared" si="19"/>
        <v>1.2043349712682061E-3</v>
      </c>
      <c r="J88" s="1"/>
      <c r="K88" s="1"/>
      <c r="L88" s="1"/>
      <c r="M88" s="40"/>
      <c r="O88" s="76">
        <v>0.25</v>
      </c>
      <c r="P88" s="39">
        <f t="shared" si="18"/>
        <v>1.6243828413875505E-2</v>
      </c>
      <c r="Q88" s="1"/>
      <c r="R88" s="1"/>
      <c r="S88" s="1"/>
      <c r="T88" s="40"/>
    </row>
    <row r="89" spans="1:20" ht="14.25" x14ac:dyDescent="0.45">
      <c r="A89" s="9">
        <v>24167</v>
      </c>
      <c r="B89" s="90">
        <v>16.812999999999999</v>
      </c>
      <c r="C89" s="8">
        <f t="shared" si="16"/>
        <v>2.4445504412116126E-3</v>
      </c>
      <c r="D89" s="8">
        <f t="shared" si="17"/>
        <v>2.1756305074445592E-2</v>
      </c>
      <c r="E89" s="86" t="str">
        <f>IFERROR(VLOOKUP(A89,SPY!$A$2:$E$379,5,FALSE),"")</f>
        <v/>
      </c>
      <c r="F89" s="8"/>
      <c r="H89" s="76">
        <v>0.5</v>
      </c>
      <c r="I89" s="39">
        <f t="shared" si="19"/>
        <v>2.2612234223328143E-3</v>
      </c>
      <c r="J89" s="1"/>
      <c r="K89" s="1"/>
      <c r="L89" s="1"/>
      <c r="M89" s="40"/>
      <c r="O89" s="76">
        <v>0.5</v>
      </c>
      <c r="P89" s="39">
        <f t="shared" si="18"/>
        <v>2.5629061823029486E-2</v>
      </c>
      <c r="Q89" s="1"/>
      <c r="R89" s="1"/>
      <c r="S89" s="1"/>
      <c r="T89" s="40"/>
    </row>
    <row r="90" spans="1:20" ht="14.25" x14ac:dyDescent="0.45">
      <c r="A90" s="9">
        <v>24198</v>
      </c>
      <c r="B90" s="90">
        <v>16.870999999999999</v>
      </c>
      <c r="C90" s="8">
        <f t="shared" si="16"/>
        <v>3.4497115327425387E-3</v>
      </c>
      <c r="D90" s="8">
        <f t="shared" si="17"/>
        <v>2.3663612644863496E-2</v>
      </c>
      <c r="E90" s="86" t="str">
        <f>IFERROR(VLOOKUP(A90,SPY!$A$2:$E$379,5,FALSE),"")</f>
        <v/>
      </c>
      <c r="F90" s="8"/>
      <c r="H90" s="76">
        <v>0.75</v>
      </c>
      <c r="I90" s="39">
        <f t="shared" si="19"/>
        <v>3.8703662363490099E-3</v>
      </c>
      <c r="J90" s="1"/>
      <c r="K90" s="1"/>
      <c r="L90" s="1"/>
      <c r="M90" s="40"/>
      <c r="O90" s="76">
        <v>0.75</v>
      </c>
      <c r="P90" s="39">
        <f t="shared" si="18"/>
        <v>4.2725304773840733E-2</v>
      </c>
      <c r="Q90" s="1"/>
      <c r="R90" s="1"/>
      <c r="S90" s="1"/>
      <c r="T90" s="40"/>
    </row>
    <row r="91" spans="1:20" ht="14.25" x14ac:dyDescent="0.45">
      <c r="A91" s="9">
        <v>24228</v>
      </c>
      <c r="B91" s="90">
        <v>16.891999999999999</v>
      </c>
      <c r="C91" s="8">
        <f t="shared" si="16"/>
        <v>1.2447394938059908E-3</v>
      </c>
      <c r="D91" s="8">
        <f t="shared" si="17"/>
        <v>2.2641966339750574E-2</v>
      </c>
      <c r="E91" s="86" t="str">
        <f>IFERROR(VLOOKUP(A91,SPY!$A$2:$E$379,5,FALSE),"")</f>
        <v/>
      </c>
      <c r="F91" s="8"/>
      <c r="H91" s="76">
        <v>0.9</v>
      </c>
      <c r="I91" s="39">
        <f t="shared" si="19"/>
        <v>5.7231770663125122E-3</v>
      </c>
      <c r="J91" s="1"/>
      <c r="K91" s="1"/>
      <c r="L91" s="1"/>
      <c r="M91" s="40"/>
      <c r="O91" s="76">
        <v>0.9</v>
      </c>
      <c r="P91" s="39">
        <f t="shared" si="18"/>
        <v>6.6854358792175828E-2</v>
      </c>
      <c r="Q91" s="1"/>
      <c r="R91" s="1"/>
      <c r="S91" s="1"/>
      <c r="T91" s="40"/>
    </row>
    <row r="92" spans="1:20" ht="14.25" x14ac:dyDescent="0.45">
      <c r="A92" s="9">
        <v>24259</v>
      </c>
      <c r="B92" s="90">
        <v>16.934000000000001</v>
      </c>
      <c r="C92" s="8">
        <f t="shared" si="16"/>
        <v>2.4863840871418574E-3</v>
      </c>
      <c r="D92" s="8">
        <f t="shared" si="17"/>
        <v>2.2214173608596122E-2</v>
      </c>
      <c r="E92" s="86" t="str">
        <f>IFERROR(VLOOKUP(A92,SPY!$A$2:$E$379,5,FALSE),"")</f>
        <v/>
      </c>
      <c r="F92" s="8"/>
      <c r="H92" s="76">
        <v>0.95</v>
      </c>
      <c r="I92" s="39">
        <f t="shared" si="19"/>
        <v>7.5498513936545896E-3</v>
      </c>
      <c r="J92" s="1"/>
      <c r="K92" s="1"/>
      <c r="L92" s="1"/>
      <c r="M92" s="40"/>
      <c r="O92" s="76">
        <v>0.95</v>
      </c>
      <c r="P92" s="39">
        <f t="shared" si="18"/>
        <v>8.9491927812467842E-2</v>
      </c>
      <c r="Q92" s="1"/>
      <c r="R92" s="1"/>
      <c r="S92" s="1"/>
      <c r="T92" s="40"/>
    </row>
    <row r="93" spans="1:20" ht="14.25" x14ac:dyDescent="0.45">
      <c r="A93" s="9">
        <v>24289</v>
      </c>
      <c r="B93" s="90">
        <v>16.966999999999999</v>
      </c>
      <c r="C93" s="8">
        <f t="shared" si="16"/>
        <v>1.9487421755046697E-3</v>
      </c>
      <c r="D93" s="8">
        <f t="shared" si="17"/>
        <v>2.3464832911086919E-2</v>
      </c>
      <c r="E93" s="86" t="str">
        <f>IFERROR(VLOOKUP(A93,SPY!$A$2:$E$379,5,FALSE),"")</f>
        <v/>
      </c>
      <c r="F93" s="8"/>
      <c r="H93" s="76">
        <v>0.96</v>
      </c>
      <c r="I93" s="39">
        <f t="shared" si="19"/>
        <v>7.822579891897545E-3</v>
      </c>
      <c r="J93" s="1"/>
      <c r="K93" s="1"/>
      <c r="L93" s="1"/>
      <c r="M93" s="40"/>
      <c r="O93" s="76">
        <v>0.96</v>
      </c>
      <c r="P93" s="39">
        <f t="shared" si="18"/>
        <v>9.5676692099695579E-2</v>
      </c>
      <c r="Q93" s="1"/>
      <c r="R93" s="1"/>
      <c r="S93" s="1"/>
      <c r="T93" s="40"/>
    </row>
    <row r="94" spans="1:20" ht="14.25" x14ac:dyDescent="0.45">
      <c r="A94" s="9">
        <v>24320</v>
      </c>
      <c r="B94" s="90">
        <v>17.032</v>
      </c>
      <c r="C94" s="8">
        <f t="shared" si="16"/>
        <v>3.8309659928097428E-3</v>
      </c>
      <c r="D94" s="8">
        <f t="shared" si="17"/>
        <v>2.7137860330478825E-2</v>
      </c>
      <c r="E94" s="86" t="str">
        <f>IFERROR(VLOOKUP(A94,SPY!$A$2:$E$379,5,FALSE),"")</f>
        <v/>
      </c>
      <c r="F94" s="8"/>
      <c r="H94" s="76">
        <v>0.97</v>
      </c>
      <c r="I94" s="39">
        <f t="shared" si="19"/>
        <v>8.2405241886454924E-3</v>
      </c>
      <c r="J94" s="1"/>
      <c r="K94" s="1"/>
      <c r="L94" s="1"/>
      <c r="M94" s="40"/>
      <c r="O94" s="76">
        <v>0.97</v>
      </c>
      <c r="P94" s="39">
        <f t="shared" si="18"/>
        <v>0.10166005546196978</v>
      </c>
      <c r="Q94" s="1"/>
      <c r="R94" s="1"/>
      <c r="S94" s="1"/>
      <c r="T94" s="40"/>
    </row>
    <row r="95" spans="1:20" ht="14.25" x14ac:dyDescent="0.45">
      <c r="A95" s="9">
        <v>24351</v>
      </c>
      <c r="B95" s="90">
        <v>17.085999999999999</v>
      </c>
      <c r="C95" s="8">
        <f t="shared" si="16"/>
        <v>3.1705025833723699E-3</v>
      </c>
      <c r="D95" s="8">
        <f t="shared" si="17"/>
        <v>2.9897528631705805E-2</v>
      </c>
      <c r="E95" s="86" t="str">
        <f>IFERROR(VLOOKUP(A95,SPY!$A$2:$E$379,5,FALSE),"")</f>
        <v/>
      </c>
      <c r="F95" s="8"/>
      <c r="H95" s="76">
        <v>0.98</v>
      </c>
      <c r="I95" s="39">
        <f t="shared" si="19"/>
        <v>9.1421176289681813E-3</v>
      </c>
      <c r="J95" s="1"/>
      <c r="K95" s="1"/>
      <c r="L95" s="1"/>
      <c r="M95" s="40"/>
      <c r="O95" s="76">
        <v>0.98</v>
      </c>
      <c r="P95" s="39">
        <f t="shared" si="18"/>
        <v>0.10554616502522222</v>
      </c>
      <c r="Q95" s="1"/>
      <c r="R95" s="1"/>
      <c r="S95" s="1"/>
      <c r="T95" s="40"/>
    </row>
    <row r="96" spans="1:20" ht="14.25" x14ac:dyDescent="0.45">
      <c r="A96" s="9">
        <v>24381</v>
      </c>
      <c r="B96" s="90">
        <v>17.131</v>
      </c>
      <c r="C96" s="8">
        <f t="shared" si="16"/>
        <v>2.633735221819089E-3</v>
      </c>
      <c r="D96" s="8">
        <f t="shared" si="17"/>
        <v>3.2298885206387462E-2</v>
      </c>
      <c r="E96" s="86" t="str">
        <f>IFERROR(VLOOKUP(A96,SPY!$A$2:$E$379,5,FALSE),"")</f>
        <v/>
      </c>
      <c r="F96" s="8"/>
      <c r="H96" s="76">
        <v>0.99</v>
      </c>
      <c r="I96" s="39">
        <f t="shared" si="19"/>
        <v>1.0392602265677708E-2</v>
      </c>
      <c r="J96" s="1"/>
      <c r="K96" s="1"/>
      <c r="L96" s="1"/>
      <c r="M96" s="40"/>
      <c r="O96" s="76">
        <v>0.99</v>
      </c>
      <c r="P96" s="39">
        <f t="shared" si="18"/>
        <v>0.10874318090886877</v>
      </c>
      <c r="Q96" s="1"/>
      <c r="R96" s="1"/>
      <c r="S96" s="1"/>
      <c r="T96" s="40"/>
    </row>
    <row r="97" spans="1:20" ht="14.65" thickBot="1" x14ac:dyDescent="0.5">
      <c r="A97" s="9">
        <v>24412</v>
      </c>
      <c r="B97" s="90">
        <v>17.155999999999999</v>
      </c>
      <c r="C97" s="8">
        <f t="shared" si="16"/>
        <v>1.4593427120423996E-3</v>
      </c>
      <c r="D97" s="8">
        <f t="shared" si="17"/>
        <v>3.2064007700174368E-2</v>
      </c>
      <c r="E97" s="86" t="str">
        <f>IFERROR(VLOOKUP(A97,SPY!$A$2:$E$379,5,FALSE),"")</f>
        <v/>
      </c>
      <c r="F97" s="8"/>
      <c r="H97" s="77"/>
      <c r="I97" s="78"/>
      <c r="J97" s="78"/>
      <c r="K97" s="78"/>
      <c r="L97" s="78"/>
      <c r="M97" s="79"/>
      <c r="O97" s="77"/>
      <c r="P97" s="78"/>
      <c r="Q97" s="78"/>
      <c r="R97" s="78"/>
      <c r="S97" s="78"/>
      <c r="T97" s="79"/>
    </row>
    <row r="98" spans="1:20" x14ac:dyDescent="0.45">
      <c r="A98" s="9">
        <v>24442</v>
      </c>
      <c r="B98" s="90">
        <v>17.192</v>
      </c>
      <c r="C98" s="8">
        <f t="shared" si="16"/>
        <v>2.0983912333878418E-3</v>
      </c>
      <c r="D98" s="8">
        <f t="shared" si="17"/>
        <v>3.0510100101900139E-2</v>
      </c>
      <c r="E98" s="86" t="str">
        <f>IFERROR(VLOOKUP(A98,SPY!$A$2:$E$379,5,FALSE),"")</f>
        <v/>
      </c>
      <c r="F98" s="8"/>
    </row>
    <row r="99" spans="1:20" x14ac:dyDescent="0.45">
      <c r="A99" s="9">
        <v>24473</v>
      </c>
      <c r="B99" s="90">
        <v>17.193000000000001</v>
      </c>
      <c r="C99" s="8">
        <f t="shared" si="16"/>
        <v>5.8166589111285916E-5</v>
      </c>
      <c r="D99" s="8">
        <f t="shared" si="17"/>
        <v>2.9336047416631761E-2</v>
      </c>
      <c r="E99" s="86" t="str">
        <f>IFERROR(VLOOKUP(A99,SPY!$A$2:$E$379,5,FALSE),"")</f>
        <v/>
      </c>
      <c r="F99" s="8"/>
    </row>
    <row r="100" spans="1:20" x14ac:dyDescent="0.45">
      <c r="A100" s="9">
        <v>24504</v>
      </c>
      <c r="B100" s="90">
        <v>17.213000000000001</v>
      </c>
      <c r="C100" s="8">
        <f t="shared" si="16"/>
        <v>1.163264119118157E-3</v>
      </c>
      <c r="D100" s="8">
        <f t="shared" si="17"/>
        <v>2.6293823038397557E-2</v>
      </c>
      <c r="E100" s="86" t="str">
        <f>IFERROR(VLOOKUP(A100,SPY!$A$2:$E$379,5,FALSE),"")</f>
        <v/>
      </c>
      <c r="F100" s="8"/>
    </row>
    <row r="101" spans="1:20" x14ac:dyDescent="0.45">
      <c r="A101" s="9">
        <v>24532</v>
      </c>
      <c r="B101" s="90">
        <v>17.222000000000001</v>
      </c>
      <c r="C101" s="8">
        <f t="shared" si="16"/>
        <v>5.2286062859474569E-4</v>
      </c>
      <c r="D101" s="8">
        <f t="shared" si="17"/>
        <v>2.4326414084339554E-2</v>
      </c>
      <c r="E101" s="86" t="str">
        <f>IFERROR(VLOOKUP(A101,SPY!$A$2:$E$379,5,FALSE),"")</f>
        <v/>
      </c>
      <c r="F101" s="8"/>
    </row>
    <row r="102" spans="1:20" x14ac:dyDescent="0.45">
      <c r="A102" s="9">
        <v>24563</v>
      </c>
      <c r="B102" s="90">
        <v>17.251000000000001</v>
      </c>
      <c r="C102" s="8">
        <f t="shared" si="16"/>
        <v>1.6838926953897104E-3</v>
      </c>
      <c r="D102" s="8">
        <f t="shared" si="17"/>
        <v>2.2523857506964839E-2</v>
      </c>
      <c r="E102" s="86" t="str">
        <f>IFERROR(VLOOKUP(A102,SPY!$A$2:$E$379,5,FALSE),"")</f>
        <v/>
      </c>
      <c r="F102" s="8"/>
    </row>
    <row r="103" spans="1:20" x14ac:dyDescent="0.45">
      <c r="A103" s="9">
        <v>24593</v>
      </c>
      <c r="B103" s="90">
        <v>17.283999999999999</v>
      </c>
      <c r="C103" s="8">
        <f t="shared" si="16"/>
        <v>1.9129325836182431E-3</v>
      </c>
      <c r="D103" s="8">
        <f t="shared" si="17"/>
        <v>2.3206251479990447E-2</v>
      </c>
      <c r="E103" s="86" t="str">
        <f>IFERROR(VLOOKUP(A103,SPY!$A$2:$E$379,5,FALSE),"")</f>
        <v/>
      </c>
      <c r="F103" s="8"/>
    </row>
    <row r="104" spans="1:20" x14ac:dyDescent="0.45">
      <c r="A104" s="9">
        <v>24624</v>
      </c>
      <c r="B104" s="90">
        <v>17.338999999999999</v>
      </c>
      <c r="C104" s="8">
        <f t="shared" si="16"/>
        <v>3.1821337653321624E-3</v>
      </c>
      <c r="D104" s="8">
        <f t="shared" si="17"/>
        <v>2.3916381244832641E-2</v>
      </c>
      <c r="E104" s="86" t="str">
        <f>IFERROR(VLOOKUP(A104,SPY!$A$2:$E$379,5,FALSE),"")</f>
        <v/>
      </c>
      <c r="F104" s="8"/>
    </row>
    <row r="105" spans="1:20" x14ac:dyDescent="0.45">
      <c r="A105" s="9">
        <v>24654</v>
      </c>
      <c r="B105" s="90">
        <v>17.398</v>
      </c>
      <c r="C105" s="8">
        <f t="shared" si="16"/>
        <v>3.4027337216679943E-3</v>
      </c>
      <c r="D105" s="8">
        <f t="shared" si="17"/>
        <v>2.5402251429245126E-2</v>
      </c>
      <c r="E105" s="86" t="str">
        <f>IFERROR(VLOOKUP(A105,SPY!$A$2:$E$379,5,FALSE),"")</f>
        <v/>
      </c>
      <c r="F105" s="8"/>
    </row>
    <row r="106" spans="1:20" x14ac:dyDescent="0.45">
      <c r="A106" s="9">
        <v>24685</v>
      </c>
      <c r="B106" s="90">
        <v>17.452000000000002</v>
      </c>
      <c r="C106" s="8">
        <f t="shared" si="16"/>
        <v>3.1038050350615798E-3</v>
      </c>
      <c r="D106" s="8">
        <f t="shared" si="17"/>
        <v>2.4659464537341469E-2</v>
      </c>
      <c r="E106" s="86" t="str">
        <f>IFERROR(VLOOKUP(A106,SPY!$A$2:$E$379,5,FALSE),"")</f>
        <v/>
      </c>
      <c r="F106" s="8"/>
    </row>
    <row r="107" spans="1:20" x14ac:dyDescent="0.45">
      <c r="A107" s="9">
        <v>24716</v>
      </c>
      <c r="B107" s="90">
        <v>17.504999999999999</v>
      </c>
      <c r="C107" s="8">
        <f t="shared" si="16"/>
        <v>3.0369012147604124E-3</v>
      </c>
      <c r="D107" s="8">
        <f t="shared" si="17"/>
        <v>2.4523001287603874E-2</v>
      </c>
      <c r="E107" s="86" t="str">
        <f>IFERROR(VLOOKUP(A107,SPY!$A$2:$E$379,5,FALSE),"")</f>
        <v/>
      </c>
      <c r="F107" s="8"/>
    </row>
    <row r="108" spans="1:20" x14ac:dyDescent="0.45">
      <c r="A108" s="9">
        <v>24746</v>
      </c>
      <c r="B108" s="90">
        <v>17.553999999999998</v>
      </c>
      <c r="C108" s="8">
        <f t="shared" si="16"/>
        <v>2.7992002285062156E-3</v>
      </c>
      <c r="D108" s="8">
        <f t="shared" si="17"/>
        <v>2.4692078687758912E-2</v>
      </c>
      <c r="E108" s="86" t="str">
        <f>IFERROR(VLOOKUP(A108,SPY!$A$2:$E$379,5,FALSE),"")</f>
        <v/>
      </c>
      <c r="F108" s="8"/>
    </row>
    <row r="109" spans="1:20" x14ac:dyDescent="0.45">
      <c r="A109" s="9">
        <v>24777</v>
      </c>
      <c r="B109" s="90">
        <v>17.611999999999998</v>
      </c>
      <c r="C109" s="8">
        <f t="shared" si="16"/>
        <v>3.3040902358436597E-3</v>
      </c>
      <c r="D109" s="8">
        <f t="shared" si="17"/>
        <v>2.6579622289577998E-2</v>
      </c>
      <c r="E109" s="86" t="str">
        <f>IFERROR(VLOOKUP(A109,SPY!$A$2:$E$379,5,FALSE),"")</f>
        <v/>
      </c>
      <c r="F109" s="8"/>
    </row>
    <row r="110" spans="1:20" x14ac:dyDescent="0.45">
      <c r="A110" s="9">
        <v>24807</v>
      </c>
      <c r="B110" s="90">
        <v>17.64</v>
      </c>
      <c r="C110" s="8">
        <f t="shared" si="16"/>
        <v>1.5898251192369983E-3</v>
      </c>
      <c r="D110" s="8">
        <f t="shared" si="17"/>
        <v>2.6058631921824116E-2</v>
      </c>
      <c r="E110" s="86" t="str">
        <f>IFERROR(VLOOKUP(A110,SPY!$A$2:$E$379,5,FALSE),"")</f>
        <v/>
      </c>
      <c r="F110" s="8"/>
    </row>
    <row r="111" spans="1:20" x14ac:dyDescent="0.45">
      <c r="A111" s="9">
        <v>24838</v>
      </c>
      <c r="B111" s="90">
        <v>17.722000000000001</v>
      </c>
      <c r="C111" s="8">
        <f t="shared" si="16"/>
        <v>4.6485260770976478E-3</v>
      </c>
      <c r="D111" s="8">
        <f t="shared" si="17"/>
        <v>3.0768335950677628E-2</v>
      </c>
      <c r="E111" s="86" t="str">
        <f>IFERROR(VLOOKUP(A111,SPY!$A$2:$E$379,5,FALSE),"")</f>
        <v/>
      </c>
      <c r="F111" s="8"/>
    </row>
    <row r="112" spans="1:20" x14ac:dyDescent="0.45">
      <c r="A112" s="9">
        <v>24869</v>
      </c>
      <c r="B112" s="90">
        <v>17.794</v>
      </c>
      <c r="C112" s="8">
        <f t="shared" si="16"/>
        <v>4.0627468682992163E-3</v>
      </c>
      <c r="D112" s="8">
        <f t="shared" si="17"/>
        <v>3.3753558357055624E-2</v>
      </c>
      <c r="E112" s="86" t="str">
        <f>IFERROR(VLOOKUP(A112,SPY!$A$2:$E$379,5,FALSE),"")</f>
        <v/>
      </c>
      <c r="F112" s="8"/>
    </row>
    <row r="113" spans="1:6" x14ac:dyDescent="0.45">
      <c r="A113" s="9">
        <v>24898</v>
      </c>
      <c r="B113" s="90">
        <v>17.852</v>
      </c>
      <c r="C113" s="8">
        <f t="shared" si="16"/>
        <v>3.2595256828145125E-3</v>
      </c>
      <c r="D113" s="8">
        <f t="shared" si="17"/>
        <v>3.6581117175705335E-2</v>
      </c>
      <c r="E113" s="86" t="str">
        <f>IFERROR(VLOOKUP(A113,SPY!$A$2:$E$379,5,FALSE),"")</f>
        <v/>
      </c>
      <c r="F113" s="8"/>
    </row>
    <row r="114" spans="1:6" x14ac:dyDescent="0.45">
      <c r="A114" s="9">
        <v>24929</v>
      </c>
      <c r="B114" s="90">
        <v>17.908000000000001</v>
      </c>
      <c r="C114" s="8">
        <f t="shared" si="16"/>
        <v>3.1369034281873986E-3</v>
      </c>
      <c r="D114" s="8">
        <f t="shared" si="17"/>
        <v>3.8084748710219607E-2</v>
      </c>
      <c r="E114" s="86" t="str">
        <f>IFERROR(VLOOKUP(A114,SPY!$A$2:$E$379,5,FALSE),"")</f>
        <v/>
      </c>
      <c r="F114" s="8"/>
    </row>
    <row r="115" spans="1:6" x14ac:dyDescent="0.45">
      <c r="A115" s="9">
        <v>24959</v>
      </c>
      <c r="B115" s="90">
        <v>17.974</v>
      </c>
      <c r="C115" s="8">
        <f t="shared" si="16"/>
        <v>3.6855036855036882E-3</v>
      </c>
      <c r="D115" s="8">
        <f t="shared" si="17"/>
        <v>3.9921314510529937E-2</v>
      </c>
      <c r="E115" s="86" t="str">
        <f>IFERROR(VLOOKUP(A115,SPY!$A$2:$E$379,5,FALSE),"")</f>
        <v/>
      </c>
      <c r="F115" s="8"/>
    </row>
    <row r="116" spans="1:6" x14ac:dyDescent="0.45">
      <c r="A116" s="9">
        <v>24990</v>
      </c>
      <c r="B116" s="90">
        <v>18.032</v>
      </c>
      <c r="C116" s="8">
        <f t="shared" si="16"/>
        <v>3.2268832758428623E-3</v>
      </c>
      <c r="D116" s="8">
        <f t="shared" si="17"/>
        <v>3.9967702866370747E-2</v>
      </c>
      <c r="E116" s="86" t="str">
        <f>IFERROR(VLOOKUP(A116,SPY!$A$2:$E$379,5,FALSE),"")</f>
        <v/>
      </c>
      <c r="F116" s="8"/>
    </row>
    <row r="117" spans="1:6" x14ac:dyDescent="0.45">
      <c r="A117" s="9">
        <v>25020</v>
      </c>
      <c r="B117" s="90">
        <v>18.087</v>
      </c>
      <c r="C117" s="8">
        <f t="shared" si="16"/>
        <v>3.0501330967169782E-3</v>
      </c>
      <c r="D117" s="8">
        <f t="shared" si="17"/>
        <v>3.9602253132543952E-2</v>
      </c>
      <c r="E117" s="86" t="str">
        <f>IFERROR(VLOOKUP(A117,SPY!$A$2:$E$379,5,FALSE),"")</f>
        <v/>
      </c>
      <c r="F117" s="8"/>
    </row>
    <row r="118" spans="1:6" x14ac:dyDescent="0.45">
      <c r="A118" s="9">
        <v>25051</v>
      </c>
      <c r="B118" s="90">
        <v>18.161000000000001</v>
      </c>
      <c r="C118" s="8">
        <f t="shared" si="16"/>
        <v>4.0913363189032381E-3</v>
      </c>
      <c r="D118" s="8">
        <f t="shared" si="17"/>
        <v>4.0625716250286548E-2</v>
      </c>
      <c r="E118" s="86" t="str">
        <f>IFERROR(VLOOKUP(A118,SPY!$A$2:$E$379,5,FALSE),"")</f>
        <v/>
      </c>
      <c r="F118" s="8"/>
    </row>
    <row r="119" spans="1:6" x14ac:dyDescent="0.45">
      <c r="A119" s="9">
        <v>25082</v>
      </c>
      <c r="B119" s="90">
        <v>18.224</v>
      </c>
      <c r="C119" s="8">
        <f t="shared" si="16"/>
        <v>3.468971972908852E-3</v>
      </c>
      <c r="D119" s="8">
        <f t="shared" si="17"/>
        <v>4.1073978863181981E-2</v>
      </c>
      <c r="E119" s="86" t="str">
        <f>IFERROR(VLOOKUP(A119,SPY!$A$2:$E$379,5,FALSE),"")</f>
        <v/>
      </c>
      <c r="F119" s="8"/>
    </row>
    <row r="120" spans="1:6" x14ac:dyDescent="0.45">
      <c r="A120" s="9">
        <v>25112</v>
      </c>
      <c r="B120" s="90">
        <v>18.303999999999998</v>
      </c>
      <c r="C120" s="8">
        <f t="shared" si="16"/>
        <v>4.3898156277435429E-3</v>
      </c>
      <c r="D120" s="8">
        <f t="shared" si="17"/>
        <v>4.2725304773840733E-2</v>
      </c>
      <c r="E120" s="86" t="str">
        <f>IFERROR(VLOOKUP(A120,SPY!$A$2:$E$379,5,FALSE),"")</f>
        <v/>
      </c>
      <c r="F120" s="8"/>
    </row>
    <row r="121" spans="1:6" x14ac:dyDescent="0.45">
      <c r="A121" s="9">
        <v>25143</v>
      </c>
      <c r="B121" s="90">
        <v>18.366</v>
      </c>
      <c r="C121" s="8">
        <f t="shared" si="16"/>
        <v>3.3872377622379268E-3</v>
      </c>
      <c r="D121" s="8">
        <f t="shared" si="17"/>
        <v>4.2811719282307648E-2</v>
      </c>
      <c r="E121" s="86" t="str">
        <f>IFERROR(VLOOKUP(A121,SPY!$A$2:$E$379,5,FALSE),"")</f>
        <v/>
      </c>
      <c r="F121" s="8"/>
    </row>
    <row r="122" spans="1:6" x14ac:dyDescent="0.45">
      <c r="A122" s="9">
        <v>25173</v>
      </c>
      <c r="B122" s="90">
        <v>18.404</v>
      </c>
      <c r="C122" s="8">
        <f t="shared" si="16"/>
        <v>2.0690406185341903E-3</v>
      </c>
      <c r="D122" s="8">
        <f t="shared" si="17"/>
        <v>4.331065759637176E-2</v>
      </c>
      <c r="E122" s="86" t="str">
        <f>IFERROR(VLOOKUP(A122,SPY!$A$2:$E$379,5,FALSE),"")</f>
        <v/>
      </c>
      <c r="F122" s="8"/>
    </row>
    <row r="123" spans="1:6" x14ac:dyDescent="0.45">
      <c r="A123" s="9">
        <v>25204</v>
      </c>
      <c r="B123" s="90">
        <v>18.475999999999999</v>
      </c>
      <c r="C123" s="8">
        <f t="shared" si="16"/>
        <v>3.9121930015213469E-3</v>
      </c>
      <c r="D123" s="8">
        <f t="shared" si="17"/>
        <v>4.2545988037467453E-2</v>
      </c>
      <c r="E123" s="86" t="str">
        <f>IFERROR(VLOOKUP(A123,SPY!$A$2:$E$379,5,FALSE),"")</f>
        <v/>
      </c>
      <c r="F123" s="8"/>
    </row>
    <row r="124" spans="1:6" x14ac:dyDescent="0.45">
      <c r="A124" s="9">
        <v>25235</v>
      </c>
      <c r="B124" s="90">
        <v>18.523</v>
      </c>
      <c r="C124" s="8">
        <f t="shared" si="16"/>
        <v>2.5438406581510531E-3</v>
      </c>
      <c r="D124" s="8">
        <f t="shared" si="17"/>
        <v>4.0968865909857266E-2</v>
      </c>
      <c r="E124" s="86" t="str">
        <f>IFERROR(VLOOKUP(A124,SPY!$A$2:$E$379,5,FALSE),"")</f>
        <v/>
      </c>
      <c r="F124" s="8"/>
    </row>
    <row r="125" spans="1:6" x14ac:dyDescent="0.45">
      <c r="A125" s="9">
        <v>25263</v>
      </c>
      <c r="B125" s="90">
        <v>18.61</v>
      </c>
      <c r="C125" s="8">
        <f t="shared" si="16"/>
        <v>4.6968633590671605E-3</v>
      </c>
      <c r="D125" s="8">
        <f t="shared" si="17"/>
        <v>4.2460228545821099E-2</v>
      </c>
      <c r="E125" s="86" t="str">
        <f>IFERROR(VLOOKUP(A125,SPY!$A$2:$E$379,5,FALSE),"")</f>
        <v/>
      </c>
      <c r="F125" s="8"/>
    </row>
    <row r="126" spans="1:6" x14ac:dyDescent="0.45">
      <c r="A126" s="9">
        <v>25294</v>
      </c>
      <c r="B126" s="90">
        <v>18.692</v>
      </c>
      <c r="C126" s="8">
        <f t="shared" si="16"/>
        <v>4.4062332079528588E-3</v>
      </c>
      <c r="D126" s="8">
        <f t="shared" si="17"/>
        <v>4.3779316506589172E-2</v>
      </c>
      <c r="E126" s="86" t="str">
        <f>IFERROR(VLOOKUP(A126,SPY!$A$2:$E$379,5,FALSE),"")</f>
        <v/>
      </c>
      <c r="F126" s="8"/>
    </row>
    <row r="127" spans="1:6" x14ac:dyDescent="0.45">
      <c r="A127" s="9">
        <v>25324</v>
      </c>
      <c r="B127" s="90">
        <v>18.766999999999999</v>
      </c>
      <c r="C127" s="8">
        <f t="shared" si="16"/>
        <v>4.0124117269420001E-3</v>
      </c>
      <c r="D127" s="8">
        <f t="shared" si="17"/>
        <v>4.4119283409369103E-2</v>
      </c>
      <c r="E127" s="86" t="str">
        <f>IFERROR(VLOOKUP(A127,SPY!$A$2:$E$379,5,FALSE),"")</f>
        <v/>
      </c>
      <c r="F127" s="8"/>
    </row>
    <row r="128" spans="1:6" x14ac:dyDescent="0.45">
      <c r="A128" s="9">
        <v>25355</v>
      </c>
      <c r="B128" s="90">
        <v>18.858000000000001</v>
      </c>
      <c r="C128" s="8">
        <f t="shared" si="16"/>
        <v>4.8489369638196056E-3</v>
      </c>
      <c r="D128" s="8">
        <f t="shared" si="17"/>
        <v>4.5807453416149002E-2</v>
      </c>
      <c r="E128" s="86" t="str">
        <f>IFERROR(VLOOKUP(A128,SPY!$A$2:$E$379,5,FALSE),"")</f>
        <v/>
      </c>
      <c r="F128" s="8"/>
    </row>
    <row r="129" spans="1:6" x14ac:dyDescent="0.45">
      <c r="A129" s="9">
        <v>25385</v>
      </c>
      <c r="B129" s="90">
        <v>18.940999999999999</v>
      </c>
      <c r="C129" s="8">
        <f t="shared" si="16"/>
        <v>4.4013150917381338E-3</v>
      </c>
      <c r="D129" s="8">
        <f t="shared" si="17"/>
        <v>4.7216232653286783E-2</v>
      </c>
      <c r="E129" s="86" t="str">
        <f>IFERROR(VLOOKUP(A129,SPY!$A$2:$E$379,5,FALSE),"")</f>
        <v/>
      </c>
      <c r="F129" s="8"/>
    </row>
    <row r="130" spans="1:6" x14ac:dyDescent="0.45">
      <c r="A130" s="9">
        <v>25416</v>
      </c>
      <c r="B130" s="90">
        <v>18.992999999999999</v>
      </c>
      <c r="C130" s="8">
        <f t="shared" si="16"/>
        <v>2.7453671928621137E-3</v>
      </c>
      <c r="D130" s="8">
        <f t="shared" si="17"/>
        <v>4.5812455261273977E-2</v>
      </c>
      <c r="E130" s="86" t="str">
        <f>IFERROR(VLOOKUP(A130,SPY!$A$2:$E$379,5,FALSE),"")</f>
        <v/>
      </c>
      <c r="F130" s="8"/>
    </row>
    <row r="131" spans="1:6" x14ac:dyDescent="0.45">
      <c r="A131" s="9">
        <v>25447</v>
      </c>
      <c r="B131" s="90">
        <v>19.071999999999999</v>
      </c>
      <c r="C131" s="8">
        <f t="shared" si="16"/>
        <v>4.1594271573737185E-3</v>
      </c>
      <c r="D131" s="8">
        <f t="shared" si="17"/>
        <v>4.6532045654082532E-2</v>
      </c>
      <c r="E131" s="86" t="str">
        <f>IFERROR(VLOOKUP(A131,SPY!$A$2:$E$379,5,FALSE),"")</f>
        <v/>
      </c>
      <c r="F131" s="8"/>
    </row>
    <row r="132" spans="1:6" x14ac:dyDescent="0.45">
      <c r="A132" s="9">
        <v>25477</v>
      </c>
      <c r="B132" s="90">
        <v>19.137</v>
      </c>
      <c r="C132" s="8">
        <f t="shared" si="16"/>
        <v>3.4081375838925787E-3</v>
      </c>
      <c r="D132" s="8">
        <f t="shared" si="17"/>
        <v>4.5509178321678334E-2</v>
      </c>
      <c r="E132" s="86" t="str">
        <f>IFERROR(VLOOKUP(A132,SPY!$A$2:$E$379,5,FALSE),"")</f>
        <v/>
      </c>
      <c r="F132" s="8"/>
    </row>
    <row r="133" spans="1:6" x14ac:dyDescent="0.45">
      <c r="A133" s="9">
        <v>25508</v>
      </c>
      <c r="B133" s="90">
        <v>19.22</v>
      </c>
      <c r="C133" s="8">
        <f t="shared" ref="C133:C196" si="20">B133/B132-1</f>
        <v>4.3371479333227381E-3</v>
      </c>
      <c r="D133" s="8">
        <f t="shared" si="17"/>
        <v>4.649896547969079E-2</v>
      </c>
      <c r="E133" s="86" t="str">
        <f>IFERROR(VLOOKUP(A133,SPY!$A$2:$E$379,5,FALSE),"")</f>
        <v/>
      </c>
      <c r="F133" s="8"/>
    </row>
    <row r="134" spans="1:6" x14ac:dyDescent="0.45">
      <c r="A134" s="9">
        <v>25538</v>
      </c>
      <c r="B134" s="90">
        <v>19.308</v>
      </c>
      <c r="C134" s="8">
        <f t="shared" si="20"/>
        <v>4.5785639958377811E-3</v>
      </c>
      <c r="D134" s="8">
        <f t="shared" si="17"/>
        <v>4.9119756574657725E-2</v>
      </c>
      <c r="E134" s="86" t="str">
        <f>IFERROR(VLOOKUP(A134,SPY!$A$2:$E$379,5,FALSE),"")</f>
        <v/>
      </c>
      <c r="F134" s="8"/>
    </row>
    <row r="135" spans="1:6" x14ac:dyDescent="0.45">
      <c r="A135" s="9">
        <v>25569</v>
      </c>
      <c r="B135" s="90">
        <v>19.376999999999999</v>
      </c>
      <c r="C135" s="8">
        <f t="shared" si="20"/>
        <v>3.5736482287134219E-3</v>
      </c>
      <c r="D135" s="8">
        <f t="shared" si="17"/>
        <v>4.8765966659449989E-2</v>
      </c>
      <c r="E135" s="86" t="str">
        <f>IFERROR(VLOOKUP(A135,SPY!$A$2:$E$379,5,FALSE),"")</f>
        <v/>
      </c>
      <c r="F135" s="8"/>
    </row>
    <row r="136" spans="1:6" x14ac:dyDescent="0.45">
      <c r="A136" s="9">
        <v>25600</v>
      </c>
      <c r="B136" s="90">
        <v>19.454000000000001</v>
      </c>
      <c r="C136" s="8">
        <f t="shared" si="20"/>
        <v>3.9737833513959764E-3</v>
      </c>
      <c r="D136" s="8">
        <f t="shared" si="17"/>
        <v>5.0261836635534296E-2</v>
      </c>
      <c r="E136" s="86" t="str">
        <f>IFERROR(VLOOKUP(A136,SPY!$A$2:$E$379,5,FALSE),"")</f>
        <v/>
      </c>
      <c r="F136" s="8"/>
    </row>
    <row r="137" spans="1:6" x14ac:dyDescent="0.45">
      <c r="A137" s="9">
        <v>25628</v>
      </c>
      <c r="B137" s="90">
        <v>19.501999999999999</v>
      </c>
      <c r="C137" s="8">
        <f t="shared" si="20"/>
        <v>2.4673588979129413E-3</v>
      </c>
      <c r="D137" s="8">
        <f t="shared" si="17"/>
        <v>4.7931219774314915E-2</v>
      </c>
      <c r="E137" s="86" t="str">
        <f>IFERROR(VLOOKUP(A137,SPY!$A$2:$E$379,5,FALSE),"")</f>
        <v/>
      </c>
      <c r="F137" s="8"/>
    </row>
    <row r="138" spans="1:6" x14ac:dyDescent="0.45">
      <c r="A138" s="9">
        <v>25659</v>
      </c>
      <c r="B138" s="90">
        <v>19.600999999999999</v>
      </c>
      <c r="C138" s="8">
        <f t="shared" si="20"/>
        <v>5.0764024202645253E-3</v>
      </c>
      <c r="D138" s="8">
        <f t="shared" si="17"/>
        <v>4.8630430130537139E-2</v>
      </c>
      <c r="E138" s="86" t="str">
        <f>IFERROR(VLOOKUP(A138,SPY!$A$2:$E$379,5,FALSE),"")</f>
        <v/>
      </c>
      <c r="F138" s="8"/>
    </row>
    <row r="139" spans="1:6" x14ac:dyDescent="0.45">
      <c r="A139" s="9">
        <v>25689</v>
      </c>
      <c r="B139" s="90">
        <v>19.663</v>
      </c>
      <c r="C139" s="8">
        <f t="shared" si="20"/>
        <v>3.1631039232693503E-3</v>
      </c>
      <c r="D139" s="8">
        <f t="shared" si="17"/>
        <v>4.7743379336068648E-2</v>
      </c>
      <c r="E139" s="86" t="str">
        <f>IFERROR(VLOOKUP(A139,SPY!$A$2:$E$379,5,FALSE),"")</f>
        <v/>
      </c>
      <c r="F139" s="8"/>
    </row>
    <row r="140" spans="1:6" x14ac:dyDescent="0.45">
      <c r="A140" s="9">
        <v>25720</v>
      </c>
      <c r="B140" s="90">
        <v>19.713999999999999</v>
      </c>
      <c r="C140" s="8">
        <f t="shared" si="20"/>
        <v>2.593703910898526E-3</v>
      </c>
      <c r="D140" s="8">
        <f t="shared" si="17"/>
        <v>4.539187612684259E-2</v>
      </c>
      <c r="E140" s="86" t="str">
        <f>IFERROR(VLOOKUP(A140,SPY!$A$2:$E$379,5,FALSE),"")</f>
        <v/>
      </c>
      <c r="F140" s="8"/>
    </row>
    <row r="141" spans="1:6" x14ac:dyDescent="0.45">
      <c r="A141" s="9">
        <v>25750</v>
      </c>
      <c r="B141" s="90">
        <v>19.786000000000001</v>
      </c>
      <c r="C141" s="8">
        <f t="shared" si="20"/>
        <v>3.6522268438674566E-3</v>
      </c>
      <c r="D141" s="8">
        <f t="shared" si="17"/>
        <v>4.4612216884008404E-2</v>
      </c>
      <c r="E141" s="86" t="str">
        <f>IFERROR(VLOOKUP(A141,SPY!$A$2:$E$379,5,FALSE),"")</f>
        <v/>
      </c>
      <c r="F141" s="8"/>
    </row>
    <row r="142" spans="1:6" x14ac:dyDescent="0.45">
      <c r="A142" s="9">
        <v>25781</v>
      </c>
      <c r="B142" s="90">
        <v>19.838000000000001</v>
      </c>
      <c r="C142" s="8">
        <f t="shared" si="20"/>
        <v>2.6281208935610145E-3</v>
      </c>
      <c r="D142" s="8">
        <f t="shared" si="17"/>
        <v>4.4490075290896769E-2</v>
      </c>
      <c r="E142" s="86" t="str">
        <f>IFERROR(VLOOKUP(A142,SPY!$A$2:$E$379,5,FALSE),"")</f>
        <v/>
      </c>
      <c r="F142" s="8"/>
    </row>
    <row r="143" spans="1:6" x14ac:dyDescent="0.45">
      <c r="A143" s="9">
        <v>25812</v>
      </c>
      <c r="B143" s="90">
        <v>19.927</v>
      </c>
      <c r="C143" s="8">
        <f t="shared" si="20"/>
        <v>4.4863393487246661E-3</v>
      </c>
      <c r="D143" s="8">
        <f t="shared" si="17"/>
        <v>4.4830117449664364E-2</v>
      </c>
      <c r="E143" s="86" t="str">
        <f>IFERROR(VLOOKUP(A143,SPY!$A$2:$E$379,5,FALSE),"")</f>
        <v/>
      </c>
      <c r="F143" s="8"/>
    </row>
    <row r="144" spans="1:6" x14ac:dyDescent="0.45">
      <c r="A144" s="9">
        <v>25842</v>
      </c>
      <c r="B144" s="90">
        <v>20.026</v>
      </c>
      <c r="C144" s="8">
        <f t="shared" si="20"/>
        <v>4.9681336879610072E-3</v>
      </c>
      <c r="D144" s="8">
        <f t="shared" ref="D144:D207" si="21">B144/B132-1</f>
        <v>4.6454512201494547E-2</v>
      </c>
      <c r="E144" s="86" t="str">
        <f>IFERROR(VLOOKUP(A144,SPY!$A$2:$E$379,5,FALSE),"")</f>
        <v/>
      </c>
      <c r="F144" s="8"/>
    </row>
    <row r="145" spans="1:6" x14ac:dyDescent="0.45">
      <c r="A145" s="9">
        <v>25873</v>
      </c>
      <c r="B145" s="90">
        <v>20.105</v>
      </c>
      <c r="C145" s="8">
        <f t="shared" si="20"/>
        <v>3.9448716668331052E-3</v>
      </c>
      <c r="D145" s="8">
        <f t="shared" si="21"/>
        <v>4.6045785639958536E-2</v>
      </c>
      <c r="E145" s="86" t="str">
        <f>IFERROR(VLOOKUP(A145,SPY!$A$2:$E$379,5,FALSE),"")</f>
        <v/>
      </c>
      <c r="F145" s="8"/>
    </row>
    <row r="146" spans="1:6" x14ac:dyDescent="0.45">
      <c r="A146" s="9">
        <v>25903</v>
      </c>
      <c r="B146" s="90">
        <v>20.193999999999999</v>
      </c>
      <c r="C146" s="8">
        <f t="shared" si="20"/>
        <v>4.4267595125588866E-3</v>
      </c>
      <c r="D146" s="8">
        <f t="shared" si="21"/>
        <v>4.5887714936813762E-2</v>
      </c>
      <c r="E146" s="86" t="str">
        <f>IFERROR(VLOOKUP(A146,SPY!$A$2:$E$379,5,FALSE),"")</f>
        <v/>
      </c>
      <c r="F146" s="8"/>
    </row>
    <row r="147" spans="1:6" x14ac:dyDescent="0.45">
      <c r="A147" s="9">
        <v>25934</v>
      </c>
      <c r="B147" s="90">
        <v>20.236999999999998</v>
      </c>
      <c r="C147" s="8">
        <f t="shared" si="20"/>
        <v>2.129345350103895E-3</v>
      </c>
      <c r="D147" s="8">
        <f t="shared" si="21"/>
        <v>4.4382515353253771E-2</v>
      </c>
      <c r="E147" s="86" t="str">
        <f>IFERROR(VLOOKUP(A147,SPY!$A$2:$E$379,5,FALSE),"")</f>
        <v/>
      </c>
      <c r="F147" s="8"/>
    </row>
    <row r="148" spans="1:6" x14ac:dyDescent="0.45">
      <c r="A148" s="9">
        <v>25965</v>
      </c>
      <c r="B148" s="90">
        <v>20.295999999999999</v>
      </c>
      <c r="C148" s="8">
        <f t="shared" si="20"/>
        <v>2.9154518950438302E-3</v>
      </c>
      <c r="D148" s="8">
        <f t="shared" si="21"/>
        <v>4.328158733422427E-2</v>
      </c>
      <c r="E148" s="86" t="str">
        <f>IFERROR(VLOOKUP(A148,SPY!$A$2:$E$379,5,FALSE),"")</f>
        <v/>
      </c>
      <c r="F148" s="8"/>
    </row>
    <row r="149" spans="1:6" x14ac:dyDescent="0.45">
      <c r="A149" s="9">
        <v>25993</v>
      </c>
      <c r="B149" s="90">
        <v>20.363</v>
      </c>
      <c r="C149" s="8">
        <f t="shared" si="20"/>
        <v>3.3011430823808308E-3</v>
      </c>
      <c r="D149" s="8">
        <f t="shared" si="21"/>
        <v>4.4149318018664729E-2</v>
      </c>
      <c r="E149" s="86" t="str">
        <f>IFERROR(VLOOKUP(A149,SPY!$A$2:$E$379,5,FALSE),"")</f>
        <v/>
      </c>
      <c r="F149" s="8"/>
    </row>
    <row r="150" spans="1:6" x14ac:dyDescent="0.45">
      <c r="A150" s="9">
        <v>26024</v>
      </c>
      <c r="B150" s="90">
        <v>20.443000000000001</v>
      </c>
      <c r="C150" s="8">
        <f t="shared" si="20"/>
        <v>3.9286942002652037E-3</v>
      </c>
      <c r="D150" s="8">
        <f t="shared" si="21"/>
        <v>4.295699199020464E-2</v>
      </c>
      <c r="E150" s="86" t="str">
        <f>IFERROR(VLOOKUP(A150,SPY!$A$2:$E$379,5,FALSE),"")</f>
        <v/>
      </c>
      <c r="F150" s="8"/>
    </row>
    <row r="151" spans="1:6" x14ac:dyDescent="0.45">
      <c r="A151" s="9">
        <v>26054</v>
      </c>
      <c r="B151" s="90">
        <v>20.527999999999999</v>
      </c>
      <c r="C151" s="8">
        <f t="shared" si="20"/>
        <v>4.1579024604998516E-3</v>
      </c>
      <c r="D151" s="8">
        <f t="shared" si="21"/>
        <v>4.3991252606418119E-2</v>
      </c>
      <c r="E151" s="86" t="str">
        <f>IFERROR(VLOOKUP(A151,SPY!$A$2:$E$379,5,FALSE),"")</f>
        <v/>
      </c>
      <c r="F151" s="8"/>
    </row>
    <row r="152" spans="1:6" x14ac:dyDescent="0.45">
      <c r="A152" s="9">
        <v>26085</v>
      </c>
      <c r="B152" s="90">
        <v>20.619</v>
      </c>
      <c r="C152" s="8">
        <f t="shared" si="20"/>
        <v>4.4329696024942855E-3</v>
      </c>
      <c r="D152" s="8">
        <f t="shared" si="21"/>
        <v>4.5906462412498739E-2</v>
      </c>
      <c r="E152" s="86" t="str">
        <f>IFERROR(VLOOKUP(A152,SPY!$A$2:$E$379,5,FALSE),"")</f>
        <v/>
      </c>
      <c r="F152" s="8"/>
    </row>
    <row r="153" spans="1:6" x14ac:dyDescent="0.45">
      <c r="A153" s="9">
        <v>26115</v>
      </c>
      <c r="B153" s="90">
        <v>20.681000000000001</v>
      </c>
      <c r="C153" s="8">
        <f t="shared" si="20"/>
        <v>3.0069353508899166E-3</v>
      </c>
      <c r="D153" s="8">
        <f t="shared" si="21"/>
        <v>4.5234003841099657E-2</v>
      </c>
      <c r="E153" s="86" t="str">
        <f>IFERROR(VLOOKUP(A153,SPY!$A$2:$E$379,5,FALSE),"")</f>
        <v/>
      </c>
      <c r="F153" s="8"/>
    </row>
    <row r="154" spans="1:6" x14ac:dyDescent="0.45">
      <c r="A154" s="9">
        <v>26146</v>
      </c>
      <c r="B154" s="90">
        <v>20.741</v>
      </c>
      <c r="C154" s="8">
        <f t="shared" si="20"/>
        <v>2.9012136743871153E-3</v>
      </c>
      <c r="D154" s="8">
        <f t="shared" si="21"/>
        <v>4.5518701482004209E-2</v>
      </c>
      <c r="E154" s="86" t="str">
        <f>IFERROR(VLOOKUP(A154,SPY!$A$2:$E$379,5,FALSE),"")</f>
        <v/>
      </c>
      <c r="F154" s="8"/>
    </row>
    <row r="155" spans="1:6" x14ac:dyDescent="0.45">
      <c r="A155" s="9">
        <v>26177</v>
      </c>
      <c r="B155" s="90">
        <v>20.771999999999998</v>
      </c>
      <c r="C155" s="8">
        <f t="shared" si="20"/>
        <v>1.494624174340542E-3</v>
      </c>
      <c r="D155" s="8">
        <f t="shared" si="21"/>
        <v>4.2404777437647256E-2</v>
      </c>
      <c r="E155" s="86" t="str">
        <f>IFERROR(VLOOKUP(A155,SPY!$A$2:$E$379,5,FALSE),"")</f>
        <v/>
      </c>
      <c r="F155" s="8"/>
    </row>
    <row r="156" spans="1:6" x14ac:dyDescent="0.45">
      <c r="A156" s="9">
        <v>26207</v>
      </c>
      <c r="B156" s="90">
        <v>20.803999999999998</v>
      </c>
      <c r="C156" s="8">
        <f t="shared" si="20"/>
        <v>1.5405353360293805E-3</v>
      </c>
      <c r="D156" s="8">
        <f t="shared" si="21"/>
        <v>3.8849495655647548E-2</v>
      </c>
      <c r="E156" s="86" t="str">
        <f>IFERROR(VLOOKUP(A156,SPY!$A$2:$E$379,5,FALSE),"")</f>
        <v/>
      </c>
      <c r="F156" s="8"/>
    </row>
    <row r="157" spans="1:6" x14ac:dyDescent="0.45">
      <c r="A157" s="9">
        <v>26238</v>
      </c>
      <c r="B157" s="90">
        <v>20.847000000000001</v>
      </c>
      <c r="C157" s="8">
        <f t="shared" si="20"/>
        <v>2.0669102095751679E-3</v>
      </c>
      <c r="D157" s="8">
        <f t="shared" si="21"/>
        <v>3.6906242228301522E-2</v>
      </c>
      <c r="E157" s="86" t="str">
        <f>IFERROR(VLOOKUP(A157,SPY!$A$2:$E$379,5,FALSE),"")</f>
        <v/>
      </c>
      <c r="F157" s="8"/>
    </row>
    <row r="158" spans="1:6" x14ac:dyDescent="0.45">
      <c r="A158" s="9">
        <v>26268</v>
      </c>
      <c r="B158" s="90">
        <v>20.928999999999998</v>
      </c>
      <c r="C158" s="8">
        <f t="shared" si="20"/>
        <v>3.9334196766920293E-3</v>
      </c>
      <c r="D158" s="8">
        <f t="shared" si="21"/>
        <v>3.6396949588986871E-2</v>
      </c>
      <c r="E158" s="86" t="str">
        <f>IFERROR(VLOOKUP(A158,SPY!$A$2:$E$379,5,FALSE),"")</f>
        <v/>
      </c>
      <c r="F158" s="8"/>
    </row>
    <row r="159" spans="1:6" x14ac:dyDescent="0.45">
      <c r="A159" s="9">
        <v>26299</v>
      </c>
      <c r="B159" s="90">
        <v>21.015000000000001</v>
      </c>
      <c r="C159" s="8">
        <f t="shared" si="20"/>
        <v>4.1091308710403673E-3</v>
      </c>
      <c r="D159" s="8">
        <f t="shared" si="21"/>
        <v>3.8444433463458161E-2</v>
      </c>
      <c r="E159" s="86" t="str">
        <f>IFERROR(VLOOKUP(A159,SPY!$A$2:$E$379,5,FALSE),"")</f>
        <v/>
      </c>
      <c r="F159" s="8"/>
    </row>
    <row r="160" spans="1:6" x14ac:dyDescent="0.45">
      <c r="A160" s="9">
        <v>26330</v>
      </c>
      <c r="B160" s="90">
        <v>21.097999999999999</v>
      </c>
      <c r="C160" s="8">
        <f t="shared" si="20"/>
        <v>3.9495598382106589E-3</v>
      </c>
      <c r="D160" s="8">
        <f t="shared" si="21"/>
        <v>3.9515175404020386E-2</v>
      </c>
      <c r="E160" s="86" t="str">
        <f>IFERROR(VLOOKUP(A160,SPY!$A$2:$E$379,5,FALSE),"")</f>
        <v/>
      </c>
      <c r="F160" s="8"/>
    </row>
    <row r="161" spans="1:6" x14ac:dyDescent="0.45">
      <c r="A161" s="9">
        <v>26359</v>
      </c>
      <c r="B161" s="90">
        <v>21.128</v>
      </c>
      <c r="C161" s="8">
        <f t="shared" si="20"/>
        <v>1.4219357285050194E-3</v>
      </c>
      <c r="D161" s="8">
        <f t="shared" si="21"/>
        <v>3.7568138290035913E-2</v>
      </c>
      <c r="E161" s="86" t="str">
        <f>IFERROR(VLOOKUP(A161,SPY!$A$2:$E$379,5,FALSE),"")</f>
        <v/>
      </c>
      <c r="F161" s="8"/>
    </row>
    <row r="162" spans="1:6" x14ac:dyDescent="0.45">
      <c r="A162" s="9">
        <v>26390</v>
      </c>
      <c r="B162" s="90">
        <v>21.16</v>
      </c>
      <c r="C162" s="8">
        <f t="shared" si="20"/>
        <v>1.5145778114351582E-3</v>
      </c>
      <c r="D162" s="8">
        <f t="shared" si="21"/>
        <v>3.5073130166805244E-2</v>
      </c>
      <c r="E162" s="86" t="str">
        <f>IFERROR(VLOOKUP(A162,SPY!$A$2:$E$379,5,FALSE),"")</f>
        <v/>
      </c>
      <c r="F162" s="8"/>
    </row>
    <row r="163" spans="1:6" x14ac:dyDescent="0.45">
      <c r="A163" s="9">
        <v>26420</v>
      </c>
      <c r="B163" s="90">
        <v>21.207000000000001</v>
      </c>
      <c r="C163" s="8">
        <f t="shared" si="20"/>
        <v>2.2211720226843479E-3</v>
      </c>
      <c r="D163" s="8">
        <f t="shared" si="21"/>
        <v>3.3076773187841191E-2</v>
      </c>
      <c r="E163" s="86" t="str">
        <f>IFERROR(VLOOKUP(A163,SPY!$A$2:$E$379,5,FALSE),"")</f>
        <v/>
      </c>
      <c r="F163" s="8"/>
    </row>
    <row r="164" spans="1:6" x14ac:dyDescent="0.45">
      <c r="A164" s="9">
        <v>26451</v>
      </c>
      <c r="B164" s="90">
        <v>21.239000000000001</v>
      </c>
      <c r="C164" s="8">
        <f t="shared" si="20"/>
        <v>1.5089357287687566E-3</v>
      </c>
      <c r="D164" s="8">
        <f t="shared" si="21"/>
        <v>3.006935350889961E-2</v>
      </c>
      <c r="E164" s="86" t="str">
        <f>IFERROR(VLOOKUP(A164,SPY!$A$2:$E$379,5,FALSE),"")</f>
        <v/>
      </c>
      <c r="F164" s="8"/>
    </row>
    <row r="165" spans="1:6" x14ac:dyDescent="0.45">
      <c r="A165" s="9">
        <v>26481</v>
      </c>
      <c r="B165" s="90">
        <v>21.315000000000001</v>
      </c>
      <c r="C165" s="8">
        <f t="shared" si="20"/>
        <v>3.5783228965582392E-3</v>
      </c>
      <c r="D165" s="8">
        <f t="shared" si="21"/>
        <v>3.0656157826023822E-2</v>
      </c>
      <c r="E165" s="86" t="str">
        <f>IFERROR(VLOOKUP(A165,SPY!$A$2:$E$379,5,FALSE),"")</f>
        <v/>
      </c>
      <c r="F165" s="8"/>
    </row>
    <row r="166" spans="1:6" x14ac:dyDescent="0.45">
      <c r="A166" s="9">
        <v>26512</v>
      </c>
      <c r="B166" s="90">
        <v>21.376999999999999</v>
      </c>
      <c r="C166" s="8">
        <f t="shared" si="20"/>
        <v>2.9087497067792345E-3</v>
      </c>
      <c r="D166" s="8">
        <f t="shared" si="21"/>
        <v>3.066390241550554E-2</v>
      </c>
      <c r="E166" s="86" t="str">
        <f>IFERROR(VLOOKUP(A166,SPY!$A$2:$E$379,5,FALSE),"")</f>
        <v/>
      </c>
      <c r="F166" s="8"/>
    </row>
    <row r="167" spans="1:6" x14ac:dyDescent="0.45">
      <c r="A167" s="9">
        <v>26543</v>
      </c>
      <c r="B167" s="90">
        <v>21.472999999999999</v>
      </c>
      <c r="C167" s="8">
        <f t="shared" si="20"/>
        <v>4.4908078776255689E-3</v>
      </c>
      <c r="D167" s="8">
        <f t="shared" si="21"/>
        <v>3.3747352204891223E-2</v>
      </c>
      <c r="E167" s="86" t="str">
        <f>IFERROR(VLOOKUP(A167,SPY!$A$2:$E$379,5,FALSE),"")</f>
        <v/>
      </c>
      <c r="F167" s="8"/>
    </row>
    <row r="168" spans="1:6" x14ac:dyDescent="0.45">
      <c r="A168" s="9">
        <v>26573</v>
      </c>
      <c r="B168" s="90">
        <v>21.497</v>
      </c>
      <c r="C168" s="8">
        <f t="shared" si="20"/>
        <v>1.1176826712615551E-3</v>
      </c>
      <c r="D168" s="8">
        <f t="shared" si="21"/>
        <v>3.3310901749663557E-2</v>
      </c>
      <c r="E168" s="86" t="str">
        <f>IFERROR(VLOOKUP(A168,SPY!$A$2:$E$379,5,FALSE),"")</f>
        <v/>
      </c>
      <c r="F168" s="8"/>
    </row>
    <row r="169" spans="1:6" x14ac:dyDescent="0.45">
      <c r="A169" s="9">
        <v>26604</v>
      </c>
      <c r="B169" s="90">
        <v>21.561</v>
      </c>
      <c r="C169" s="8">
        <f t="shared" si="20"/>
        <v>2.9771596036656245E-3</v>
      </c>
      <c r="D169" s="8">
        <f t="shared" si="21"/>
        <v>3.4249532306806607E-2</v>
      </c>
      <c r="E169" s="86" t="str">
        <f>IFERROR(VLOOKUP(A169,SPY!$A$2:$E$379,5,FALSE),"")</f>
        <v/>
      </c>
      <c r="F169" s="8"/>
    </row>
    <row r="170" spans="1:6" x14ac:dyDescent="0.45">
      <c r="A170" s="9">
        <v>26634</v>
      </c>
      <c r="B170" s="90">
        <v>21.63</v>
      </c>
      <c r="C170" s="8">
        <f t="shared" si="20"/>
        <v>3.2002226241825138E-3</v>
      </c>
      <c r="D170" s="8">
        <f t="shared" si="21"/>
        <v>3.3494194658129972E-2</v>
      </c>
      <c r="E170" s="86" t="str">
        <f>IFERROR(VLOOKUP(A170,SPY!$A$2:$E$379,5,FALSE),"")</f>
        <v/>
      </c>
      <c r="F170" s="8"/>
    </row>
    <row r="171" spans="1:6" x14ac:dyDescent="0.45">
      <c r="A171" s="9">
        <v>26665</v>
      </c>
      <c r="B171" s="90">
        <v>21.695</v>
      </c>
      <c r="C171" s="8">
        <f t="shared" si="20"/>
        <v>3.0050855293575207E-3</v>
      </c>
      <c r="D171" s="8">
        <f t="shared" si="21"/>
        <v>3.2357839638353481E-2</v>
      </c>
      <c r="E171" s="86" t="str">
        <f>IFERROR(VLOOKUP(A171,SPY!$A$2:$E$379,5,FALSE),"")</f>
        <v/>
      </c>
      <c r="F171" s="8"/>
    </row>
    <row r="172" spans="1:6" x14ac:dyDescent="0.45">
      <c r="A172" s="9">
        <v>26696</v>
      </c>
      <c r="B172" s="90">
        <v>21.809000000000001</v>
      </c>
      <c r="C172" s="8">
        <f t="shared" si="20"/>
        <v>5.2546669739572671E-3</v>
      </c>
      <c r="D172" s="8">
        <f t="shared" si="21"/>
        <v>3.3699876765570291E-2</v>
      </c>
      <c r="E172" s="86" t="str">
        <f>IFERROR(VLOOKUP(A172,SPY!$A$2:$E$379,5,FALSE),"")</f>
        <v/>
      </c>
      <c r="F172" s="8"/>
    </row>
    <row r="173" spans="1:6" x14ac:dyDescent="0.45">
      <c r="A173" s="9">
        <v>26724</v>
      </c>
      <c r="B173" s="90">
        <v>21.963999999999999</v>
      </c>
      <c r="C173" s="8">
        <f t="shared" si="20"/>
        <v>7.1071575954879673E-3</v>
      </c>
      <c r="D173" s="8">
        <f t="shared" si="21"/>
        <v>3.9568345323740983E-2</v>
      </c>
      <c r="E173" s="86" t="str">
        <f>IFERROR(VLOOKUP(A173,SPY!$A$2:$E$379,5,FALSE),"")</f>
        <v/>
      </c>
      <c r="F173" s="8"/>
    </row>
    <row r="174" spans="1:6" x14ac:dyDescent="0.45">
      <c r="A174" s="9">
        <v>26755</v>
      </c>
      <c r="B174" s="90">
        <v>22.126999999999999</v>
      </c>
      <c r="C174" s="8">
        <f t="shared" si="20"/>
        <v>7.4212347477691232E-3</v>
      </c>
      <c r="D174" s="8">
        <f t="shared" si="21"/>
        <v>4.5699432892249536E-2</v>
      </c>
      <c r="E174" s="86" t="str">
        <f>IFERROR(VLOOKUP(A174,SPY!$A$2:$E$379,5,FALSE),"")</f>
        <v/>
      </c>
      <c r="F174" s="8"/>
    </row>
    <row r="175" spans="1:6" x14ac:dyDescent="0.45">
      <c r="A175" s="9">
        <v>26785</v>
      </c>
      <c r="B175" s="90">
        <v>22.236000000000001</v>
      </c>
      <c r="C175" s="8">
        <f t="shared" si="20"/>
        <v>4.9261083743843415E-3</v>
      </c>
      <c r="D175" s="8">
        <f t="shared" si="21"/>
        <v>4.8521714528221738E-2</v>
      </c>
      <c r="E175" s="86" t="str">
        <f>IFERROR(VLOOKUP(A175,SPY!$A$2:$E$379,5,FALSE),"")</f>
        <v/>
      </c>
      <c r="F175" s="8"/>
    </row>
    <row r="176" spans="1:6" x14ac:dyDescent="0.45">
      <c r="A176" s="9">
        <v>26816</v>
      </c>
      <c r="B176" s="90">
        <v>22.363</v>
      </c>
      <c r="C176" s="8">
        <f t="shared" si="20"/>
        <v>5.7114588954847445E-3</v>
      </c>
      <c r="D176" s="8">
        <f t="shared" si="21"/>
        <v>5.2921512312255725E-2</v>
      </c>
      <c r="E176" s="86" t="str">
        <f>IFERROR(VLOOKUP(A176,SPY!$A$2:$E$379,5,FALSE),"")</f>
        <v/>
      </c>
      <c r="F176" s="8"/>
    </row>
    <row r="177" spans="1:6" x14ac:dyDescent="0.45">
      <c r="A177" s="9">
        <v>26846</v>
      </c>
      <c r="B177" s="90">
        <v>22.443999999999999</v>
      </c>
      <c r="C177" s="8">
        <f t="shared" si="20"/>
        <v>3.6220542860976312E-3</v>
      </c>
      <c r="D177" s="8">
        <f t="shared" si="21"/>
        <v>5.2967393854093325E-2</v>
      </c>
      <c r="E177" s="86" t="str">
        <f>IFERROR(VLOOKUP(A177,SPY!$A$2:$E$379,5,FALSE),"")</f>
        <v/>
      </c>
      <c r="F177" s="8"/>
    </row>
    <row r="178" spans="1:6" x14ac:dyDescent="0.45">
      <c r="A178" s="9">
        <v>26877</v>
      </c>
      <c r="B178" s="90">
        <v>22.702999999999999</v>
      </c>
      <c r="C178" s="8">
        <f t="shared" si="20"/>
        <v>1.1539832471930245E-2</v>
      </c>
      <c r="D178" s="8">
        <f t="shared" si="21"/>
        <v>6.2029283809702074E-2</v>
      </c>
      <c r="E178" s="86" t="str">
        <f>IFERROR(VLOOKUP(A178,SPY!$A$2:$E$379,5,FALSE),"")</f>
        <v/>
      </c>
      <c r="F178" s="8"/>
    </row>
    <row r="179" spans="1:6" x14ac:dyDescent="0.45">
      <c r="A179" s="9">
        <v>26908</v>
      </c>
      <c r="B179" s="90">
        <v>22.792999999999999</v>
      </c>
      <c r="C179" s="8">
        <f t="shared" si="20"/>
        <v>3.9642338017003009E-3</v>
      </c>
      <c r="D179" s="8">
        <f t="shared" si="21"/>
        <v>6.1472546919387083E-2</v>
      </c>
      <c r="E179" s="86" t="str">
        <f>IFERROR(VLOOKUP(A179,SPY!$A$2:$E$379,5,FALSE),"")</f>
        <v/>
      </c>
      <c r="F179" s="8"/>
    </row>
    <row r="180" spans="1:6" x14ac:dyDescent="0.45">
      <c r="A180" s="9">
        <v>26938</v>
      </c>
      <c r="B180" s="90">
        <v>22.922000000000001</v>
      </c>
      <c r="C180" s="8">
        <f t="shared" si="20"/>
        <v>5.6596323432633877E-3</v>
      </c>
      <c r="D180" s="8">
        <f t="shared" si="21"/>
        <v>6.6288319300367604E-2</v>
      </c>
      <c r="E180" s="86" t="str">
        <f>IFERROR(VLOOKUP(A180,SPY!$A$2:$E$379,5,FALSE),"")</f>
        <v/>
      </c>
      <c r="F180" s="8"/>
    </row>
    <row r="181" spans="1:6" x14ac:dyDescent="0.45">
      <c r="A181" s="9">
        <v>26969</v>
      </c>
      <c r="B181" s="90">
        <v>23.11</v>
      </c>
      <c r="C181" s="8">
        <f t="shared" si="20"/>
        <v>8.201727597940689E-3</v>
      </c>
      <c r="D181" s="8">
        <f t="shared" si="21"/>
        <v>7.1842678910996716E-2</v>
      </c>
      <c r="E181" s="86" t="str">
        <f>IFERROR(VLOOKUP(A181,SPY!$A$2:$E$379,5,FALSE),"")</f>
        <v/>
      </c>
      <c r="F181" s="8"/>
    </row>
    <row r="182" spans="1:6" x14ac:dyDescent="0.45">
      <c r="A182" s="9">
        <v>26999</v>
      </c>
      <c r="B182" s="90">
        <v>23.3</v>
      </c>
      <c r="C182" s="8">
        <f t="shared" si="20"/>
        <v>8.2215491129382645E-3</v>
      </c>
      <c r="D182" s="8">
        <f t="shared" si="21"/>
        <v>7.7207582061951108E-2</v>
      </c>
      <c r="E182" s="86" t="str">
        <f>IFERROR(VLOOKUP(A182,SPY!$A$2:$E$379,5,FALSE),"")</f>
        <v/>
      </c>
      <c r="F182" s="8"/>
    </row>
    <row r="183" spans="1:6" x14ac:dyDescent="0.45">
      <c r="A183" s="9">
        <v>27030</v>
      </c>
      <c r="B183" s="90">
        <v>23.523</v>
      </c>
      <c r="C183" s="8">
        <f t="shared" si="20"/>
        <v>9.5708154506437548E-3</v>
      </c>
      <c r="D183" s="8">
        <f t="shared" si="21"/>
        <v>8.4259045863102067E-2</v>
      </c>
      <c r="E183" s="86" t="str">
        <f>IFERROR(VLOOKUP(A183,SPY!$A$2:$E$379,5,FALSE),"")</f>
        <v/>
      </c>
      <c r="F183" s="8"/>
    </row>
    <row r="184" spans="1:6" x14ac:dyDescent="0.45">
      <c r="A184" s="9">
        <v>27061</v>
      </c>
      <c r="B184" s="90">
        <v>23.797000000000001</v>
      </c>
      <c r="C184" s="8">
        <f t="shared" si="20"/>
        <v>1.1648174127449673E-2</v>
      </c>
      <c r="D184" s="8">
        <f t="shared" si="21"/>
        <v>9.1155027740840833E-2</v>
      </c>
      <c r="E184" s="86" t="str">
        <f>IFERROR(VLOOKUP(A184,SPY!$A$2:$E$379,5,FALSE),"")</f>
        <v/>
      </c>
      <c r="F184" s="8"/>
    </row>
    <row r="185" spans="1:6" x14ac:dyDescent="0.45">
      <c r="A185" s="9">
        <v>27089</v>
      </c>
      <c r="B185" s="90">
        <v>24.073</v>
      </c>
      <c r="C185" s="8">
        <f t="shared" si="20"/>
        <v>1.1598100600916039E-2</v>
      </c>
      <c r="D185" s="8">
        <f t="shared" si="21"/>
        <v>9.6020761245674935E-2</v>
      </c>
      <c r="E185" s="86" t="str">
        <f>IFERROR(VLOOKUP(A185,SPY!$A$2:$E$379,5,FALSE),"")</f>
        <v/>
      </c>
      <c r="F185" s="8"/>
    </row>
    <row r="186" spans="1:6" x14ac:dyDescent="0.45">
      <c r="A186" s="9">
        <v>27120</v>
      </c>
      <c r="B186" s="90">
        <v>24.242999999999999</v>
      </c>
      <c r="C186" s="8">
        <f t="shared" si="20"/>
        <v>7.0618535288495821E-3</v>
      </c>
      <c r="D186" s="8">
        <f t="shared" si="21"/>
        <v>9.5629773579789301E-2</v>
      </c>
      <c r="E186" s="86" t="str">
        <f>IFERROR(VLOOKUP(A186,SPY!$A$2:$E$379,5,FALSE),"")</f>
        <v/>
      </c>
      <c r="F186" s="8"/>
    </row>
    <row r="187" spans="1:6" x14ac:dyDescent="0.45">
      <c r="A187" s="9">
        <v>27150</v>
      </c>
      <c r="B187" s="90">
        <v>24.481999999999999</v>
      </c>
      <c r="C187" s="8">
        <f t="shared" si="20"/>
        <v>9.8585158602484402E-3</v>
      </c>
      <c r="D187" s="8">
        <f t="shared" si="21"/>
        <v>0.10100737542723515</v>
      </c>
      <c r="E187" s="86" t="str">
        <f>IFERROR(VLOOKUP(A187,SPY!$A$2:$E$379,5,FALSE),"")</f>
        <v/>
      </c>
      <c r="F187" s="8"/>
    </row>
    <row r="188" spans="1:6" x14ac:dyDescent="0.45">
      <c r="A188" s="9">
        <v>27181</v>
      </c>
      <c r="B188" s="90">
        <v>24.69</v>
      </c>
      <c r="C188" s="8">
        <f t="shared" si="20"/>
        <v>8.496037905399989E-3</v>
      </c>
      <c r="D188" s="8">
        <f t="shared" si="21"/>
        <v>0.10405580646603774</v>
      </c>
      <c r="E188" s="86" t="str">
        <f>IFERROR(VLOOKUP(A188,SPY!$A$2:$E$379,5,FALSE),"")</f>
        <v/>
      </c>
      <c r="F188" s="8"/>
    </row>
    <row r="189" spans="1:6" x14ac:dyDescent="0.45">
      <c r="A189" s="9">
        <v>27211</v>
      </c>
      <c r="B189" s="90">
        <v>24.872</v>
      </c>
      <c r="C189" s="8">
        <f t="shared" si="20"/>
        <v>7.3714054272984164E-3</v>
      </c>
      <c r="D189" s="8">
        <f t="shared" si="21"/>
        <v>0.10818036000712894</v>
      </c>
      <c r="E189" s="86" t="str">
        <f>IFERROR(VLOOKUP(A189,SPY!$A$2:$E$379,5,FALSE),"")</f>
        <v/>
      </c>
      <c r="F189" s="8"/>
    </row>
    <row r="190" spans="1:6" x14ac:dyDescent="0.45">
      <c r="A190" s="9">
        <v>27242</v>
      </c>
      <c r="B190" s="90">
        <v>25.132000000000001</v>
      </c>
      <c r="C190" s="8">
        <f t="shared" si="20"/>
        <v>1.0453522032808138E-2</v>
      </c>
      <c r="D190" s="8">
        <f t="shared" si="21"/>
        <v>0.10699026560366476</v>
      </c>
      <c r="E190" s="86" t="str">
        <f>IFERROR(VLOOKUP(A190,SPY!$A$2:$E$379,5,FALSE),"")</f>
        <v/>
      </c>
      <c r="F190" s="8"/>
    </row>
    <row r="191" spans="1:6" x14ac:dyDescent="0.45">
      <c r="A191" s="9">
        <v>27273</v>
      </c>
      <c r="B191" s="90">
        <v>25.393000000000001</v>
      </c>
      <c r="C191" s="8">
        <f t="shared" si="20"/>
        <v>1.0385166321820849E-2</v>
      </c>
      <c r="D191" s="8">
        <f t="shared" si="21"/>
        <v>0.11407010924406613</v>
      </c>
      <c r="E191" s="86" t="str">
        <f>IFERROR(VLOOKUP(A191,SPY!$A$2:$E$379,5,FALSE),"")</f>
        <v/>
      </c>
      <c r="F191" s="8"/>
    </row>
    <row r="192" spans="1:6" x14ac:dyDescent="0.45">
      <c r="A192" s="9">
        <v>27303</v>
      </c>
      <c r="B192" s="90">
        <v>25.574999999999999</v>
      </c>
      <c r="C192" s="8">
        <f t="shared" si="20"/>
        <v>7.1673295790177782E-3</v>
      </c>
      <c r="D192" s="8">
        <f t="shared" si="21"/>
        <v>0.11574033679434592</v>
      </c>
      <c r="E192" s="86" t="str">
        <f>IFERROR(VLOOKUP(A192,SPY!$A$2:$E$379,5,FALSE),"")</f>
        <v/>
      </c>
      <c r="F192" s="8"/>
    </row>
    <row r="193" spans="1:6" x14ac:dyDescent="0.45">
      <c r="A193" s="9">
        <v>27334</v>
      </c>
      <c r="B193" s="90">
        <v>25.766999999999999</v>
      </c>
      <c r="C193" s="8">
        <f t="shared" si="20"/>
        <v>7.5073313782991757E-3</v>
      </c>
      <c r="D193" s="8">
        <f t="shared" si="21"/>
        <v>0.11497187364777162</v>
      </c>
      <c r="E193" s="86" t="str">
        <f>IFERROR(VLOOKUP(A193,SPY!$A$2:$E$379,5,FALSE),"")</f>
        <v/>
      </c>
      <c r="F193" s="8"/>
    </row>
    <row r="194" spans="1:6" x14ac:dyDescent="0.45">
      <c r="A194" s="9">
        <v>27364</v>
      </c>
      <c r="B194" s="90">
        <v>25.971</v>
      </c>
      <c r="C194" s="8">
        <f t="shared" si="20"/>
        <v>7.9171032716265355E-3</v>
      </c>
      <c r="D194" s="8">
        <f t="shared" si="21"/>
        <v>0.11463519313304715</v>
      </c>
      <c r="E194" s="86" t="str">
        <f>IFERROR(VLOOKUP(A194,SPY!$A$2:$E$379,5,FALSE),"")</f>
        <v/>
      </c>
      <c r="F194" s="8"/>
    </row>
    <row r="195" spans="1:6" x14ac:dyDescent="0.45">
      <c r="A195" s="9">
        <v>27395</v>
      </c>
      <c r="B195" s="90">
        <v>26.132000000000001</v>
      </c>
      <c r="C195" s="8">
        <f t="shared" si="20"/>
        <v>6.1992222093874005E-3</v>
      </c>
      <c r="D195" s="8">
        <f t="shared" si="21"/>
        <v>0.11091272371721295</v>
      </c>
      <c r="E195" s="86" t="str">
        <f>IFERROR(VLOOKUP(A195,SPY!$A$2:$E$379,5,FALSE),"")</f>
        <v/>
      </c>
      <c r="F195" s="8"/>
    </row>
    <row r="196" spans="1:6" x14ac:dyDescent="0.45">
      <c r="A196" s="9">
        <v>27426</v>
      </c>
      <c r="B196" s="90">
        <v>26.274000000000001</v>
      </c>
      <c r="C196" s="8">
        <f t="shared" si="20"/>
        <v>5.4339507117708852E-3</v>
      </c>
      <c r="D196" s="8">
        <f t="shared" si="21"/>
        <v>0.10408875068285917</v>
      </c>
      <c r="E196" s="86" t="str">
        <f>IFERROR(VLOOKUP(A196,SPY!$A$2:$E$379,5,FALSE),"")</f>
        <v/>
      </c>
      <c r="F196" s="8"/>
    </row>
    <row r="197" spans="1:6" x14ac:dyDescent="0.45">
      <c r="A197" s="9">
        <v>27454</v>
      </c>
      <c r="B197" s="90">
        <v>26.363</v>
      </c>
      <c r="C197" s="8">
        <f t="shared" ref="C197:C260" si="22">B197/B196-1</f>
        <v>3.3873791581029433E-3</v>
      </c>
      <c r="D197" s="8">
        <f t="shared" si="21"/>
        <v>9.5127321065093584E-2</v>
      </c>
      <c r="E197" s="86" t="str">
        <f>IFERROR(VLOOKUP(A197,SPY!$A$2:$E$379,5,FALSE),"")</f>
        <v/>
      </c>
      <c r="F197" s="8"/>
    </row>
    <row r="198" spans="1:6" x14ac:dyDescent="0.45">
      <c r="A198" s="9">
        <v>27485</v>
      </c>
      <c r="B198" s="90">
        <v>26.452000000000002</v>
      </c>
      <c r="C198" s="8">
        <f t="shared" si="22"/>
        <v>3.375943557258454E-3</v>
      </c>
      <c r="D198" s="8">
        <f t="shared" si="21"/>
        <v>9.1119085921709475E-2</v>
      </c>
      <c r="E198" s="86" t="str">
        <f>IFERROR(VLOOKUP(A198,SPY!$A$2:$E$379,5,FALSE),"")</f>
        <v/>
      </c>
      <c r="F198" s="8"/>
    </row>
    <row r="199" spans="1:6" x14ac:dyDescent="0.45">
      <c r="A199" s="9">
        <v>27515</v>
      </c>
      <c r="B199" s="90">
        <v>26.558</v>
      </c>
      <c r="C199" s="8">
        <f t="shared" si="22"/>
        <v>4.0072584303643133E-3</v>
      </c>
      <c r="D199" s="8">
        <f t="shared" si="21"/>
        <v>8.4796993709664203E-2</v>
      </c>
      <c r="E199" s="86" t="str">
        <f>IFERROR(VLOOKUP(A199,SPY!$A$2:$E$379,5,FALSE),"")</f>
        <v/>
      </c>
      <c r="F199" s="8"/>
    </row>
    <row r="200" spans="1:6" x14ac:dyDescent="0.45">
      <c r="A200" s="9">
        <v>27546</v>
      </c>
      <c r="B200" s="90">
        <v>26.724</v>
      </c>
      <c r="C200" s="8">
        <f t="shared" si="22"/>
        <v>6.250470667972019E-3</v>
      </c>
      <c r="D200" s="8">
        <f t="shared" si="21"/>
        <v>8.2381530984203977E-2</v>
      </c>
      <c r="E200" s="86" t="str">
        <f>IFERROR(VLOOKUP(A200,SPY!$A$2:$E$379,5,FALSE),"")</f>
        <v/>
      </c>
      <c r="F200" s="8"/>
    </row>
    <row r="201" spans="1:6" x14ac:dyDescent="0.45">
      <c r="A201" s="9">
        <v>27576</v>
      </c>
      <c r="B201" s="90">
        <v>26.952999999999999</v>
      </c>
      <c r="C201" s="8">
        <f t="shared" si="22"/>
        <v>8.5690764855559376E-3</v>
      </c>
      <c r="D201" s="8">
        <f t="shared" si="21"/>
        <v>8.3668382116436124E-2</v>
      </c>
      <c r="E201" s="86" t="str">
        <f>IFERROR(VLOOKUP(A201,SPY!$A$2:$E$379,5,FALSE),"")</f>
        <v/>
      </c>
      <c r="F201" s="8"/>
    </row>
    <row r="202" spans="1:6" x14ac:dyDescent="0.45">
      <c r="A202" s="9">
        <v>27607</v>
      </c>
      <c r="B202" s="90">
        <v>27.07</v>
      </c>
      <c r="C202" s="8">
        <f t="shared" si="22"/>
        <v>4.340889696879735E-3</v>
      </c>
      <c r="D202" s="8">
        <f t="shared" si="21"/>
        <v>7.7112844182715135E-2</v>
      </c>
      <c r="E202" s="86" t="str">
        <f>IFERROR(VLOOKUP(A202,SPY!$A$2:$E$379,5,FALSE),"")</f>
        <v/>
      </c>
      <c r="F202" s="8"/>
    </row>
    <row r="203" spans="1:6" x14ac:dyDescent="0.45">
      <c r="A203" s="9">
        <v>27638</v>
      </c>
      <c r="B203" s="90">
        <v>27.204000000000001</v>
      </c>
      <c r="C203" s="8">
        <f t="shared" si="22"/>
        <v>4.9501292944218456E-3</v>
      </c>
      <c r="D203" s="8">
        <f t="shared" si="21"/>
        <v>7.1318867404402742E-2</v>
      </c>
      <c r="E203" s="86" t="str">
        <f>IFERROR(VLOOKUP(A203,SPY!$A$2:$E$379,5,FALSE),"")</f>
        <v/>
      </c>
      <c r="F203" s="8"/>
    </row>
    <row r="204" spans="1:6" x14ac:dyDescent="0.45">
      <c r="A204" s="9">
        <v>27668</v>
      </c>
      <c r="B204" s="90">
        <v>27.361999999999998</v>
      </c>
      <c r="C204" s="8">
        <f t="shared" si="22"/>
        <v>5.8079694162622708E-3</v>
      </c>
      <c r="D204" s="8">
        <f t="shared" si="21"/>
        <v>6.9872922776148538E-2</v>
      </c>
      <c r="E204" s="86" t="str">
        <f>IFERROR(VLOOKUP(A204,SPY!$A$2:$E$379,5,FALSE),"")</f>
        <v/>
      </c>
      <c r="F204" s="8"/>
    </row>
    <row r="205" spans="1:6" x14ac:dyDescent="0.45">
      <c r="A205" s="9">
        <v>27699</v>
      </c>
      <c r="B205" s="90">
        <v>27.538</v>
      </c>
      <c r="C205" s="8">
        <f t="shared" si="22"/>
        <v>6.4322783422265939E-3</v>
      </c>
      <c r="D205" s="8">
        <f t="shared" si="21"/>
        <v>6.8731323010051693E-2</v>
      </c>
      <c r="E205" s="86" t="str">
        <f>IFERROR(VLOOKUP(A205,SPY!$A$2:$E$379,5,FALSE),"")</f>
        <v/>
      </c>
      <c r="F205" s="8"/>
    </row>
    <row r="206" spans="1:6" x14ac:dyDescent="0.45">
      <c r="A206" s="9">
        <v>27729</v>
      </c>
      <c r="B206" s="90">
        <v>27.69</v>
      </c>
      <c r="C206" s="8">
        <f t="shared" si="22"/>
        <v>5.5196455806523215E-3</v>
      </c>
      <c r="D206" s="8">
        <f t="shared" si="21"/>
        <v>6.6189211043086615E-2</v>
      </c>
      <c r="E206" s="86" t="str">
        <f>IFERROR(VLOOKUP(A206,SPY!$A$2:$E$379,5,FALSE),"")</f>
        <v/>
      </c>
      <c r="F206" s="8"/>
    </row>
    <row r="207" spans="1:6" x14ac:dyDescent="0.45">
      <c r="A207" s="9">
        <v>27760</v>
      </c>
      <c r="B207" s="90">
        <v>27.795000000000002</v>
      </c>
      <c r="C207" s="8">
        <f t="shared" si="22"/>
        <v>3.7919826652221822E-3</v>
      </c>
      <c r="D207" s="8">
        <f t="shared" si="21"/>
        <v>6.3638450941374547E-2</v>
      </c>
      <c r="E207" s="86" t="str">
        <f>IFERROR(VLOOKUP(A207,SPY!$A$2:$E$379,5,FALSE),"")</f>
        <v/>
      </c>
      <c r="F207" s="8"/>
    </row>
    <row r="208" spans="1:6" x14ac:dyDescent="0.45">
      <c r="A208" s="9">
        <v>27791</v>
      </c>
      <c r="B208" s="90">
        <v>27.831</v>
      </c>
      <c r="C208" s="8">
        <f t="shared" si="22"/>
        <v>1.2951969778736139E-3</v>
      </c>
      <c r="D208" s="8">
        <f t="shared" ref="D208:D271" si="23">B208/B196-1</f>
        <v>5.9260105046814227E-2</v>
      </c>
      <c r="E208" s="86" t="str">
        <f>IFERROR(VLOOKUP(A208,SPY!$A$2:$E$379,5,FALSE),"")</f>
        <v/>
      </c>
      <c r="F208" s="8"/>
    </row>
    <row r="209" spans="1:6" x14ac:dyDescent="0.45">
      <c r="A209" s="9">
        <v>27820</v>
      </c>
      <c r="B209" s="90">
        <v>27.873000000000001</v>
      </c>
      <c r="C209" s="8">
        <f t="shared" si="22"/>
        <v>1.5091085480221089E-3</v>
      </c>
      <c r="D209" s="8">
        <f t="shared" si="23"/>
        <v>5.7277244623146206E-2</v>
      </c>
      <c r="E209" s="86" t="str">
        <f>IFERROR(VLOOKUP(A209,SPY!$A$2:$E$379,5,FALSE),"")</f>
        <v/>
      </c>
      <c r="F209" s="8"/>
    </row>
    <row r="210" spans="1:6" x14ac:dyDescent="0.45">
      <c r="A210" s="9">
        <v>27851</v>
      </c>
      <c r="B210" s="90">
        <v>27.936</v>
      </c>
      <c r="C210" s="8">
        <f t="shared" si="22"/>
        <v>2.2602518566354757E-3</v>
      </c>
      <c r="D210" s="8">
        <f t="shared" si="23"/>
        <v>5.610161802510194E-2</v>
      </c>
      <c r="E210" s="86" t="str">
        <f>IFERROR(VLOOKUP(A210,SPY!$A$2:$E$379,5,FALSE),"")</f>
        <v/>
      </c>
      <c r="F210" s="8"/>
    </row>
    <row r="211" spans="1:6" x14ac:dyDescent="0.45">
      <c r="A211" s="9">
        <v>27881</v>
      </c>
      <c r="B211" s="90">
        <v>28.068999999999999</v>
      </c>
      <c r="C211" s="8">
        <f t="shared" si="22"/>
        <v>4.7608820160365273E-3</v>
      </c>
      <c r="D211" s="8">
        <f t="shared" si="23"/>
        <v>5.6894344453648493E-2</v>
      </c>
      <c r="E211" s="86" t="str">
        <f>IFERROR(VLOOKUP(A211,SPY!$A$2:$E$379,5,FALSE),"")</f>
        <v/>
      </c>
      <c r="F211" s="8"/>
    </row>
    <row r="212" spans="1:6" x14ac:dyDescent="0.45">
      <c r="A212" s="9">
        <v>27912</v>
      </c>
      <c r="B212" s="90">
        <v>28.192</v>
      </c>
      <c r="C212" s="8">
        <f t="shared" si="22"/>
        <v>4.3820584986997702E-3</v>
      </c>
      <c r="D212" s="8">
        <f t="shared" si="23"/>
        <v>5.4931896422691251E-2</v>
      </c>
      <c r="E212" s="86" t="str">
        <f>IFERROR(VLOOKUP(A212,SPY!$A$2:$E$379,5,FALSE),"")</f>
        <v/>
      </c>
      <c r="F212" s="8"/>
    </row>
    <row r="213" spans="1:6" x14ac:dyDescent="0.45">
      <c r="A213" s="9">
        <v>27942</v>
      </c>
      <c r="B213" s="90">
        <v>28.335000000000001</v>
      </c>
      <c r="C213" s="8">
        <f t="shared" si="22"/>
        <v>5.072360953461974E-3</v>
      </c>
      <c r="D213" s="8">
        <f t="shared" si="23"/>
        <v>5.127444069305831E-2</v>
      </c>
      <c r="E213" s="86" t="str">
        <f>IFERROR(VLOOKUP(A213,SPY!$A$2:$E$379,5,FALSE),"")</f>
        <v/>
      </c>
      <c r="F213" s="8"/>
    </row>
    <row r="214" spans="1:6" x14ac:dyDescent="0.45">
      <c r="A214" s="9">
        <v>27973</v>
      </c>
      <c r="B214" s="90">
        <v>28.491</v>
      </c>
      <c r="C214" s="8">
        <f t="shared" si="22"/>
        <v>5.5055584965590931E-3</v>
      </c>
      <c r="D214" s="8">
        <f t="shared" si="23"/>
        <v>5.2493535278906434E-2</v>
      </c>
      <c r="E214" s="86" t="str">
        <f>IFERROR(VLOOKUP(A214,SPY!$A$2:$E$379,5,FALSE),"")</f>
        <v/>
      </c>
      <c r="F214" s="8"/>
    </row>
    <row r="215" spans="1:6" x14ac:dyDescent="0.45">
      <c r="A215" s="9">
        <v>28004</v>
      </c>
      <c r="B215" s="90">
        <v>28.651</v>
      </c>
      <c r="C215" s="8">
        <f t="shared" si="22"/>
        <v>5.6158085009301306E-3</v>
      </c>
      <c r="D215" s="8">
        <f t="shared" si="23"/>
        <v>5.3190707248933933E-2</v>
      </c>
      <c r="E215" s="86" t="str">
        <f>IFERROR(VLOOKUP(A215,SPY!$A$2:$E$379,5,FALSE),"")</f>
        <v/>
      </c>
      <c r="F215" s="8"/>
    </row>
    <row r="216" spans="1:6" x14ac:dyDescent="0.45">
      <c r="A216" s="9">
        <v>28034</v>
      </c>
      <c r="B216" s="90">
        <v>28.800999999999998</v>
      </c>
      <c r="C216" s="8">
        <f t="shared" si="22"/>
        <v>5.2354193570904872E-3</v>
      </c>
      <c r="D216" s="8">
        <f t="shared" si="23"/>
        <v>5.2591184854908324E-2</v>
      </c>
      <c r="E216" s="86" t="str">
        <f>IFERROR(VLOOKUP(A216,SPY!$A$2:$E$379,5,FALSE),"")</f>
        <v/>
      </c>
      <c r="F216" s="8"/>
    </row>
    <row r="217" spans="1:6" x14ac:dyDescent="0.45">
      <c r="A217" s="9">
        <v>28065</v>
      </c>
      <c r="B217" s="90">
        <v>28.931999999999999</v>
      </c>
      <c r="C217" s="8">
        <f t="shared" si="22"/>
        <v>4.5484531787089999E-3</v>
      </c>
      <c r="D217" s="8">
        <f t="shared" si="23"/>
        <v>5.0620960127823356E-2</v>
      </c>
      <c r="E217" s="86" t="str">
        <f>IFERROR(VLOOKUP(A217,SPY!$A$2:$E$379,5,FALSE),"")</f>
        <v/>
      </c>
      <c r="F217" s="8"/>
    </row>
    <row r="218" spans="1:6" x14ac:dyDescent="0.45">
      <c r="A218" s="9">
        <v>28095</v>
      </c>
      <c r="B218" s="90">
        <v>29.094000000000001</v>
      </c>
      <c r="C218" s="8">
        <f t="shared" si="22"/>
        <v>5.5993363749482494E-3</v>
      </c>
      <c r="D218" s="8">
        <f t="shared" si="23"/>
        <v>5.0704225352112609E-2</v>
      </c>
      <c r="E218" s="86" t="str">
        <f>IFERROR(VLOOKUP(A218,SPY!$A$2:$E$379,5,FALSE),"")</f>
        <v/>
      </c>
      <c r="F218" s="8"/>
    </row>
    <row r="219" spans="1:6" x14ac:dyDescent="0.45">
      <c r="A219" s="9">
        <v>28126</v>
      </c>
      <c r="B219" s="90">
        <v>29.263000000000002</v>
      </c>
      <c r="C219" s="8">
        <f t="shared" si="22"/>
        <v>5.8087578194816469E-3</v>
      </c>
      <c r="D219" s="8">
        <f t="shared" si="23"/>
        <v>5.2815254542183832E-2</v>
      </c>
      <c r="E219" s="86" t="str">
        <f>IFERROR(VLOOKUP(A219,SPY!$A$2:$E$379,5,FALSE),"")</f>
        <v/>
      </c>
      <c r="F219" s="8"/>
    </row>
    <row r="220" spans="1:6" x14ac:dyDescent="0.45">
      <c r="A220" s="9">
        <v>28157</v>
      </c>
      <c r="B220" s="90">
        <v>29.492000000000001</v>
      </c>
      <c r="C220" s="8">
        <f t="shared" si="22"/>
        <v>7.8255817927075366E-3</v>
      </c>
      <c r="D220" s="8">
        <f t="shared" si="23"/>
        <v>5.9681649958679195E-2</v>
      </c>
      <c r="E220" s="86" t="str">
        <f>IFERROR(VLOOKUP(A220,SPY!$A$2:$E$379,5,FALSE),"")</f>
        <v/>
      </c>
      <c r="F220" s="8"/>
    </row>
    <row r="221" spans="1:6" x14ac:dyDescent="0.45">
      <c r="A221" s="9">
        <v>28185</v>
      </c>
      <c r="B221" s="90">
        <v>29.64</v>
      </c>
      <c r="C221" s="8">
        <f t="shared" si="22"/>
        <v>5.0183100501830502E-3</v>
      </c>
      <c r="D221" s="8">
        <f t="shared" si="23"/>
        <v>6.3394683026584797E-2</v>
      </c>
      <c r="E221" s="86" t="str">
        <f>IFERROR(VLOOKUP(A221,SPY!$A$2:$E$379,5,FALSE),"")</f>
        <v/>
      </c>
      <c r="F221" s="8"/>
    </row>
    <row r="222" spans="1:6" x14ac:dyDescent="0.45">
      <c r="A222" s="9">
        <v>28216</v>
      </c>
      <c r="B222" s="90">
        <v>29.812000000000001</v>
      </c>
      <c r="C222" s="8">
        <f t="shared" si="22"/>
        <v>5.8029689608636303E-3</v>
      </c>
      <c r="D222" s="8">
        <f t="shared" si="23"/>
        <v>6.7153493699885436E-2</v>
      </c>
      <c r="E222" s="86" t="str">
        <f>IFERROR(VLOOKUP(A222,SPY!$A$2:$E$379,5,FALSE),"")</f>
        <v/>
      </c>
      <c r="F222" s="8"/>
    </row>
    <row r="223" spans="1:6" x14ac:dyDescent="0.45">
      <c r="A223" s="9">
        <v>28246</v>
      </c>
      <c r="B223" s="90">
        <v>29.963000000000001</v>
      </c>
      <c r="C223" s="8">
        <f t="shared" si="22"/>
        <v>5.0650744666576042E-3</v>
      </c>
      <c r="D223" s="8">
        <f t="shared" si="23"/>
        <v>6.7476575581602471E-2</v>
      </c>
      <c r="E223" s="86" t="str">
        <f>IFERROR(VLOOKUP(A223,SPY!$A$2:$E$379,5,FALSE),"")</f>
        <v/>
      </c>
      <c r="F223" s="8"/>
    </row>
    <row r="224" spans="1:6" x14ac:dyDescent="0.45">
      <c r="A224" s="9">
        <v>28277</v>
      </c>
      <c r="B224" s="90">
        <v>30.131</v>
      </c>
      <c r="C224" s="8">
        <f t="shared" si="22"/>
        <v>5.6069151954076801E-3</v>
      </c>
      <c r="D224" s="8">
        <f t="shared" si="23"/>
        <v>6.8778376844494948E-2</v>
      </c>
      <c r="E224" s="86" t="str">
        <f>IFERROR(VLOOKUP(A224,SPY!$A$2:$E$379,5,FALSE),"")</f>
        <v/>
      </c>
      <c r="F224" s="8"/>
    </row>
    <row r="225" spans="1:6" x14ac:dyDescent="0.45">
      <c r="A225" s="9">
        <v>28307</v>
      </c>
      <c r="B225" s="90">
        <v>30.286999999999999</v>
      </c>
      <c r="C225" s="8">
        <f t="shared" si="22"/>
        <v>5.1773920546944741E-3</v>
      </c>
      <c r="D225" s="8">
        <f t="shared" si="23"/>
        <v>6.889006529027708E-2</v>
      </c>
      <c r="E225" s="86" t="str">
        <f>IFERROR(VLOOKUP(A225,SPY!$A$2:$E$379,5,FALSE),"")</f>
        <v/>
      </c>
      <c r="F225" s="8"/>
    </row>
    <row r="226" spans="1:6" x14ac:dyDescent="0.45">
      <c r="A226" s="9">
        <v>28338</v>
      </c>
      <c r="B226" s="90">
        <v>30.428000000000001</v>
      </c>
      <c r="C226" s="8">
        <f t="shared" si="22"/>
        <v>4.655462739789451E-3</v>
      </c>
      <c r="D226" s="8">
        <f t="shared" si="23"/>
        <v>6.7986381664385309E-2</v>
      </c>
      <c r="E226" s="86" t="str">
        <f>IFERROR(VLOOKUP(A226,SPY!$A$2:$E$379,5,FALSE),"")</f>
        <v/>
      </c>
      <c r="F226" s="8"/>
    </row>
    <row r="227" spans="1:6" x14ac:dyDescent="0.45">
      <c r="A227" s="9">
        <v>28369</v>
      </c>
      <c r="B227" s="90">
        <v>30.542999999999999</v>
      </c>
      <c r="C227" s="8">
        <f t="shared" si="22"/>
        <v>3.7794136979096837E-3</v>
      </c>
      <c r="D227" s="8">
        <f t="shared" si="23"/>
        <v>6.6036089490768113E-2</v>
      </c>
      <c r="E227" s="86" t="str">
        <f>IFERROR(VLOOKUP(A227,SPY!$A$2:$E$379,5,FALSE),"")</f>
        <v/>
      </c>
      <c r="F227" s="8"/>
    </row>
    <row r="228" spans="1:6" x14ac:dyDescent="0.45">
      <c r="A228" s="9">
        <v>28399</v>
      </c>
      <c r="B228" s="90">
        <v>30.684999999999999</v>
      </c>
      <c r="C228" s="8">
        <f t="shared" si="22"/>
        <v>4.6491831188815169E-3</v>
      </c>
      <c r="D228" s="8">
        <f t="shared" si="23"/>
        <v>6.5414395333495357E-2</v>
      </c>
      <c r="E228" s="86" t="str">
        <f>IFERROR(VLOOKUP(A228,SPY!$A$2:$E$379,5,FALSE),"")</f>
        <v/>
      </c>
      <c r="F228" s="8"/>
    </row>
    <row r="229" spans="1:6" x14ac:dyDescent="0.45">
      <c r="A229" s="9">
        <v>28430</v>
      </c>
      <c r="B229" s="90">
        <v>30.861000000000001</v>
      </c>
      <c r="C229" s="8">
        <f t="shared" si="22"/>
        <v>5.735701482809219E-3</v>
      </c>
      <c r="D229" s="8">
        <f t="shared" si="23"/>
        <v>6.6673579427623419E-2</v>
      </c>
      <c r="E229" s="86" t="str">
        <f>IFERROR(VLOOKUP(A229,SPY!$A$2:$E$379,5,FALSE),"")</f>
        <v/>
      </c>
      <c r="F229" s="8"/>
    </row>
    <row r="230" spans="1:6" x14ac:dyDescent="0.45">
      <c r="A230" s="9">
        <v>28460</v>
      </c>
      <c r="B230" s="90">
        <v>31.010999999999999</v>
      </c>
      <c r="C230" s="8">
        <f t="shared" si="22"/>
        <v>4.8605035481674719E-3</v>
      </c>
      <c r="D230" s="8">
        <f t="shared" si="23"/>
        <v>6.5889874200866005E-2</v>
      </c>
      <c r="E230" s="86" t="str">
        <f>IFERROR(VLOOKUP(A230,SPY!$A$2:$E$379,5,FALSE),"")</f>
        <v/>
      </c>
      <c r="F230" s="8"/>
    </row>
    <row r="231" spans="1:6" x14ac:dyDescent="0.45">
      <c r="A231" s="9">
        <v>28491</v>
      </c>
      <c r="B231" s="90">
        <v>31.193999999999999</v>
      </c>
      <c r="C231" s="8">
        <f t="shared" si="22"/>
        <v>5.9011318564379245E-3</v>
      </c>
      <c r="D231" s="8">
        <f t="shared" si="23"/>
        <v>6.5987766121040181E-2</v>
      </c>
      <c r="E231" s="86" t="str">
        <f>IFERROR(VLOOKUP(A231,SPY!$A$2:$E$379,5,FALSE),"")</f>
        <v/>
      </c>
      <c r="F231" s="8"/>
    </row>
    <row r="232" spans="1:6" x14ac:dyDescent="0.45">
      <c r="A232" s="9">
        <v>28522</v>
      </c>
      <c r="B232" s="90">
        <v>31.338999999999999</v>
      </c>
      <c r="C232" s="8">
        <f t="shared" si="22"/>
        <v>4.6483298070141288E-3</v>
      </c>
      <c r="D232" s="8">
        <f t="shared" si="23"/>
        <v>6.2627153126271429E-2</v>
      </c>
      <c r="E232" s="86" t="str">
        <f>IFERROR(VLOOKUP(A232,SPY!$A$2:$E$379,5,FALSE),"")</f>
        <v/>
      </c>
      <c r="F232" s="8"/>
    </row>
    <row r="233" spans="1:6" x14ac:dyDescent="0.45">
      <c r="A233" s="9">
        <v>28550</v>
      </c>
      <c r="B233" s="90">
        <v>31.542000000000002</v>
      </c>
      <c r="C233" s="8">
        <f t="shared" si="22"/>
        <v>6.4775519320974251E-3</v>
      </c>
      <c r="D233" s="8">
        <f t="shared" si="23"/>
        <v>6.4170040485830082E-2</v>
      </c>
      <c r="E233" s="86" t="str">
        <f>IFERROR(VLOOKUP(A233,SPY!$A$2:$E$379,5,FALSE),"")</f>
        <v/>
      </c>
      <c r="F233" s="8"/>
    </row>
    <row r="234" spans="1:6" x14ac:dyDescent="0.45">
      <c r="A234" s="9">
        <v>28581</v>
      </c>
      <c r="B234" s="90">
        <v>31.780999999999999</v>
      </c>
      <c r="C234" s="8">
        <f t="shared" si="22"/>
        <v>7.5771986557604531E-3</v>
      </c>
      <c r="D234" s="8">
        <f t="shared" si="23"/>
        <v>6.6047229303636046E-2</v>
      </c>
      <c r="E234" s="86" t="str">
        <f>IFERROR(VLOOKUP(A234,SPY!$A$2:$E$379,5,FALSE),"")</f>
        <v/>
      </c>
      <c r="F234" s="8"/>
    </row>
    <row r="235" spans="1:6" x14ac:dyDescent="0.45">
      <c r="A235" s="9">
        <v>28611</v>
      </c>
      <c r="B235" s="90">
        <v>32.008000000000003</v>
      </c>
      <c r="C235" s="8">
        <f t="shared" si="22"/>
        <v>7.1426323904220101E-3</v>
      </c>
      <c r="D235" s="8">
        <f t="shared" si="23"/>
        <v>6.8250842706004233E-2</v>
      </c>
      <c r="E235" s="86" t="str">
        <f>IFERROR(VLOOKUP(A235,SPY!$A$2:$E$379,5,FALSE),"")</f>
        <v/>
      </c>
      <c r="F235" s="8"/>
    </row>
    <row r="236" spans="1:6" x14ac:dyDescent="0.45">
      <c r="A236" s="9">
        <v>28642</v>
      </c>
      <c r="B236" s="90">
        <v>32.216999999999999</v>
      </c>
      <c r="C236" s="8">
        <f t="shared" si="22"/>
        <v>6.5296175956008895E-3</v>
      </c>
      <c r="D236" s="8">
        <f t="shared" si="23"/>
        <v>6.9231024526235307E-2</v>
      </c>
      <c r="E236" s="86" t="str">
        <f>IFERROR(VLOOKUP(A236,SPY!$A$2:$E$379,5,FALSE),"")</f>
        <v/>
      </c>
      <c r="F236" s="8"/>
    </row>
    <row r="237" spans="1:6" x14ac:dyDescent="0.45">
      <c r="A237" s="9">
        <v>28672</v>
      </c>
      <c r="B237" s="90">
        <v>32.393000000000001</v>
      </c>
      <c r="C237" s="8">
        <f t="shared" si="22"/>
        <v>5.4629543408759584E-3</v>
      </c>
      <c r="D237" s="8">
        <f t="shared" si="23"/>
        <v>6.9534783900683461E-2</v>
      </c>
      <c r="E237" s="86" t="str">
        <f>IFERROR(VLOOKUP(A237,SPY!$A$2:$E$379,5,FALSE),"")</f>
        <v/>
      </c>
      <c r="F237" s="8"/>
    </row>
    <row r="238" spans="1:6" x14ac:dyDescent="0.45">
      <c r="A238" s="9">
        <v>28703</v>
      </c>
      <c r="B238" s="90">
        <v>32.557000000000002</v>
      </c>
      <c r="C238" s="8">
        <f t="shared" si="22"/>
        <v>5.0628222146760216E-3</v>
      </c>
      <c r="D238" s="8">
        <f t="shared" si="23"/>
        <v>6.9968450111739244E-2</v>
      </c>
      <c r="E238" s="86" t="str">
        <f>IFERROR(VLOOKUP(A238,SPY!$A$2:$E$379,5,FALSE),"")</f>
        <v/>
      </c>
      <c r="F238" s="8"/>
    </row>
    <row r="239" spans="1:6" x14ac:dyDescent="0.45">
      <c r="A239" s="9">
        <v>28734</v>
      </c>
      <c r="B239" s="90">
        <v>32.741999999999997</v>
      </c>
      <c r="C239" s="8">
        <f t="shared" si="22"/>
        <v>5.6823417391036468E-3</v>
      </c>
      <c r="D239" s="8">
        <f t="shared" si="23"/>
        <v>7.1996856890285788E-2</v>
      </c>
      <c r="E239" s="86" t="str">
        <f>IFERROR(VLOOKUP(A239,SPY!$A$2:$E$379,5,FALSE),"")</f>
        <v/>
      </c>
      <c r="F239" s="8"/>
    </row>
    <row r="240" spans="1:6" x14ac:dyDescent="0.45">
      <c r="A240" s="9">
        <v>28764</v>
      </c>
      <c r="B240" s="90">
        <v>33.003</v>
      </c>
      <c r="C240" s="8">
        <f t="shared" si="22"/>
        <v>7.9714128642112136E-3</v>
      </c>
      <c r="D240" s="8">
        <f t="shared" si="23"/>
        <v>7.5541795665634792E-2</v>
      </c>
      <c r="E240" s="86" t="str">
        <f>IFERROR(VLOOKUP(A240,SPY!$A$2:$E$379,5,FALSE),"")</f>
        <v/>
      </c>
      <c r="F240" s="8"/>
    </row>
    <row r="241" spans="1:6" x14ac:dyDescent="0.45">
      <c r="A241" s="9">
        <v>28795</v>
      </c>
      <c r="B241" s="90">
        <v>33.19</v>
      </c>
      <c r="C241" s="8">
        <f t="shared" si="22"/>
        <v>5.6661515619791381E-3</v>
      </c>
      <c r="D241" s="8">
        <f t="shared" si="23"/>
        <v>7.5467418424548738E-2</v>
      </c>
      <c r="E241" s="86" t="str">
        <f>IFERROR(VLOOKUP(A241,SPY!$A$2:$E$379,5,FALSE),"")</f>
        <v/>
      </c>
      <c r="F241" s="8"/>
    </row>
    <row r="242" spans="1:6" x14ac:dyDescent="0.45">
      <c r="A242" s="9">
        <v>28825</v>
      </c>
      <c r="B242" s="90">
        <v>33.344999999999999</v>
      </c>
      <c r="C242" s="8">
        <f t="shared" si="22"/>
        <v>4.6700813498041782E-3</v>
      </c>
      <c r="D242" s="8">
        <f t="shared" si="23"/>
        <v>7.5263616136209688E-2</v>
      </c>
      <c r="E242" s="86" t="str">
        <f>IFERROR(VLOOKUP(A242,SPY!$A$2:$E$379,5,FALSE),"")</f>
        <v/>
      </c>
      <c r="F242" s="8"/>
    </row>
    <row r="243" spans="1:6" x14ac:dyDescent="0.45">
      <c r="A243" s="9">
        <v>28856</v>
      </c>
      <c r="B243" s="90">
        <v>33.597000000000001</v>
      </c>
      <c r="C243" s="8">
        <f t="shared" si="22"/>
        <v>7.5573549257761385E-3</v>
      </c>
      <c r="D243" s="8">
        <f t="shared" si="23"/>
        <v>7.7034045008655516E-2</v>
      </c>
      <c r="E243" s="86" t="str">
        <f>IFERROR(VLOOKUP(A243,SPY!$A$2:$E$379,5,FALSE),"")</f>
        <v/>
      </c>
      <c r="F243" s="8"/>
    </row>
    <row r="244" spans="1:6" x14ac:dyDescent="0.45">
      <c r="A244" s="9">
        <v>28887</v>
      </c>
      <c r="B244" s="90">
        <v>33.776000000000003</v>
      </c>
      <c r="C244" s="8">
        <f t="shared" si="22"/>
        <v>5.327856653867924E-3</v>
      </c>
      <c r="D244" s="8">
        <f t="shared" si="23"/>
        <v>7.7762532307986909E-2</v>
      </c>
      <c r="E244" s="86" t="str">
        <f>IFERROR(VLOOKUP(A244,SPY!$A$2:$E$379,5,FALSE),"")</f>
        <v/>
      </c>
      <c r="F244" s="8"/>
    </row>
    <row r="245" spans="1:6" x14ac:dyDescent="0.45">
      <c r="A245" s="9">
        <v>28915</v>
      </c>
      <c r="B245" s="90">
        <v>34.04</v>
      </c>
      <c r="C245" s="8">
        <f t="shared" si="22"/>
        <v>7.8162008526763138E-3</v>
      </c>
      <c r="D245" s="8">
        <f t="shared" si="23"/>
        <v>7.9195992644727653E-2</v>
      </c>
      <c r="E245" s="86" t="str">
        <f>IFERROR(VLOOKUP(A245,SPY!$A$2:$E$379,5,FALSE),"")</f>
        <v/>
      </c>
      <c r="F245" s="8"/>
    </row>
    <row r="246" spans="1:6" x14ac:dyDescent="0.45">
      <c r="A246" s="9">
        <v>28946</v>
      </c>
      <c r="B246" s="90">
        <v>34.395000000000003</v>
      </c>
      <c r="C246" s="8">
        <f t="shared" si="22"/>
        <v>1.0428907168037682E-2</v>
      </c>
      <c r="D246" s="8">
        <f t="shared" si="23"/>
        <v>8.22504011830969E-2</v>
      </c>
      <c r="E246" s="86" t="str">
        <f>IFERROR(VLOOKUP(A246,SPY!$A$2:$E$379,5,FALSE),"")</f>
        <v/>
      </c>
      <c r="F246" s="8"/>
    </row>
    <row r="247" spans="1:6" x14ac:dyDescent="0.45">
      <c r="A247" s="9">
        <v>28976</v>
      </c>
      <c r="B247" s="90">
        <v>34.750999999999998</v>
      </c>
      <c r="C247" s="8">
        <f t="shared" si="22"/>
        <v>1.0350341619421277E-2</v>
      </c>
      <c r="D247" s="8">
        <f t="shared" si="23"/>
        <v>8.569732566858268E-2</v>
      </c>
      <c r="E247" s="86" t="str">
        <f>IFERROR(VLOOKUP(A247,SPY!$A$2:$E$379,5,FALSE),"")</f>
        <v/>
      </c>
      <c r="F247" s="8"/>
    </row>
    <row r="248" spans="1:6" x14ac:dyDescent="0.45">
      <c r="A248" s="9">
        <v>29007</v>
      </c>
      <c r="B248" s="90">
        <v>35.037999999999997</v>
      </c>
      <c r="C248" s="8">
        <f t="shared" si="22"/>
        <v>8.2587551437367512E-3</v>
      </c>
      <c r="D248" s="8">
        <f t="shared" si="23"/>
        <v>8.7562467020517065E-2</v>
      </c>
      <c r="E248" s="86" t="str">
        <f>IFERROR(VLOOKUP(A248,SPY!$A$2:$E$379,5,FALSE),"")</f>
        <v/>
      </c>
      <c r="F248" s="8"/>
    </row>
    <row r="249" spans="1:6" x14ac:dyDescent="0.45">
      <c r="A249" s="9">
        <v>29037</v>
      </c>
      <c r="B249" s="90">
        <v>35.305</v>
      </c>
      <c r="C249" s="8">
        <f t="shared" si="22"/>
        <v>7.620297962212641E-3</v>
      </c>
      <c r="D249" s="8">
        <f t="shared" si="23"/>
        <v>8.9895965177661852E-2</v>
      </c>
      <c r="E249" s="86" t="str">
        <f>IFERROR(VLOOKUP(A249,SPY!$A$2:$E$379,5,FALSE),"")</f>
        <v/>
      </c>
      <c r="F249" s="8"/>
    </row>
    <row r="250" spans="1:6" x14ac:dyDescent="0.45">
      <c r="A250" s="9">
        <v>29068</v>
      </c>
      <c r="B250" s="90">
        <v>35.575000000000003</v>
      </c>
      <c r="C250" s="8">
        <f t="shared" si="22"/>
        <v>7.6476419770572512E-3</v>
      </c>
      <c r="D250" s="8">
        <f t="shared" si="23"/>
        <v>9.2698958749270588E-2</v>
      </c>
      <c r="E250" s="86" t="str">
        <f>IFERROR(VLOOKUP(A250,SPY!$A$2:$E$379,5,FALSE),"")</f>
        <v/>
      </c>
      <c r="F250" s="8"/>
    </row>
    <row r="251" spans="1:6" x14ac:dyDescent="0.45">
      <c r="A251" s="9">
        <v>29099</v>
      </c>
      <c r="B251" s="90">
        <v>35.889000000000003</v>
      </c>
      <c r="C251" s="8">
        <f t="shared" si="22"/>
        <v>8.8264230498946716E-3</v>
      </c>
      <c r="D251" s="8">
        <f t="shared" si="23"/>
        <v>9.6115081546637615E-2</v>
      </c>
      <c r="E251" s="86" t="str">
        <f>IFERROR(VLOOKUP(A251,SPY!$A$2:$E$379,5,FALSE),"")</f>
        <v/>
      </c>
      <c r="F251" s="8"/>
    </row>
    <row r="252" spans="1:6" x14ac:dyDescent="0.45">
      <c r="A252" s="9">
        <v>29129</v>
      </c>
      <c r="B252" s="90">
        <v>36.182000000000002</v>
      </c>
      <c r="C252" s="8">
        <f t="shared" si="22"/>
        <v>8.1640614115745525E-3</v>
      </c>
      <c r="D252" s="8">
        <f t="shared" si="23"/>
        <v>9.6324576553646679E-2</v>
      </c>
      <c r="E252" s="86" t="str">
        <f>IFERROR(VLOOKUP(A252,SPY!$A$2:$E$379,5,FALSE),"")</f>
        <v/>
      </c>
      <c r="F252" s="8"/>
    </row>
    <row r="253" spans="1:6" x14ac:dyDescent="0.45">
      <c r="A253" s="9">
        <v>29160</v>
      </c>
      <c r="B253" s="90">
        <v>36.433</v>
      </c>
      <c r="C253" s="8">
        <f t="shared" si="22"/>
        <v>6.9371510695925842E-3</v>
      </c>
      <c r="D253" s="8">
        <f t="shared" si="23"/>
        <v>9.7710153660741206E-2</v>
      </c>
      <c r="E253" s="86" t="str">
        <f>IFERROR(VLOOKUP(A253,SPY!$A$2:$E$379,5,FALSE),"")</f>
        <v/>
      </c>
      <c r="F253" s="8"/>
    </row>
    <row r="254" spans="1:6" x14ac:dyDescent="0.45">
      <c r="A254" s="9">
        <v>29190</v>
      </c>
      <c r="B254" s="90">
        <v>36.738999999999997</v>
      </c>
      <c r="C254" s="8">
        <f t="shared" si="22"/>
        <v>8.3989789476572874E-3</v>
      </c>
      <c r="D254" s="8">
        <f t="shared" si="23"/>
        <v>0.10178437546858587</v>
      </c>
      <c r="E254" s="86" t="str">
        <f>IFERROR(VLOOKUP(A254,SPY!$A$2:$E$379,5,FALSE),"")</f>
        <v/>
      </c>
      <c r="F254" s="8"/>
    </row>
    <row r="255" spans="1:6" x14ac:dyDescent="0.45">
      <c r="A255" s="9">
        <v>29221</v>
      </c>
      <c r="B255" s="90">
        <v>37.124000000000002</v>
      </c>
      <c r="C255" s="8">
        <f t="shared" si="22"/>
        <v>1.047932714554034E-2</v>
      </c>
      <c r="D255" s="8">
        <f t="shared" si="23"/>
        <v>0.10497961127481625</v>
      </c>
      <c r="E255" s="86" t="str">
        <f>IFERROR(VLOOKUP(A255,SPY!$A$2:$E$379,5,FALSE),"")</f>
        <v/>
      </c>
      <c r="F255" s="8"/>
    </row>
    <row r="256" spans="1:6" x14ac:dyDescent="0.45">
      <c r="A256" s="9">
        <v>29252</v>
      </c>
      <c r="B256" s="90">
        <v>37.526000000000003</v>
      </c>
      <c r="C256" s="8">
        <f t="shared" si="22"/>
        <v>1.0828574507057542E-2</v>
      </c>
      <c r="D256" s="8">
        <f t="shared" si="23"/>
        <v>0.11102558029369969</v>
      </c>
      <c r="E256" s="86" t="str">
        <f>IFERROR(VLOOKUP(A256,SPY!$A$2:$E$379,5,FALSE),"")</f>
        <v/>
      </c>
      <c r="F256" s="8"/>
    </row>
    <row r="257" spans="1:6" x14ac:dyDescent="0.45">
      <c r="A257" s="9">
        <v>29281</v>
      </c>
      <c r="B257" s="90">
        <v>37.987000000000002</v>
      </c>
      <c r="C257" s="8">
        <f t="shared" si="22"/>
        <v>1.228481586100294E-2</v>
      </c>
      <c r="D257" s="8">
        <f t="shared" si="23"/>
        <v>0.11595182138660398</v>
      </c>
      <c r="E257" s="86" t="str">
        <f>IFERROR(VLOOKUP(A257,SPY!$A$2:$E$379,5,FALSE),"")</f>
        <v/>
      </c>
      <c r="F257" s="8"/>
    </row>
    <row r="258" spans="1:6" x14ac:dyDescent="0.45">
      <c r="A258" s="9">
        <v>29312</v>
      </c>
      <c r="B258" s="90">
        <v>38.185000000000002</v>
      </c>
      <c r="C258" s="8">
        <f t="shared" si="22"/>
        <v>5.2123094742937415E-3</v>
      </c>
      <c r="D258" s="8">
        <f t="shared" si="23"/>
        <v>0.11019043465619993</v>
      </c>
      <c r="E258" s="86" t="str">
        <f>IFERROR(VLOOKUP(A258,SPY!$A$2:$E$379,5,FALSE),"")</f>
        <v/>
      </c>
      <c r="F258" s="8"/>
    </row>
    <row r="259" spans="1:6" x14ac:dyDescent="0.45">
      <c r="A259" s="9">
        <v>29342</v>
      </c>
      <c r="B259" s="90">
        <v>38.481999999999999</v>
      </c>
      <c r="C259" s="8">
        <f t="shared" si="22"/>
        <v>7.7779232682990695E-3</v>
      </c>
      <c r="D259" s="8">
        <f t="shared" si="23"/>
        <v>0.10736381686857932</v>
      </c>
      <c r="E259" s="86" t="str">
        <f>IFERROR(VLOOKUP(A259,SPY!$A$2:$E$379,5,FALSE),"")</f>
        <v/>
      </c>
      <c r="F259" s="8"/>
    </row>
    <row r="260" spans="1:6" x14ac:dyDescent="0.45">
      <c r="A260" s="9">
        <v>29373</v>
      </c>
      <c r="B260" s="90">
        <v>38.725000000000001</v>
      </c>
      <c r="C260" s="8">
        <f t="shared" si="22"/>
        <v>6.3146406111949105E-3</v>
      </c>
      <c r="D260" s="8">
        <f t="shared" si="23"/>
        <v>0.10522860893886654</v>
      </c>
      <c r="E260" s="86" t="str">
        <f>IFERROR(VLOOKUP(A260,SPY!$A$2:$E$379,5,FALSE),"")</f>
        <v/>
      </c>
      <c r="F260" s="8"/>
    </row>
    <row r="261" spans="1:6" x14ac:dyDescent="0.45">
      <c r="A261" s="9">
        <v>29403</v>
      </c>
      <c r="B261" s="90">
        <v>39.026000000000003</v>
      </c>
      <c r="C261" s="8">
        <f t="shared" ref="C261:C324" si="24">B261/B260-1</f>
        <v>7.7727566171723605E-3</v>
      </c>
      <c r="D261" s="8">
        <f t="shared" si="23"/>
        <v>0.10539583628381255</v>
      </c>
      <c r="E261" s="86" t="str">
        <f>IFERROR(VLOOKUP(A261,SPY!$A$2:$E$379,5,FALSE),"")</f>
        <v/>
      </c>
      <c r="F261" s="8"/>
    </row>
    <row r="262" spans="1:6" x14ac:dyDescent="0.45">
      <c r="A262" s="9">
        <v>29434</v>
      </c>
      <c r="B262" s="90">
        <v>39.350999999999999</v>
      </c>
      <c r="C262" s="8">
        <f t="shared" si="24"/>
        <v>8.3277814790139182E-3</v>
      </c>
      <c r="D262" s="8">
        <f t="shared" si="23"/>
        <v>0.10614195361911438</v>
      </c>
      <c r="E262" s="86" t="str">
        <f>IFERROR(VLOOKUP(A262,SPY!$A$2:$E$379,5,FALSE),"")</f>
        <v/>
      </c>
      <c r="F262" s="8"/>
    </row>
    <row r="263" spans="1:6" x14ac:dyDescent="0.45">
      <c r="A263" s="9">
        <v>29465</v>
      </c>
      <c r="B263" s="90">
        <v>39.715000000000003</v>
      </c>
      <c r="C263" s="8">
        <f t="shared" si="24"/>
        <v>9.2500825900232453E-3</v>
      </c>
      <c r="D263" s="8">
        <f t="shared" si="23"/>
        <v>0.10660648109448578</v>
      </c>
      <c r="E263" s="86" t="str">
        <f>IFERROR(VLOOKUP(A263,SPY!$A$2:$E$379,5,FALSE),"")</f>
        <v/>
      </c>
      <c r="F263" s="8"/>
    </row>
    <row r="264" spans="1:6" x14ac:dyDescent="0.45">
      <c r="A264" s="9">
        <v>29495</v>
      </c>
      <c r="B264" s="90">
        <v>40.033000000000001</v>
      </c>
      <c r="C264" s="8">
        <f t="shared" si="24"/>
        <v>8.007050232909485E-3</v>
      </c>
      <c r="D264" s="8">
        <f t="shared" si="23"/>
        <v>0.10643413852191697</v>
      </c>
      <c r="E264" s="86" t="str">
        <f>IFERROR(VLOOKUP(A264,SPY!$A$2:$E$379,5,FALSE),"")</f>
        <v/>
      </c>
      <c r="F264" s="8"/>
    </row>
    <row r="265" spans="1:6" x14ac:dyDescent="0.45">
      <c r="A265" s="9">
        <v>29526</v>
      </c>
      <c r="B265" s="90">
        <v>40.359000000000002</v>
      </c>
      <c r="C265" s="8">
        <f t="shared" si="24"/>
        <v>8.1432817925211065E-3</v>
      </c>
      <c r="D265" s="8">
        <f t="shared" si="23"/>
        <v>0.10775944885131628</v>
      </c>
      <c r="E265" s="86" t="str">
        <f>IFERROR(VLOOKUP(A265,SPY!$A$2:$E$379,5,FALSE),"")</f>
        <v/>
      </c>
      <c r="F265" s="8"/>
    </row>
    <row r="266" spans="1:6" x14ac:dyDescent="0.45">
      <c r="A266" s="9">
        <v>29556</v>
      </c>
      <c r="B266" s="90">
        <v>40.621000000000002</v>
      </c>
      <c r="C266" s="8">
        <f t="shared" si="24"/>
        <v>6.491736663445602E-3</v>
      </c>
      <c r="D266" s="8">
        <f t="shared" si="23"/>
        <v>0.10566428046490128</v>
      </c>
      <c r="E266" s="86" t="str">
        <f>IFERROR(VLOOKUP(A266,SPY!$A$2:$E$379,5,FALSE),"")</f>
        <v/>
      </c>
      <c r="F266" s="8"/>
    </row>
    <row r="267" spans="1:6" x14ac:dyDescent="0.45">
      <c r="A267" s="9">
        <v>29587</v>
      </c>
      <c r="B267" s="90">
        <v>41.011000000000003</v>
      </c>
      <c r="C267" s="8">
        <f t="shared" si="24"/>
        <v>9.6009453238472542E-3</v>
      </c>
      <c r="D267" s="8">
        <f t="shared" si="23"/>
        <v>0.10470315698739352</v>
      </c>
      <c r="E267" s="86" t="str">
        <f>IFERROR(VLOOKUP(A267,SPY!$A$2:$E$379,5,FALSE),"")</f>
        <v/>
      </c>
      <c r="F267" s="8"/>
    </row>
    <row r="268" spans="1:6" x14ac:dyDescent="0.45">
      <c r="A268" s="9">
        <v>29618</v>
      </c>
      <c r="B268" s="90">
        <v>41.426000000000002</v>
      </c>
      <c r="C268" s="8">
        <f t="shared" si="24"/>
        <v>1.011923630245537E-2</v>
      </c>
      <c r="D268" s="8">
        <f t="shared" si="23"/>
        <v>0.10392794329265032</v>
      </c>
      <c r="E268" s="86" t="str">
        <f>IFERROR(VLOOKUP(A268,SPY!$A$2:$E$379,5,FALSE),"")</f>
        <v/>
      </c>
      <c r="F268" s="8"/>
    </row>
    <row r="269" spans="1:6" x14ac:dyDescent="0.45">
      <c r="A269" s="9">
        <v>29646</v>
      </c>
      <c r="B269" s="90">
        <v>41.715000000000003</v>
      </c>
      <c r="C269" s="8">
        <f t="shared" si="24"/>
        <v>6.9762950803844426E-3</v>
      </c>
      <c r="D269" s="8">
        <f t="shared" si="23"/>
        <v>9.8138836970542487E-2</v>
      </c>
      <c r="E269" s="86" t="str">
        <f>IFERROR(VLOOKUP(A269,SPY!$A$2:$E$379,5,FALSE),"")</f>
        <v/>
      </c>
      <c r="F269" s="8"/>
    </row>
    <row r="270" spans="1:6" x14ac:dyDescent="0.45">
      <c r="A270" s="9">
        <v>29677</v>
      </c>
      <c r="B270" s="90">
        <v>41.896999999999998</v>
      </c>
      <c r="C270" s="8">
        <f t="shared" si="24"/>
        <v>4.3629389907706706E-3</v>
      </c>
      <c r="D270" s="8">
        <f t="shared" si="23"/>
        <v>9.7210946706821844E-2</v>
      </c>
      <c r="E270" s="86" t="str">
        <f>IFERROR(VLOOKUP(A270,SPY!$A$2:$E$379,5,FALSE),"")</f>
        <v/>
      </c>
      <c r="F270" s="8"/>
    </row>
    <row r="271" spans="1:6" x14ac:dyDescent="0.45">
      <c r="A271" s="9">
        <v>29707</v>
      </c>
      <c r="B271" s="90">
        <v>42.085000000000001</v>
      </c>
      <c r="C271" s="8">
        <f t="shared" si="24"/>
        <v>4.4871947872162643E-3</v>
      </c>
      <c r="D271" s="8">
        <f t="shared" si="23"/>
        <v>9.3628189803024897E-2</v>
      </c>
      <c r="E271" s="86" t="str">
        <f>IFERROR(VLOOKUP(A271,SPY!$A$2:$E$379,5,FALSE),"")</f>
        <v/>
      </c>
      <c r="F271" s="8"/>
    </row>
    <row r="272" spans="1:6" x14ac:dyDescent="0.45">
      <c r="A272" s="9">
        <v>29738</v>
      </c>
      <c r="B272" s="90">
        <v>42.253</v>
      </c>
      <c r="C272" s="8">
        <f t="shared" si="24"/>
        <v>3.9919211120351683E-3</v>
      </c>
      <c r="D272" s="8">
        <f t="shared" ref="D272:D335" si="25">B272/B260-1</f>
        <v>9.1103938024531983E-2</v>
      </c>
      <c r="E272" s="86" t="str">
        <f>IFERROR(VLOOKUP(A272,SPY!$A$2:$E$379,5,FALSE),"")</f>
        <v/>
      </c>
      <c r="F272" s="8"/>
    </row>
    <row r="273" spans="1:6" x14ac:dyDescent="0.45">
      <c r="A273" s="9">
        <v>29768</v>
      </c>
      <c r="B273" s="90">
        <v>42.508000000000003</v>
      </c>
      <c r="C273" s="8">
        <f t="shared" si="24"/>
        <v>6.0350744325847749E-3</v>
      </c>
      <c r="D273" s="8">
        <f t="shared" si="25"/>
        <v>8.9222569569005206E-2</v>
      </c>
      <c r="E273" s="86" t="str">
        <f>IFERROR(VLOOKUP(A273,SPY!$A$2:$E$379,5,FALSE),"")</f>
        <v/>
      </c>
      <c r="F273" s="8"/>
    </row>
    <row r="274" spans="1:6" x14ac:dyDescent="0.45">
      <c r="A274" s="9">
        <v>29799</v>
      </c>
      <c r="B274" s="90">
        <v>42.774000000000001</v>
      </c>
      <c r="C274" s="8">
        <f t="shared" si="24"/>
        <v>6.2576456196479224E-3</v>
      </c>
      <c r="D274" s="8">
        <f t="shared" si="25"/>
        <v>8.6986353586948173E-2</v>
      </c>
      <c r="E274" s="86" t="str">
        <f>IFERROR(VLOOKUP(A274,SPY!$A$2:$E$379,5,FALSE),"")</f>
        <v/>
      </c>
      <c r="F274" s="8"/>
    </row>
    <row r="275" spans="1:6" x14ac:dyDescent="0.45">
      <c r="A275" s="9">
        <v>29830</v>
      </c>
      <c r="B275" s="90">
        <v>43.033000000000001</v>
      </c>
      <c r="C275" s="8">
        <f t="shared" si="24"/>
        <v>6.0550801888998862E-3</v>
      </c>
      <c r="D275" s="8">
        <f t="shared" si="25"/>
        <v>8.3545259977338526E-2</v>
      </c>
      <c r="E275" s="86" t="str">
        <f>IFERROR(VLOOKUP(A275,SPY!$A$2:$E$379,5,FALSE),"")</f>
        <v/>
      </c>
      <c r="F275" s="8"/>
    </row>
    <row r="276" spans="1:6" x14ac:dyDescent="0.45">
      <c r="A276" s="9">
        <v>29860</v>
      </c>
      <c r="B276" s="90">
        <v>43.228000000000002</v>
      </c>
      <c r="C276" s="8">
        <f t="shared" si="24"/>
        <v>4.5314061301791053E-3</v>
      </c>
      <c r="D276" s="8">
        <f t="shared" si="25"/>
        <v>7.9809157445107859E-2</v>
      </c>
      <c r="E276" s="86" t="str">
        <f>IFERROR(VLOOKUP(A276,SPY!$A$2:$E$379,5,FALSE),"")</f>
        <v/>
      </c>
      <c r="F276" s="8"/>
    </row>
    <row r="277" spans="1:6" x14ac:dyDescent="0.45">
      <c r="A277" s="9">
        <v>29891</v>
      </c>
      <c r="B277" s="90">
        <v>43.46</v>
      </c>
      <c r="C277" s="8">
        <f t="shared" si="24"/>
        <v>5.3668918293698908E-3</v>
      </c>
      <c r="D277" s="8">
        <f t="shared" si="25"/>
        <v>7.6835402264674446E-2</v>
      </c>
      <c r="E277" s="86" t="str">
        <f>IFERROR(VLOOKUP(A277,SPY!$A$2:$E$379,5,FALSE),"")</f>
        <v/>
      </c>
      <c r="F277" s="8"/>
    </row>
    <row r="278" spans="1:6" x14ac:dyDescent="0.45">
      <c r="A278" s="9">
        <v>29921</v>
      </c>
      <c r="B278" s="90">
        <v>43.594000000000001</v>
      </c>
      <c r="C278" s="8">
        <f t="shared" si="24"/>
        <v>3.0832949838932588E-3</v>
      </c>
      <c r="D278" s="8">
        <f t="shared" si="25"/>
        <v>7.3188744737943345E-2</v>
      </c>
      <c r="E278" s="86" t="str">
        <f>IFERROR(VLOOKUP(A278,SPY!$A$2:$E$379,5,FALSE),"")</f>
        <v/>
      </c>
      <c r="F278" s="8"/>
    </row>
    <row r="279" spans="1:6" x14ac:dyDescent="0.45">
      <c r="A279" s="9">
        <v>29952</v>
      </c>
      <c r="B279" s="90">
        <v>43.853000000000002</v>
      </c>
      <c r="C279" s="8">
        <f t="shared" si="24"/>
        <v>5.9411845666834662E-3</v>
      </c>
      <c r="D279" s="8">
        <f t="shared" si="25"/>
        <v>6.9298480895369607E-2</v>
      </c>
      <c r="E279" s="86" t="str">
        <f>IFERROR(VLOOKUP(A279,SPY!$A$2:$E$379,5,FALSE),"")</f>
        <v/>
      </c>
      <c r="F279" s="8"/>
    </row>
    <row r="280" spans="1:6" x14ac:dyDescent="0.45">
      <c r="A280" s="9">
        <v>29983</v>
      </c>
      <c r="B280" s="90">
        <v>43.984999999999999</v>
      </c>
      <c r="C280" s="8">
        <f t="shared" si="24"/>
        <v>3.0100563245387679E-3</v>
      </c>
      <c r="D280" s="8">
        <f t="shared" si="25"/>
        <v>6.1772799691015345E-2</v>
      </c>
      <c r="E280" s="86" t="str">
        <f>IFERROR(VLOOKUP(A280,SPY!$A$2:$E$379,5,FALSE),"")</f>
        <v/>
      </c>
      <c r="F280" s="8"/>
    </row>
    <row r="281" spans="1:6" x14ac:dyDescent="0.45">
      <c r="A281" s="9">
        <v>30011</v>
      </c>
      <c r="B281" s="90">
        <v>44.097999999999999</v>
      </c>
      <c r="C281" s="8">
        <f t="shared" si="24"/>
        <v>2.5690576332839665E-3</v>
      </c>
      <c r="D281" s="8">
        <f t="shared" si="25"/>
        <v>5.712573414838773E-2</v>
      </c>
      <c r="E281" s="86" t="str">
        <f>IFERROR(VLOOKUP(A281,SPY!$A$2:$E$379,5,FALSE),"")</f>
        <v/>
      </c>
      <c r="F281" s="8"/>
    </row>
    <row r="282" spans="1:6" x14ac:dyDescent="0.45">
      <c r="A282" s="9">
        <v>30042</v>
      </c>
      <c r="B282" s="90">
        <v>44.12</v>
      </c>
      <c r="C282" s="8">
        <f t="shared" si="24"/>
        <v>4.988888384960255E-4</v>
      </c>
      <c r="D282" s="8">
        <f t="shared" si="25"/>
        <v>5.3058691553094395E-2</v>
      </c>
      <c r="E282" s="86" t="str">
        <f>IFERROR(VLOOKUP(A282,SPY!$A$2:$E$379,5,FALSE),"")</f>
        <v/>
      </c>
      <c r="F282" s="8"/>
    </row>
    <row r="283" spans="1:6" x14ac:dyDescent="0.45">
      <c r="A283" s="9">
        <v>30072</v>
      </c>
      <c r="B283" s="90">
        <v>44.381999999999998</v>
      </c>
      <c r="C283" s="8">
        <f t="shared" si="24"/>
        <v>5.9383499546690199E-3</v>
      </c>
      <c r="D283" s="8">
        <f t="shared" si="25"/>
        <v>5.4580016633004602E-2</v>
      </c>
      <c r="E283" s="86" t="str">
        <f>IFERROR(VLOOKUP(A283,SPY!$A$2:$E$379,5,FALSE),"")</f>
        <v/>
      </c>
      <c r="F283" s="8"/>
    </row>
    <row r="284" spans="1:6" x14ac:dyDescent="0.45">
      <c r="A284" s="9">
        <v>30103</v>
      </c>
      <c r="B284" s="90">
        <v>44.704000000000001</v>
      </c>
      <c r="C284" s="8">
        <f t="shared" si="24"/>
        <v>7.2551935469336026E-3</v>
      </c>
      <c r="D284" s="8">
        <f t="shared" si="25"/>
        <v>5.800771542849037E-2</v>
      </c>
      <c r="E284" s="86" t="str">
        <f>IFERROR(VLOOKUP(A284,SPY!$A$2:$E$379,5,FALSE),"")</f>
        <v/>
      </c>
      <c r="F284" s="8"/>
    </row>
    <row r="285" spans="1:6" x14ac:dyDescent="0.45">
      <c r="A285" s="9">
        <v>30133</v>
      </c>
      <c r="B285" s="90">
        <v>44.969000000000001</v>
      </c>
      <c r="C285" s="8">
        <f t="shared" si="24"/>
        <v>5.9278811739442716E-3</v>
      </c>
      <c r="D285" s="8">
        <f t="shared" si="25"/>
        <v>5.7894984473510824E-2</v>
      </c>
      <c r="E285" s="86" t="str">
        <f>IFERROR(VLOOKUP(A285,SPY!$A$2:$E$379,5,FALSE),"")</f>
        <v/>
      </c>
      <c r="F285" s="8"/>
    </row>
    <row r="286" spans="1:6" x14ac:dyDescent="0.45">
      <c r="A286" s="9">
        <v>30164</v>
      </c>
      <c r="B286" s="90">
        <v>45.107999999999997</v>
      </c>
      <c r="C286" s="8">
        <f t="shared" si="24"/>
        <v>3.0910182570214051E-3</v>
      </c>
      <c r="D286" s="8">
        <f t="shared" si="25"/>
        <v>5.4565857764062198E-2</v>
      </c>
      <c r="E286" s="86" t="str">
        <f>IFERROR(VLOOKUP(A286,SPY!$A$2:$E$379,5,FALSE),"")</f>
        <v/>
      </c>
      <c r="F286" s="8"/>
    </row>
    <row r="287" spans="1:6" x14ac:dyDescent="0.45">
      <c r="A287" s="9">
        <v>30195</v>
      </c>
      <c r="B287" s="90">
        <v>45.232999999999997</v>
      </c>
      <c r="C287" s="8">
        <f t="shared" si="24"/>
        <v>2.7711270728030257E-3</v>
      </c>
      <c r="D287" s="8">
        <f t="shared" si="25"/>
        <v>5.1123556340482823E-2</v>
      </c>
      <c r="E287" s="86" t="str">
        <f>IFERROR(VLOOKUP(A287,SPY!$A$2:$E$379,5,FALSE),"")</f>
        <v/>
      </c>
      <c r="F287" s="8"/>
    </row>
    <row r="288" spans="1:6" x14ac:dyDescent="0.45">
      <c r="A288" s="9">
        <v>30225</v>
      </c>
      <c r="B288" s="90">
        <v>45.487000000000002</v>
      </c>
      <c r="C288" s="8">
        <f t="shared" si="24"/>
        <v>5.6153693100171598E-3</v>
      </c>
      <c r="D288" s="8">
        <f t="shared" si="25"/>
        <v>5.2257795873045243E-2</v>
      </c>
      <c r="E288" s="86" t="str">
        <f>IFERROR(VLOOKUP(A288,SPY!$A$2:$E$379,5,FALSE),"")</f>
        <v/>
      </c>
      <c r="F288" s="8"/>
    </row>
    <row r="289" spans="1:6" x14ac:dyDescent="0.45">
      <c r="A289" s="9">
        <v>30256</v>
      </c>
      <c r="B289" s="90">
        <v>45.624000000000002</v>
      </c>
      <c r="C289" s="8">
        <f t="shared" si="24"/>
        <v>3.0118495394289013E-3</v>
      </c>
      <c r="D289" s="8">
        <f t="shared" si="25"/>
        <v>4.9792913023469998E-2</v>
      </c>
      <c r="E289" s="86" t="str">
        <f>IFERROR(VLOOKUP(A289,SPY!$A$2:$E$379,5,FALSE),"")</f>
        <v/>
      </c>
      <c r="F289" s="8"/>
    </row>
    <row r="290" spans="1:6" x14ac:dyDescent="0.45">
      <c r="A290" s="9">
        <v>30286</v>
      </c>
      <c r="B290" s="90">
        <v>45.692999999999998</v>
      </c>
      <c r="C290" s="8">
        <f t="shared" si="24"/>
        <v>1.5123619147816569E-3</v>
      </c>
      <c r="D290" s="8">
        <f t="shared" si="25"/>
        <v>4.8148827820342133E-2</v>
      </c>
      <c r="E290" s="86" t="str">
        <f>IFERROR(VLOOKUP(A290,SPY!$A$2:$E$379,5,FALSE),"")</f>
        <v/>
      </c>
      <c r="F290" s="8"/>
    </row>
    <row r="291" spans="1:6" x14ac:dyDescent="0.45">
      <c r="A291" s="9">
        <v>30317</v>
      </c>
      <c r="B291" s="90">
        <v>45.905999999999999</v>
      </c>
      <c r="C291" s="8">
        <f t="shared" si="24"/>
        <v>4.6615455321383781E-3</v>
      </c>
      <c r="D291" s="8">
        <f t="shared" si="25"/>
        <v>4.6815497229379943E-2</v>
      </c>
      <c r="E291" s="86" t="str">
        <f>IFERROR(VLOOKUP(A291,SPY!$A$2:$E$379,5,FALSE),"")</f>
        <v/>
      </c>
      <c r="F291" s="8"/>
    </row>
    <row r="292" spans="1:6" x14ac:dyDescent="0.45">
      <c r="A292" s="9">
        <v>30348</v>
      </c>
      <c r="B292" s="90">
        <v>45.984000000000002</v>
      </c>
      <c r="C292" s="8">
        <f t="shared" si="24"/>
        <v>1.6991242974775389E-3</v>
      </c>
      <c r="D292" s="8">
        <f t="shared" si="25"/>
        <v>4.5447311583494354E-2</v>
      </c>
      <c r="E292" s="86" t="str">
        <f>IFERROR(VLOOKUP(A292,SPY!$A$2:$E$379,5,FALSE),"")</f>
        <v/>
      </c>
      <c r="F292" s="8"/>
    </row>
    <row r="293" spans="1:6" x14ac:dyDescent="0.45">
      <c r="A293" s="9">
        <v>30376</v>
      </c>
      <c r="B293" s="90">
        <v>46.042999999999999</v>
      </c>
      <c r="C293" s="8">
        <f t="shared" si="24"/>
        <v>1.2830549756437382E-3</v>
      </c>
      <c r="D293" s="8">
        <f t="shared" si="25"/>
        <v>4.4106308676130412E-2</v>
      </c>
      <c r="E293" s="86" t="str">
        <f>IFERROR(VLOOKUP(A293,SPY!$A$2:$E$379,5,FALSE),"")</f>
        <v/>
      </c>
      <c r="F293" s="8"/>
    </row>
    <row r="294" spans="1:6" x14ac:dyDescent="0.45">
      <c r="A294" s="9">
        <v>30407</v>
      </c>
      <c r="B294" s="90">
        <v>46.253</v>
      </c>
      <c r="C294" s="8">
        <f t="shared" si="24"/>
        <v>4.5609538909281433E-3</v>
      </c>
      <c r="D294" s="8">
        <f t="shared" si="25"/>
        <v>4.8345421577515868E-2</v>
      </c>
      <c r="E294" s="86" t="str">
        <f>IFERROR(VLOOKUP(A294,SPY!$A$2:$E$379,5,FALSE),"")</f>
        <v/>
      </c>
      <c r="F294" s="8"/>
    </row>
    <row r="295" spans="1:6" x14ac:dyDescent="0.45">
      <c r="A295" s="9">
        <v>30437</v>
      </c>
      <c r="B295" s="90">
        <v>46.384</v>
      </c>
      <c r="C295" s="8">
        <f t="shared" si="24"/>
        <v>2.8322487190020063E-3</v>
      </c>
      <c r="D295" s="8">
        <f t="shared" si="25"/>
        <v>4.5108377270064448E-2</v>
      </c>
      <c r="E295" s="86" t="str">
        <f>IFERROR(VLOOKUP(A295,SPY!$A$2:$E$379,5,FALSE),"")</f>
        <v/>
      </c>
      <c r="F295" s="8"/>
    </row>
    <row r="296" spans="1:6" x14ac:dyDescent="0.45">
      <c r="A296" s="9">
        <v>30468</v>
      </c>
      <c r="B296" s="90">
        <v>46.557000000000002</v>
      </c>
      <c r="C296" s="8">
        <f t="shared" si="24"/>
        <v>3.7297343911693037E-3</v>
      </c>
      <c r="D296" s="8">
        <f t="shared" si="25"/>
        <v>4.1450429491768137E-2</v>
      </c>
      <c r="E296" s="86" t="str">
        <f>IFERROR(VLOOKUP(A296,SPY!$A$2:$E$379,5,FALSE),"")</f>
        <v/>
      </c>
      <c r="F296" s="8"/>
    </row>
    <row r="297" spans="1:6" x14ac:dyDescent="0.45">
      <c r="A297" s="9">
        <v>30498</v>
      </c>
      <c r="B297" s="90">
        <v>46.82</v>
      </c>
      <c r="C297" s="8">
        <f t="shared" si="24"/>
        <v>5.6489894108295857E-3</v>
      </c>
      <c r="D297" s="8">
        <f t="shared" si="25"/>
        <v>4.1161689163646153E-2</v>
      </c>
      <c r="E297" s="86" t="str">
        <f>IFERROR(VLOOKUP(A297,SPY!$A$2:$E$379,5,FALSE),"")</f>
        <v/>
      </c>
      <c r="F297" s="8"/>
    </row>
    <row r="298" spans="1:6" x14ac:dyDescent="0.45">
      <c r="A298" s="9">
        <v>30529</v>
      </c>
      <c r="B298" s="90">
        <v>47.02</v>
      </c>
      <c r="C298" s="8">
        <f t="shared" si="24"/>
        <v>4.2716787697565373E-3</v>
      </c>
      <c r="D298" s="8">
        <f t="shared" si="25"/>
        <v>4.238715970559559E-2</v>
      </c>
      <c r="E298" s="86" t="str">
        <f>IFERROR(VLOOKUP(A298,SPY!$A$2:$E$379,5,FALSE),"")</f>
        <v/>
      </c>
      <c r="F298" s="8"/>
    </row>
    <row r="299" spans="1:6" x14ac:dyDescent="0.45">
      <c r="A299" s="9">
        <v>30560</v>
      </c>
      <c r="B299" s="90">
        <v>47.185000000000002</v>
      </c>
      <c r="C299" s="8">
        <f t="shared" si="24"/>
        <v>3.5091450446618211E-3</v>
      </c>
      <c r="D299" s="8">
        <f t="shared" si="25"/>
        <v>4.3154334225012914E-2</v>
      </c>
      <c r="E299" s="86" t="str">
        <f>IFERROR(VLOOKUP(A299,SPY!$A$2:$E$379,5,FALSE),"")</f>
        <v/>
      </c>
      <c r="F299" s="8"/>
    </row>
    <row r="300" spans="1:6" x14ac:dyDescent="0.45">
      <c r="A300" s="9">
        <v>30590</v>
      </c>
      <c r="B300" s="90">
        <v>47.265000000000001</v>
      </c>
      <c r="C300" s="8">
        <f t="shared" si="24"/>
        <v>1.6954540637914572E-3</v>
      </c>
      <c r="D300" s="8">
        <f t="shared" si="25"/>
        <v>3.9088091102952527E-2</v>
      </c>
      <c r="E300" s="86" t="str">
        <f>IFERROR(VLOOKUP(A300,SPY!$A$2:$E$379,5,FALSE),"")</f>
        <v/>
      </c>
      <c r="F300" s="8"/>
    </row>
    <row r="301" spans="1:6" x14ac:dyDescent="0.45">
      <c r="A301" s="9">
        <v>30621</v>
      </c>
      <c r="B301" s="90">
        <v>47.332000000000001</v>
      </c>
      <c r="C301" s="8">
        <f t="shared" si="24"/>
        <v>1.4175394054798396E-3</v>
      </c>
      <c r="D301" s="8">
        <f t="shared" si="25"/>
        <v>3.7436436963001807E-2</v>
      </c>
      <c r="E301" s="86" t="str">
        <f>IFERROR(VLOOKUP(A301,SPY!$A$2:$E$379,5,FALSE),"")</f>
        <v/>
      </c>
      <c r="F301" s="8"/>
    </row>
    <row r="302" spans="1:6" x14ac:dyDescent="0.45">
      <c r="A302" s="9">
        <v>30651</v>
      </c>
      <c r="B302" s="90">
        <v>47.357999999999997</v>
      </c>
      <c r="C302" s="8">
        <f t="shared" si="24"/>
        <v>5.4931124820400967E-4</v>
      </c>
      <c r="D302" s="8">
        <f t="shared" si="25"/>
        <v>3.6438841835729763E-2</v>
      </c>
      <c r="E302" s="86" t="str">
        <f>IFERROR(VLOOKUP(A302,SPY!$A$2:$E$379,5,FALSE),"")</f>
        <v/>
      </c>
      <c r="F302" s="8"/>
    </row>
    <row r="303" spans="1:6" x14ac:dyDescent="0.45">
      <c r="A303" s="9">
        <v>30682</v>
      </c>
      <c r="B303" s="90">
        <v>47.564</v>
      </c>
      <c r="C303" s="8">
        <f t="shared" si="24"/>
        <v>4.349845854977108E-3</v>
      </c>
      <c r="D303" s="8">
        <f t="shared" si="25"/>
        <v>3.6117283143815682E-2</v>
      </c>
      <c r="E303" s="86" t="str">
        <f>IFERROR(VLOOKUP(A303,SPY!$A$2:$E$379,5,FALSE),"")</f>
        <v/>
      </c>
      <c r="F303" s="8"/>
    </row>
    <row r="304" spans="1:6" x14ac:dyDescent="0.45">
      <c r="A304" s="9">
        <v>30713</v>
      </c>
      <c r="B304" s="90">
        <v>47.884</v>
      </c>
      <c r="C304" s="8">
        <f t="shared" si="24"/>
        <v>6.7277773105709482E-3</v>
      </c>
      <c r="D304" s="8">
        <f t="shared" si="25"/>
        <v>4.1318719554627625E-2</v>
      </c>
      <c r="E304" s="86" t="str">
        <f>IFERROR(VLOOKUP(A304,SPY!$A$2:$E$379,5,FALSE),"")</f>
        <v/>
      </c>
      <c r="F304" s="8"/>
    </row>
    <row r="305" spans="1:6" x14ac:dyDescent="0.45">
      <c r="A305" s="9">
        <v>30742</v>
      </c>
      <c r="B305" s="90">
        <v>48.040999999999997</v>
      </c>
      <c r="C305" s="8">
        <f t="shared" si="24"/>
        <v>3.2787569960737173E-3</v>
      </c>
      <c r="D305" s="8">
        <f t="shared" si="25"/>
        <v>4.3394218447972532E-2</v>
      </c>
      <c r="E305" s="86" t="str">
        <f>IFERROR(VLOOKUP(A305,SPY!$A$2:$E$379,5,FALSE),"")</f>
        <v/>
      </c>
      <c r="F305" s="8"/>
    </row>
    <row r="306" spans="1:6" x14ac:dyDescent="0.45">
      <c r="A306" s="9">
        <v>30773</v>
      </c>
      <c r="B306" s="90">
        <v>48.223999999999997</v>
      </c>
      <c r="C306" s="8">
        <f t="shared" si="24"/>
        <v>3.809246268811961E-3</v>
      </c>
      <c r="D306" s="8">
        <f t="shared" si="25"/>
        <v>4.2613452100404237E-2</v>
      </c>
      <c r="E306" s="86" t="str">
        <f>IFERROR(VLOOKUP(A306,SPY!$A$2:$E$379,5,FALSE),"")</f>
        <v/>
      </c>
      <c r="F306" s="8"/>
    </row>
    <row r="307" spans="1:6" x14ac:dyDescent="0.45">
      <c r="A307" s="9">
        <v>30803</v>
      </c>
      <c r="B307" s="90">
        <v>48.284999999999997</v>
      </c>
      <c r="C307" s="8">
        <f t="shared" si="24"/>
        <v>1.2649303251492938E-3</v>
      </c>
      <c r="D307" s="8">
        <f t="shared" si="25"/>
        <v>4.0983959986202079E-2</v>
      </c>
      <c r="E307" s="86" t="str">
        <f>IFERROR(VLOOKUP(A307,SPY!$A$2:$E$379,5,FALSE),"")</f>
        <v/>
      </c>
      <c r="F307" s="8"/>
    </row>
    <row r="308" spans="1:6" x14ac:dyDescent="0.45">
      <c r="A308" s="9">
        <v>30834</v>
      </c>
      <c r="B308" s="90">
        <v>48.371000000000002</v>
      </c>
      <c r="C308" s="8">
        <f t="shared" si="24"/>
        <v>1.7810914362639263E-3</v>
      </c>
      <c r="D308" s="8">
        <f t="shared" si="25"/>
        <v>3.8962991601692476E-2</v>
      </c>
      <c r="E308" s="86" t="str">
        <f>IFERROR(VLOOKUP(A308,SPY!$A$2:$E$379,5,FALSE),"")</f>
        <v/>
      </c>
      <c r="F308" s="8"/>
    </row>
    <row r="309" spans="1:6" x14ac:dyDescent="0.45">
      <c r="A309" s="9">
        <v>30864</v>
      </c>
      <c r="B309" s="90">
        <v>48.543999999999997</v>
      </c>
      <c r="C309" s="8">
        <f t="shared" si="24"/>
        <v>3.5765231233588768E-3</v>
      </c>
      <c r="D309" s="8">
        <f t="shared" si="25"/>
        <v>3.6821870995300987E-2</v>
      </c>
      <c r="E309" s="86" t="str">
        <f>IFERROR(VLOOKUP(A309,SPY!$A$2:$E$379,5,FALSE),"")</f>
        <v/>
      </c>
      <c r="F309" s="8"/>
    </row>
    <row r="310" spans="1:6" x14ac:dyDescent="0.45">
      <c r="A310" s="9">
        <v>30895</v>
      </c>
      <c r="B310" s="90">
        <v>48.692999999999998</v>
      </c>
      <c r="C310" s="8">
        <f t="shared" si="24"/>
        <v>3.0693803559658228E-3</v>
      </c>
      <c r="D310" s="8">
        <f t="shared" si="25"/>
        <v>3.5580603998298432E-2</v>
      </c>
      <c r="E310" s="86" t="str">
        <f>IFERROR(VLOOKUP(A310,SPY!$A$2:$E$379,5,FALSE),"")</f>
        <v/>
      </c>
      <c r="F310" s="8"/>
    </row>
    <row r="311" spans="1:6" x14ac:dyDescent="0.45">
      <c r="A311" s="9">
        <v>30926</v>
      </c>
      <c r="B311" s="90">
        <v>48.759</v>
      </c>
      <c r="C311" s="8">
        <f t="shared" si="24"/>
        <v>1.3554309654366659E-3</v>
      </c>
      <c r="D311" s="8">
        <f t="shared" si="25"/>
        <v>3.3358058705097005E-2</v>
      </c>
      <c r="E311" s="86" t="str">
        <f>IFERROR(VLOOKUP(A311,SPY!$A$2:$E$379,5,FALSE),"")</f>
        <v/>
      </c>
      <c r="F311" s="8"/>
    </row>
    <row r="312" spans="1:6" x14ac:dyDescent="0.45">
      <c r="A312" s="9">
        <v>30956</v>
      </c>
      <c r="B312" s="90">
        <v>48.874000000000002</v>
      </c>
      <c r="C312" s="8">
        <f t="shared" si="24"/>
        <v>2.3585389364015885E-3</v>
      </c>
      <c r="D312" s="8">
        <f t="shared" si="25"/>
        <v>3.4042103036073135E-2</v>
      </c>
      <c r="E312" s="86" t="str">
        <f>IFERROR(VLOOKUP(A312,SPY!$A$2:$E$379,5,FALSE),"")</f>
        <v/>
      </c>
      <c r="F312" s="8"/>
    </row>
    <row r="313" spans="1:6" x14ac:dyDescent="0.45">
      <c r="A313" s="9">
        <v>30987</v>
      </c>
      <c r="B313" s="90">
        <v>48.942999999999998</v>
      </c>
      <c r="C313" s="8">
        <f t="shared" si="24"/>
        <v>1.4117935916846402E-3</v>
      </c>
      <c r="D313" s="8">
        <f t="shared" si="25"/>
        <v>3.4036170032958557E-2</v>
      </c>
      <c r="E313" s="86" t="str">
        <f>IFERROR(VLOOKUP(A313,SPY!$A$2:$E$379,5,FALSE),"")</f>
        <v/>
      </c>
      <c r="F313" s="8"/>
    </row>
    <row r="314" spans="1:6" x14ac:dyDescent="0.45">
      <c r="A314" s="9">
        <v>31017</v>
      </c>
      <c r="B314" s="90">
        <v>49.081000000000003</v>
      </c>
      <c r="C314" s="8">
        <f t="shared" si="24"/>
        <v>2.8196064810086519E-3</v>
      </c>
      <c r="D314" s="8">
        <f t="shared" si="25"/>
        <v>3.6382448583132776E-2</v>
      </c>
      <c r="E314" s="86" t="str">
        <f>IFERROR(VLOOKUP(A314,SPY!$A$2:$E$379,5,FALSE),"")</f>
        <v/>
      </c>
      <c r="F314" s="8"/>
    </row>
    <row r="315" spans="1:6" x14ac:dyDescent="0.45">
      <c r="A315" s="9">
        <v>31048</v>
      </c>
      <c r="B315" s="90">
        <v>49.326000000000001</v>
      </c>
      <c r="C315" s="8">
        <f t="shared" si="24"/>
        <v>4.9917483343859814E-3</v>
      </c>
      <c r="D315" s="8">
        <f t="shared" si="25"/>
        <v>3.7044823816331673E-2</v>
      </c>
      <c r="E315" s="86" t="str">
        <f>IFERROR(VLOOKUP(A315,SPY!$A$2:$E$379,5,FALSE),"")</f>
        <v/>
      </c>
      <c r="F315" s="8"/>
    </row>
    <row r="316" spans="1:6" x14ac:dyDescent="0.45">
      <c r="A316" s="9">
        <v>31079</v>
      </c>
      <c r="B316" s="90">
        <v>49.555</v>
      </c>
      <c r="C316" s="8">
        <f t="shared" si="24"/>
        <v>4.6425820054332156E-3</v>
      </c>
      <c r="D316" s="8">
        <f t="shared" si="25"/>
        <v>3.4896834015537559E-2</v>
      </c>
      <c r="E316" s="86" t="str">
        <f>IFERROR(VLOOKUP(A316,SPY!$A$2:$E$379,5,FALSE),"")</f>
        <v/>
      </c>
      <c r="F316" s="8"/>
    </row>
    <row r="317" spans="1:6" x14ac:dyDescent="0.45">
      <c r="A317" s="9">
        <v>31107</v>
      </c>
      <c r="B317" s="90">
        <v>49.749000000000002</v>
      </c>
      <c r="C317" s="8">
        <f t="shared" si="24"/>
        <v>3.9148420946424345E-3</v>
      </c>
      <c r="D317" s="8">
        <f t="shared" si="25"/>
        <v>3.5552965175579265E-2</v>
      </c>
      <c r="E317" s="86" t="str">
        <f>IFERROR(VLOOKUP(A317,SPY!$A$2:$E$379,5,FALSE),"")</f>
        <v/>
      </c>
      <c r="F317" s="8"/>
    </row>
    <row r="318" spans="1:6" x14ac:dyDescent="0.45">
      <c r="A318" s="9">
        <v>31138</v>
      </c>
      <c r="B318" s="90">
        <v>49.820999999999998</v>
      </c>
      <c r="C318" s="8">
        <f t="shared" si="24"/>
        <v>1.4472652716637224E-3</v>
      </c>
      <c r="D318" s="8">
        <f t="shared" si="25"/>
        <v>3.3116290643662838E-2</v>
      </c>
      <c r="E318" s="86" t="str">
        <f>IFERROR(VLOOKUP(A318,SPY!$A$2:$E$379,5,FALSE),"")</f>
        <v/>
      </c>
      <c r="F318" s="8"/>
    </row>
    <row r="319" spans="1:6" x14ac:dyDescent="0.45">
      <c r="A319" s="9">
        <v>31168</v>
      </c>
      <c r="B319" s="90">
        <v>49.939</v>
      </c>
      <c r="C319" s="8">
        <f t="shared" si="24"/>
        <v>2.3684791553761908E-3</v>
      </c>
      <c r="D319" s="8">
        <f t="shared" si="25"/>
        <v>3.4254944599772186E-2</v>
      </c>
      <c r="E319" s="86" t="str">
        <f>IFERROR(VLOOKUP(A319,SPY!$A$2:$E$379,5,FALSE),"")</f>
        <v/>
      </c>
      <c r="F319" s="8"/>
    </row>
    <row r="320" spans="1:6" x14ac:dyDescent="0.45">
      <c r="A320" s="9">
        <v>31199</v>
      </c>
      <c r="B320" s="90">
        <v>50.075000000000003</v>
      </c>
      <c r="C320" s="8">
        <f t="shared" si="24"/>
        <v>2.7233224533931288E-3</v>
      </c>
      <c r="D320" s="8">
        <f t="shared" si="25"/>
        <v>3.5227719087883358E-2</v>
      </c>
      <c r="E320" s="86" t="str">
        <f>IFERROR(VLOOKUP(A320,SPY!$A$2:$E$379,5,FALSE),"")</f>
        <v/>
      </c>
      <c r="F320" s="8"/>
    </row>
    <row r="321" spans="1:6" x14ac:dyDescent="0.45">
      <c r="A321" s="9">
        <v>31229</v>
      </c>
      <c r="B321" s="90">
        <v>50.198</v>
      </c>
      <c r="C321" s="8">
        <f t="shared" si="24"/>
        <v>2.4563155267098846E-3</v>
      </c>
      <c r="D321" s="8">
        <f t="shared" si="25"/>
        <v>3.4072181938035628E-2</v>
      </c>
      <c r="E321" s="86" t="str">
        <f>IFERROR(VLOOKUP(A321,SPY!$A$2:$E$379,5,FALSE),"")</f>
        <v/>
      </c>
      <c r="F321" s="8"/>
    </row>
    <row r="322" spans="1:6" x14ac:dyDescent="0.45">
      <c r="A322" s="9">
        <v>31260</v>
      </c>
      <c r="B322" s="90">
        <v>50.363999999999997</v>
      </c>
      <c r="C322" s="8">
        <f t="shared" si="24"/>
        <v>3.306904657556009E-3</v>
      </c>
      <c r="D322" s="8">
        <f t="shared" si="25"/>
        <v>3.4317047624915276E-2</v>
      </c>
      <c r="E322" s="86" t="str">
        <f>IFERROR(VLOOKUP(A322,SPY!$A$2:$E$379,5,FALSE),"")</f>
        <v/>
      </c>
      <c r="F322" s="8"/>
    </row>
    <row r="323" spans="1:6" x14ac:dyDescent="0.45">
      <c r="A323" s="9">
        <v>31291</v>
      </c>
      <c r="B323" s="90">
        <v>50.448999999999998</v>
      </c>
      <c r="C323" s="8">
        <f t="shared" si="24"/>
        <v>1.6877134461124044E-3</v>
      </c>
      <c r="D323" s="8">
        <f t="shared" si="25"/>
        <v>3.4660267847987036E-2</v>
      </c>
      <c r="E323" s="86" t="str">
        <f>IFERROR(VLOOKUP(A323,SPY!$A$2:$E$379,5,FALSE),"")</f>
        <v/>
      </c>
      <c r="F323" s="8"/>
    </row>
    <row r="324" spans="1:6" x14ac:dyDescent="0.45">
      <c r="A324" s="9">
        <v>31321</v>
      </c>
      <c r="B324" s="90">
        <v>50.533000000000001</v>
      </c>
      <c r="C324" s="8">
        <f t="shared" si="24"/>
        <v>1.6650478701263349E-3</v>
      </c>
      <c r="D324" s="8">
        <f t="shared" si="25"/>
        <v>3.3944428530507054E-2</v>
      </c>
      <c r="E324" s="86" t="str">
        <f>IFERROR(VLOOKUP(A324,SPY!$A$2:$E$379,5,FALSE),"")</f>
        <v/>
      </c>
      <c r="F324" s="8"/>
    </row>
    <row r="325" spans="1:6" x14ac:dyDescent="0.45">
      <c r="A325" s="9">
        <v>31352</v>
      </c>
      <c r="B325" s="90">
        <v>50.68</v>
      </c>
      <c r="C325" s="8">
        <f t="shared" ref="C325:C388" si="26">B325/B324-1</f>
        <v>2.9089901648426952E-3</v>
      </c>
      <c r="D325" s="8">
        <f t="shared" si="25"/>
        <v>3.5490264184868225E-2</v>
      </c>
      <c r="E325" s="86" t="str">
        <f>IFERROR(VLOOKUP(A325,SPY!$A$2:$E$379,5,FALSE),"")</f>
        <v/>
      </c>
      <c r="F325" s="8"/>
    </row>
    <row r="326" spans="1:6" x14ac:dyDescent="0.45">
      <c r="A326" s="9">
        <v>31382</v>
      </c>
      <c r="B326" s="90">
        <v>50.85</v>
      </c>
      <c r="C326" s="8">
        <f t="shared" si="26"/>
        <v>3.3543804262037291E-3</v>
      </c>
      <c r="D326" s="8">
        <f t="shared" si="25"/>
        <v>3.6042460422566647E-2</v>
      </c>
      <c r="E326" s="86" t="str">
        <f>IFERROR(VLOOKUP(A326,SPY!$A$2:$E$379,5,FALSE),"")</f>
        <v/>
      </c>
      <c r="F326" s="8"/>
    </row>
    <row r="327" spans="1:6" x14ac:dyDescent="0.45">
      <c r="A327" s="9">
        <v>31413</v>
      </c>
      <c r="B327" s="90">
        <v>51.084000000000003</v>
      </c>
      <c r="C327" s="8">
        <f t="shared" si="26"/>
        <v>4.6017699115044053E-3</v>
      </c>
      <c r="D327" s="8">
        <f t="shared" si="25"/>
        <v>3.5640433037343433E-2</v>
      </c>
      <c r="E327" s="86" t="str">
        <f>IFERROR(VLOOKUP(A327,SPY!$A$2:$E$379,5,FALSE),"")</f>
        <v/>
      </c>
      <c r="F327" s="8"/>
    </row>
    <row r="328" spans="1:6" x14ac:dyDescent="0.45">
      <c r="A328" s="9">
        <v>31444</v>
      </c>
      <c r="B328" s="90">
        <v>51.084000000000003</v>
      </c>
      <c r="C328" s="8">
        <f t="shared" si="26"/>
        <v>0</v>
      </c>
      <c r="D328" s="8">
        <f t="shared" si="25"/>
        <v>3.0854605993340778E-2</v>
      </c>
      <c r="E328" s="86" t="str">
        <f>IFERROR(VLOOKUP(A328,SPY!$A$2:$E$379,5,FALSE),"")</f>
        <v/>
      </c>
      <c r="F328" s="8"/>
    </row>
    <row r="329" spans="1:6" x14ac:dyDescent="0.45">
      <c r="A329" s="9">
        <v>31472</v>
      </c>
      <c r="B329" s="90">
        <v>50.972000000000001</v>
      </c>
      <c r="C329" s="8">
        <f t="shared" si="26"/>
        <v>-2.1924673087464486E-3</v>
      </c>
      <c r="D329" s="8">
        <f t="shared" si="25"/>
        <v>2.4583408711732924E-2</v>
      </c>
      <c r="E329" s="86" t="str">
        <f>IFERROR(VLOOKUP(A329,SPY!$A$2:$E$379,5,FALSE),"")</f>
        <v/>
      </c>
      <c r="F329" s="8"/>
    </row>
    <row r="330" spans="1:6" x14ac:dyDescent="0.45">
      <c r="A330" s="9">
        <v>31503</v>
      </c>
      <c r="B330" s="90">
        <v>50.868000000000002</v>
      </c>
      <c r="C330" s="8">
        <f t="shared" si="26"/>
        <v>-2.0403358706740926E-3</v>
      </c>
      <c r="D330" s="8">
        <f t="shared" si="25"/>
        <v>2.1015234539651928E-2</v>
      </c>
      <c r="E330" s="86" t="str">
        <f>IFERROR(VLOOKUP(A330,SPY!$A$2:$E$379,5,FALSE),"")</f>
        <v/>
      </c>
      <c r="F330" s="8"/>
    </row>
    <row r="331" spans="1:6" x14ac:dyDescent="0.45">
      <c r="A331" s="9">
        <v>31533</v>
      </c>
      <c r="B331" s="90">
        <v>50.960999999999999</v>
      </c>
      <c r="C331" s="8">
        <f t="shared" si="26"/>
        <v>1.8282613824014415E-3</v>
      </c>
      <c r="D331" s="8">
        <f t="shared" si="25"/>
        <v>2.0464967260057199E-2</v>
      </c>
      <c r="E331" s="86" t="str">
        <f>IFERROR(VLOOKUP(A331,SPY!$A$2:$E$379,5,FALSE),"")</f>
        <v/>
      </c>
      <c r="F331" s="8"/>
    </row>
    <row r="332" spans="1:6" x14ac:dyDescent="0.45">
      <c r="A332" s="9">
        <v>31564</v>
      </c>
      <c r="B332" s="90">
        <v>51.151000000000003</v>
      </c>
      <c r="C332" s="8">
        <f t="shared" si="26"/>
        <v>3.7283412805872995E-3</v>
      </c>
      <c r="D332" s="8">
        <f t="shared" si="25"/>
        <v>2.1487768347478786E-2</v>
      </c>
      <c r="E332" s="86" t="str">
        <f>IFERROR(VLOOKUP(A332,SPY!$A$2:$E$379,5,FALSE),"")</f>
        <v/>
      </c>
      <c r="F332" s="8"/>
    </row>
    <row r="333" spans="1:6" x14ac:dyDescent="0.45">
      <c r="A333" s="9">
        <v>31594</v>
      </c>
      <c r="B333" s="90">
        <v>51.164000000000001</v>
      </c>
      <c r="C333" s="8">
        <f t="shared" si="26"/>
        <v>2.5414947899360385E-4</v>
      </c>
      <c r="D333" s="8">
        <f t="shared" si="25"/>
        <v>1.9243794573488904E-2</v>
      </c>
      <c r="E333" s="86" t="str">
        <f>IFERROR(VLOOKUP(A333,SPY!$A$2:$E$379,5,FALSE),"")</f>
        <v/>
      </c>
      <c r="F333" s="8"/>
    </row>
    <row r="334" spans="1:6" x14ac:dyDescent="0.45">
      <c r="A334" s="9">
        <v>31625</v>
      </c>
      <c r="B334" s="90">
        <v>51.228000000000002</v>
      </c>
      <c r="C334" s="8">
        <f t="shared" si="26"/>
        <v>1.2508795246657378E-3</v>
      </c>
      <c r="D334" s="8">
        <f t="shared" si="25"/>
        <v>1.7155110793424022E-2</v>
      </c>
      <c r="E334" s="86" t="str">
        <f>IFERROR(VLOOKUP(A334,SPY!$A$2:$E$379,5,FALSE),"")</f>
        <v/>
      </c>
      <c r="F334" s="8"/>
    </row>
    <row r="335" spans="1:6" x14ac:dyDescent="0.45">
      <c r="A335" s="9">
        <v>31656</v>
      </c>
      <c r="B335" s="90">
        <v>51.396000000000001</v>
      </c>
      <c r="C335" s="8">
        <f t="shared" si="26"/>
        <v>3.2794565472007431E-3</v>
      </c>
      <c r="D335" s="8">
        <f t="shared" si="25"/>
        <v>1.8771432535828358E-2</v>
      </c>
      <c r="E335" s="86" t="str">
        <f>IFERROR(VLOOKUP(A335,SPY!$A$2:$E$379,5,FALSE),"")</f>
        <v/>
      </c>
      <c r="F335" s="8"/>
    </row>
    <row r="336" spans="1:6" x14ac:dyDescent="0.45">
      <c r="A336" s="9">
        <v>31686</v>
      </c>
      <c r="B336" s="90">
        <v>51.488</v>
      </c>
      <c r="C336" s="8">
        <f t="shared" si="26"/>
        <v>1.7900225698497252E-3</v>
      </c>
      <c r="D336" s="8">
        <f t="shared" ref="D336:D399" si="27">B336/B324-1</f>
        <v>1.8898541547107905E-2</v>
      </c>
      <c r="E336" s="86" t="str">
        <f>IFERROR(VLOOKUP(A336,SPY!$A$2:$E$379,5,FALSE),"")</f>
        <v/>
      </c>
      <c r="F336" s="8"/>
    </row>
    <row r="337" spans="1:6" x14ac:dyDescent="0.45">
      <c r="A337" s="9">
        <v>31717</v>
      </c>
      <c r="B337" s="90">
        <v>51.58</v>
      </c>
      <c r="C337" s="8">
        <f t="shared" si="26"/>
        <v>1.786824114356822E-3</v>
      </c>
      <c r="D337" s="8">
        <f t="shared" si="27"/>
        <v>1.7758484609313285E-2</v>
      </c>
      <c r="E337" s="86" t="str">
        <f>IFERROR(VLOOKUP(A337,SPY!$A$2:$E$379,5,FALSE),"")</f>
        <v/>
      </c>
      <c r="F337" s="8"/>
    </row>
    <row r="338" spans="1:6" x14ac:dyDescent="0.45">
      <c r="A338" s="9">
        <v>31747</v>
      </c>
      <c r="B338" s="90">
        <v>51.651000000000003</v>
      </c>
      <c r="C338" s="8">
        <f t="shared" si="26"/>
        <v>1.3765025203569259E-3</v>
      </c>
      <c r="D338" s="8">
        <f t="shared" si="27"/>
        <v>1.5752212389380515E-2</v>
      </c>
      <c r="E338" s="86" t="str">
        <f>IFERROR(VLOOKUP(A338,SPY!$A$2:$E$379,5,FALSE),"")</f>
        <v/>
      </c>
      <c r="F338" s="8"/>
    </row>
    <row r="339" spans="1:6" x14ac:dyDescent="0.45">
      <c r="A339" s="9">
        <v>31778</v>
      </c>
      <c r="B339" s="90">
        <v>51.893999999999998</v>
      </c>
      <c r="C339" s="8">
        <f t="shared" si="26"/>
        <v>4.7046523784630701E-3</v>
      </c>
      <c r="D339" s="8">
        <f t="shared" si="27"/>
        <v>1.5856236786469191E-2</v>
      </c>
      <c r="E339" s="86" t="str">
        <f>IFERROR(VLOOKUP(A339,SPY!$A$2:$E$379,5,FALSE),"")</f>
        <v/>
      </c>
      <c r="F339" s="8"/>
    </row>
    <row r="340" spans="1:6" x14ac:dyDescent="0.45">
      <c r="A340" s="9">
        <v>31809</v>
      </c>
      <c r="B340" s="90">
        <v>52.076000000000001</v>
      </c>
      <c r="C340" s="8">
        <f t="shared" si="26"/>
        <v>3.5071491887308515E-3</v>
      </c>
      <c r="D340" s="8">
        <f t="shared" si="27"/>
        <v>1.9418996163182101E-2</v>
      </c>
      <c r="E340" s="86" t="str">
        <f>IFERROR(VLOOKUP(A340,SPY!$A$2:$E$379,5,FALSE),"")</f>
        <v/>
      </c>
      <c r="F340" s="8"/>
    </row>
    <row r="341" spans="1:6" x14ac:dyDescent="0.45">
      <c r="A341" s="9">
        <v>31837</v>
      </c>
      <c r="B341" s="90">
        <v>52.213999999999999</v>
      </c>
      <c r="C341" s="8">
        <f t="shared" si="26"/>
        <v>2.6499731162146212E-3</v>
      </c>
      <c r="D341" s="8">
        <f t="shared" si="27"/>
        <v>2.4366318763242578E-2</v>
      </c>
      <c r="E341" s="86" t="str">
        <f>IFERROR(VLOOKUP(A341,SPY!$A$2:$E$379,5,FALSE),"")</f>
        <v/>
      </c>
      <c r="F341" s="8"/>
    </row>
    <row r="342" spans="1:6" x14ac:dyDescent="0.45">
      <c r="A342" s="9">
        <v>31868</v>
      </c>
      <c r="B342" s="90">
        <v>52.408999999999999</v>
      </c>
      <c r="C342" s="8">
        <f t="shared" si="26"/>
        <v>3.7346305588539241E-3</v>
      </c>
      <c r="D342" s="8">
        <f t="shared" si="27"/>
        <v>3.0294094519147441E-2</v>
      </c>
      <c r="E342" s="86" t="str">
        <f>IFERROR(VLOOKUP(A342,SPY!$A$2:$E$379,5,FALSE),"")</f>
        <v/>
      </c>
      <c r="F342" s="8"/>
    </row>
    <row r="343" spans="1:6" x14ac:dyDescent="0.45">
      <c r="A343" s="9">
        <v>31898</v>
      </c>
      <c r="B343" s="90">
        <v>52.542000000000002</v>
      </c>
      <c r="C343" s="8">
        <f t="shared" si="26"/>
        <v>2.537732068919496E-3</v>
      </c>
      <c r="D343" s="8">
        <f t="shared" si="27"/>
        <v>3.1023724024253907E-2</v>
      </c>
      <c r="E343" s="86" t="str">
        <f>IFERROR(VLOOKUP(A343,SPY!$A$2:$E$379,5,FALSE),"")</f>
        <v/>
      </c>
      <c r="F343" s="8"/>
    </row>
    <row r="344" spans="1:6" x14ac:dyDescent="0.45">
      <c r="A344" s="9">
        <v>31929</v>
      </c>
      <c r="B344" s="90">
        <v>52.741</v>
      </c>
      <c r="C344" s="8">
        <f t="shared" si="26"/>
        <v>3.7874462334892556E-3</v>
      </c>
      <c r="D344" s="8">
        <f t="shared" si="27"/>
        <v>3.1084436276905603E-2</v>
      </c>
      <c r="E344" s="86" t="str">
        <f>IFERROR(VLOOKUP(A344,SPY!$A$2:$E$379,5,FALSE),"")</f>
        <v/>
      </c>
      <c r="F344" s="8"/>
    </row>
    <row r="345" spans="1:6" x14ac:dyDescent="0.45">
      <c r="A345" s="9">
        <v>31959</v>
      </c>
      <c r="B345" s="90">
        <v>52.863</v>
      </c>
      <c r="C345" s="8">
        <f t="shared" si="26"/>
        <v>2.3131908761684361E-3</v>
      </c>
      <c r="D345" s="8">
        <f t="shared" si="27"/>
        <v>3.3206942381361904E-2</v>
      </c>
      <c r="E345" s="86" t="str">
        <f>IFERROR(VLOOKUP(A345,SPY!$A$2:$E$379,5,FALSE),"")</f>
        <v/>
      </c>
      <c r="F345" s="8"/>
    </row>
    <row r="346" spans="1:6" x14ac:dyDescent="0.45">
      <c r="A346" s="9">
        <v>31990</v>
      </c>
      <c r="B346" s="90">
        <v>53.072000000000003</v>
      </c>
      <c r="C346" s="8">
        <f t="shared" si="26"/>
        <v>3.9536159506650126E-3</v>
      </c>
      <c r="D346" s="8">
        <f t="shared" si="27"/>
        <v>3.5995939720465442E-2</v>
      </c>
      <c r="E346" s="86" t="str">
        <f>IFERROR(VLOOKUP(A346,SPY!$A$2:$E$379,5,FALSE),"")</f>
        <v/>
      </c>
      <c r="F346" s="8"/>
    </row>
    <row r="347" spans="1:6" x14ac:dyDescent="0.45">
      <c r="A347" s="9">
        <v>32021</v>
      </c>
      <c r="B347" s="90">
        <v>53.250999999999998</v>
      </c>
      <c r="C347" s="8">
        <f t="shared" si="26"/>
        <v>3.3727766053661679E-3</v>
      </c>
      <c r="D347" s="8">
        <f t="shared" si="27"/>
        <v>3.6092302902949625E-2</v>
      </c>
      <c r="E347" s="86" t="str">
        <f>IFERROR(VLOOKUP(A347,SPY!$A$2:$E$379,5,FALSE),"")</f>
        <v/>
      </c>
      <c r="F347" s="8"/>
    </row>
    <row r="348" spans="1:6" x14ac:dyDescent="0.45">
      <c r="A348" s="9">
        <v>32051</v>
      </c>
      <c r="B348" s="90">
        <v>53.42</v>
      </c>
      <c r="C348" s="8">
        <f t="shared" si="26"/>
        <v>3.1736493211396155E-3</v>
      </c>
      <c r="D348" s="8">
        <f t="shared" si="27"/>
        <v>3.7523306401491707E-2</v>
      </c>
      <c r="E348" s="86" t="str">
        <f>IFERROR(VLOOKUP(A348,SPY!$A$2:$E$379,5,FALSE),"")</f>
        <v/>
      </c>
      <c r="F348" s="8"/>
    </row>
    <row r="349" spans="1:6" x14ac:dyDescent="0.45">
      <c r="A349" s="9">
        <v>32082</v>
      </c>
      <c r="B349" s="90">
        <v>53.521000000000001</v>
      </c>
      <c r="C349" s="8">
        <f t="shared" si="26"/>
        <v>1.8906776488205601E-3</v>
      </c>
      <c r="D349" s="8">
        <f t="shared" si="27"/>
        <v>3.7630864676231113E-2</v>
      </c>
      <c r="E349" s="86" t="str">
        <f>IFERROR(VLOOKUP(A349,SPY!$A$2:$E$379,5,FALSE),"")</f>
        <v/>
      </c>
      <c r="F349" s="8"/>
    </row>
    <row r="350" spans="1:6" x14ac:dyDescent="0.45">
      <c r="A350" s="9">
        <v>32112</v>
      </c>
      <c r="B350" s="90">
        <v>53.62</v>
      </c>
      <c r="C350" s="8">
        <f t="shared" si="26"/>
        <v>1.849741223071355E-3</v>
      </c>
      <c r="D350" s="8">
        <f t="shared" si="27"/>
        <v>3.8121236762114874E-2</v>
      </c>
      <c r="E350" s="86" t="str">
        <f>IFERROR(VLOOKUP(A350,SPY!$A$2:$E$379,5,FALSE),"")</f>
        <v/>
      </c>
      <c r="F350" s="8"/>
    </row>
    <row r="351" spans="1:6" x14ac:dyDescent="0.45">
      <c r="A351" s="9">
        <v>32143</v>
      </c>
      <c r="B351" s="90">
        <v>53.828000000000003</v>
      </c>
      <c r="C351" s="8">
        <f t="shared" si="26"/>
        <v>3.8791495710557289E-3</v>
      </c>
      <c r="D351" s="8">
        <f t="shared" si="27"/>
        <v>3.7268277642887426E-2</v>
      </c>
      <c r="E351" s="86" t="str">
        <f>IFERROR(VLOOKUP(A351,SPY!$A$2:$E$379,5,FALSE),"")</f>
        <v/>
      </c>
      <c r="F351" s="8"/>
    </row>
    <row r="352" spans="1:6" x14ac:dyDescent="0.45">
      <c r="A352" s="9">
        <v>32174</v>
      </c>
      <c r="B352" s="90">
        <v>53.908000000000001</v>
      </c>
      <c r="C352" s="8">
        <f t="shared" si="26"/>
        <v>1.4862153526045141E-3</v>
      </c>
      <c r="D352" s="8">
        <f t="shared" si="27"/>
        <v>3.5179353252938084E-2</v>
      </c>
      <c r="E352" s="86" t="str">
        <f>IFERROR(VLOOKUP(A352,SPY!$A$2:$E$379,5,FALSE),"")</f>
        <v/>
      </c>
      <c r="F352" s="8"/>
    </row>
    <row r="353" spans="1:6" x14ac:dyDescent="0.45">
      <c r="A353" s="9">
        <v>32203</v>
      </c>
      <c r="B353" s="90">
        <v>54.093000000000004</v>
      </c>
      <c r="C353" s="8">
        <f t="shared" si="26"/>
        <v>3.431772649699516E-3</v>
      </c>
      <c r="D353" s="8">
        <f t="shared" si="27"/>
        <v>3.598651702608513E-2</v>
      </c>
      <c r="E353" s="86" t="str">
        <f>IFERROR(VLOOKUP(A353,SPY!$A$2:$E$379,5,FALSE),"")</f>
        <v/>
      </c>
      <c r="F353" s="8"/>
    </row>
    <row r="354" spans="1:6" x14ac:dyDescent="0.45">
      <c r="A354" s="9">
        <v>32234</v>
      </c>
      <c r="B354" s="90">
        <v>54.356000000000002</v>
      </c>
      <c r="C354" s="8">
        <f t="shared" si="26"/>
        <v>4.8619969312109212E-3</v>
      </c>
      <c r="D354" s="8">
        <f t="shared" si="27"/>
        <v>3.7150107805911325E-2</v>
      </c>
      <c r="E354" s="86" t="str">
        <f>IFERROR(VLOOKUP(A354,SPY!$A$2:$E$379,5,FALSE),"")</f>
        <v/>
      </c>
      <c r="F354" s="8"/>
    </row>
    <row r="355" spans="1:6" x14ac:dyDescent="0.45">
      <c r="A355" s="9">
        <v>32264</v>
      </c>
      <c r="B355" s="90">
        <v>54.514000000000003</v>
      </c>
      <c r="C355" s="8">
        <f t="shared" si="26"/>
        <v>2.9067628228713893E-3</v>
      </c>
      <c r="D355" s="8">
        <f t="shared" si="27"/>
        <v>3.7531879258497991E-2</v>
      </c>
      <c r="E355" s="86" t="str">
        <f>IFERROR(VLOOKUP(A355,SPY!$A$2:$E$379,5,FALSE),"")</f>
        <v/>
      </c>
      <c r="F355" s="8"/>
    </row>
    <row r="356" spans="1:6" x14ac:dyDescent="0.45">
      <c r="A356" s="9">
        <v>32295</v>
      </c>
      <c r="B356" s="90">
        <v>54.746000000000002</v>
      </c>
      <c r="C356" s="8">
        <f t="shared" si="26"/>
        <v>4.2557875041273618E-3</v>
      </c>
      <c r="D356" s="8">
        <f t="shared" si="27"/>
        <v>3.8015964809161806E-2</v>
      </c>
      <c r="E356" s="86" t="str">
        <f>IFERROR(VLOOKUP(A356,SPY!$A$2:$E$379,5,FALSE),"")</f>
        <v/>
      </c>
      <c r="F356" s="8"/>
    </row>
    <row r="357" spans="1:6" x14ac:dyDescent="0.45">
      <c r="A357" s="9">
        <v>32325</v>
      </c>
      <c r="B357" s="90">
        <v>55.012</v>
      </c>
      <c r="C357" s="8">
        <f t="shared" si="26"/>
        <v>4.8588024695868093E-3</v>
      </c>
      <c r="D357" s="8">
        <f t="shared" si="27"/>
        <v>4.065225204774614E-2</v>
      </c>
      <c r="E357" s="86" t="str">
        <f>IFERROR(VLOOKUP(A357,SPY!$A$2:$E$379,5,FALSE),"")</f>
        <v/>
      </c>
      <c r="F357" s="8"/>
    </row>
    <row r="358" spans="1:6" x14ac:dyDescent="0.45">
      <c r="A358" s="9">
        <v>32356</v>
      </c>
      <c r="B358" s="90">
        <v>55.174999999999997</v>
      </c>
      <c r="C358" s="8">
        <f t="shared" si="26"/>
        <v>2.9629898931142762E-3</v>
      </c>
      <c r="D358" s="8">
        <f t="shared" si="27"/>
        <v>3.9625414531202718E-2</v>
      </c>
      <c r="E358" s="86" t="str">
        <f>IFERROR(VLOOKUP(A358,SPY!$A$2:$E$379,5,FALSE),"")</f>
        <v/>
      </c>
      <c r="F358" s="8"/>
    </row>
    <row r="359" spans="1:6" x14ac:dyDescent="0.45">
      <c r="A359" s="9">
        <v>32387</v>
      </c>
      <c r="B359" s="90">
        <v>55.444000000000003</v>
      </c>
      <c r="C359" s="8">
        <f t="shared" si="26"/>
        <v>4.8753964657908266E-3</v>
      </c>
      <c r="D359" s="8">
        <f t="shared" si="27"/>
        <v>4.1182325214550008E-2</v>
      </c>
      <c r="E359" s="86" t="str">
        <f>IFERROR(VLOOKUP(A359,SPY!$A$2:$E$379,5,FALSE),"")</f>
        <v/>
      </c>
      <c r="F359" s="8"/>
    </row>
    <row r="360" spans="1:6" x14ac:dyDescent="0.45">
      <c r="A360" s="9">
        <v>32417</v>
      </c>
      <c r="B360" s="90">
        <v>55.625</v>
      </c>
      <c r="C360" s="8">
        <f t="shared" si="26"/>
        <v>3.2645552268955047E-3</v>
      </c>
      <c r="D360" s="8">
        <f t="shared" si="27"/>
        <v>4.127667540247093E-2</v>
      </c>
      <c r="E360" s="86" t="str">
        <f>IFERROR(VLOOKUP(A360,SPY!$A$2:$E$379,5,FALSE),"")</f>
        <v/>
      </c>
      <c r="F360" s="8"/>
    </row>
    <row r="361" spans="1:6" x14ac:dyDescent="0.45">
      <c r="A361" s="9">
        <v>32448</v>
      </c>
      <c r="B361" s="90">
        <v>55.753999999999998</v>
      </c>
      <c r="C361" s="8">
        <f t="shared" si="26"/>
        <v>2.3191011235954573E-3</v>
      </c>
      <c r="D361" s="8">
        <f t="shared" si="27"/>
        <v>4.1721940920386391E-2</v>
      </c>
      <c r="E361" s="86" t="str">
        <f>IFERROR(VLOOKUP(A361,SPY!$A$2:$E$379,5,FALSE),"")</f>
        <v/>
      </c>
      <c r="F361" s="8"/>
    </row>
    <row r="362" spans="1:6" x14ac:dyDescent="0.45">
      <c r="A362" s="9">
        <v>32478</v>
      </c>
      <c r="B362" s="90">
        <v>55.927999999999997</v>
      </c>
      <c r="C362" s="8">
        <f t="shared" si="26"/>
        <v>3.1208523155288326E-3</v>
      </c>
      <c r="D362" s="8">
        <f t="shared" si="27"/>
        <v>4.304364043267439E-2</v>
      </c>
      <c r="E362" s="86" t="str">
        <f>IFERROR(VLOOKUP(A362,SPY!$A$2:$E$379,5,FALSE),"")</f>
        <v/>
      </c>
      <c r="F362" s="8"/>
    </row>
    <row r="363" spans="1:6" x14ac:dyDescent="0.45">
      <c r="A363" s="9">
        <v>32509</v>
      </c>
      <c r="B363" s="90">
        <v>56.215000000000003</v>
      </c>
      <c r="C363" s="8">
        <f t="shared" si="26"/>
        <v>5.1315977685597591E-3</v>
      </c>
      <c r="D363" s="8">
        <f t="shared" si="27"/>
        <v>4.4344950583339537E-2</v>
      </c>
      <c r="E363" s="86" t="str">
        <f>IFERROR(VLOOKUP(A363,SPY!$A$2:$E$379,5,FALSE),"")</f>
        <v/>
      </c>
      <c r="F363" s="8"/>
    </row>
    <row r="364" spans="1:6" x14ac:dyDescent="0.45">
      <c r="A364" s="9">
        <v>32540</v>
      </c>
      <c r="B364" s="90">
        <v>56.402000000000001</v>
      </c>
      <c r="C364" s="8">
        <f t="shared" si="26"/>
        <v>3.3265142755491972E-3</v>
      </c>
      <c r="D364" s="8">
        <f t="shared" si="27"/>
        <v>4.6264005342435244E-2</v>
      </c>
      <c r="E364" s="86" t="str">
        <f>IFERROR(VLOOKUP(A364,SPY!$A$2:$E$379,5,FALSE),"")</f>
        <v/>
      </c>
      <c r="F364" s="8"/>
    </row>
    <row r="365" spans="1:6" x14ac:dyDescent="0.45">
      <c r="A365" s="9">
        <v>32568</v>
      </c>
      <c r="B365" s="90">
        <v>56.612000000000002</v>
      </c>
      <c r="C365" s="8">
        <f t="shared" si="26"/>
        <v>3.7232722243891736E-3</v>
      </c>
      <c r="D365" s="8">
        <f t="shared" si="27"/>
        <v>4.6567947793614728E-2</v>
      </c>
      <c r="E365" s="86" t="str">
        <f>IFERROR(VLOOKUP(A365,SPY!$A$2:$E$379,5,FALSE),"")</f>
        <v/>
      </c>
      <c r="F365" s="8"/>
    </row>
    <row r="366" spans="1:6" x14ac:dyDescent="0.45">
      <c r="A366" s="9">
        <v>32599</v>
      </c>
      <c r="B366" s="90">
        <v>56.988999999999997</v>
      </c>
      <c r="C366" s="8">
        <f t="shared" si="26"/>
        <v>6.6593655055464662E-3</v>
      </c>
      <c r="D366" s="8">
        <f t="shared" si="27"/>
        <v>4.843991463683861E-2</v>
      </c>
      <c r="E366" s="86" t="str">
        <f>IFERROR(VLOOKUP(A366,SPY!$A$2:$E$379,5,FALSE),"")</f>
        <v/>
      </c>
      <c r="F366" s="8"/>
    </row>
    <row r="367" spans="1:6" x14ac:dyDescent="0.45">
      <c r="A367" s="9">
        <v>32629</v>
      </c>
      <c r="B367" s="90">
        <v>57.197000000000003</v>
      </c>
      <c r="C367" s="8">
        <f t="shared" si="26"/>
        <v>3.6498271596274723E-3</v>
      </c>
      <c r="D367" s="8">
        <f t="shared" si="27"/>
        <v>4.9216714972300624E-2</v>
      </c>
      <c r="E367" s="86" t="str">
        <f>IFERROR(VLOOKUP(A367,SPY!$A$2:$E$379,5,FALSE),"")</f>
        <v/>
      </c>
      <c r="F367" s="8"/>
    </row>
    <row r="368" spans="1:6" x14ac:dyDescent="0.45">
      <c r="A368" s="9">
        <v>32660</v>
      </c>
      <c r="B368" s="90">
        <v>57.322000000000003</v>
      </c>
      <c r="C368" s="8">
        <f t="shared" si="26"/>
        <v>2.1854293057328444E-3</v>
      </c>
      <c r="D368" s="8">
        <f t="shared" si="27"/>
        <v>4.7053666021261931E-2</v>
      </c>
      <c r="E368" s="86" t="str">
        <f>IFERROR(VLOOKUP(A368,SPY!$A$2:$E$379,5,FALSE),"")</f>
        <v/>
      </c>
      <c r="F368" s="8"/>
    </row>
    <row r="369" spans="1:6" x14ac:dyDescent="0.45">
      <c r="A369" s="9">
        <v>32690</v>
      </c>
      <c r="B369" s="90">
        <v>57.459000000000003</v>
      </c>
      <c r="C369" s="8">
        <f t="shared" si="26"/>
        <v>2.3900073270297639E-3</v>
      </c>
      <c r="D369" s="8">
        <f t="shared" si="27"/>
        <v>4.4481204100923488E-2</v>
      </c>
      <c r="E369" s="86" t="str">
        <f>IFERROR(VLOOKUP(A369,SPY!$A$2:$E$379,5,FALSE),"")</f>
        <v/>
      </c>
      <c r="F369" s="8"/>
    </row>
    <row r="370" spans="1:6" x14ac:dyDescent="0.45">
      <c r="A370" s="9">
        <v>32721</v>
      </c>
      <c r="B370" s="90">
        <v>57.466000000000001</v>
      </c>
      <c r="C370" s="8">
        <f t="shared" si="26"/>
        <v>1.2182599766785707E-4</v>
      </c>
      <c r="D370" s="8">
        <f t="shared" si="27"/>
        <v>4.1522428636157738E-2</v>
      </c>
      <c r="E370" s="86" t="str">
        <f>IFERROR(VLOOKUP(A370,SPY!$A$2:$E$379,5,FALSE),"")</f>
        <v/>
      </c>
      <c r="F370" s="8"/>
    </row>
    <row r="371" spans="1:6" x14ac:dyDescent="0.45">
      <c r="A371" s="9">
        <v>32752</v>
      </c>
      <c r="B371" s="90">
        <v>57.594000000000001</v>
      </c>
      <c r="C371" s="8">
        <f t="shared" si="26"/>
        <v>2.2274040302092679E-3</v>
      </c>
      <c r="D371" s="8">
        <f t="shared" si="27"/>
        <v>3.8777865954837232E-2</v>
      </c>
      <c r="E371" s="86" t="str">
        <f>IFERROR(VLOOKUP(A371,SPY!$A$2:$E$379,5,FALSE),"")</f>
        <v/>
      </c>
      <c r="F371" s="8"/>
    </row>
    <row r="372" spans="1:6" x14ac:dyDescent="0.45">
      <c r="A372" s="9">
        <v>32782</v>
      </c>
      <c r="B372" s="90">
        <v>57.819000000000003</v>
      </c>
      <c r="C372" s="8">
        <f t="shared" si="26"/>
        <v>3.906656943431619E-3</v>
      </c>
      <c r="D372" s="8">
        <f t="shared" si="27"/>
        <v>3.9442696629213625E-2</v>
      </c>
      <c r="E372" s="86" t="str">
        <f>IFERROR(VLOOKUP(A372,SPY!$A$2:$E$379,5,FALSE),"")</f>
        <v/>
      </c>
      <c r="F372" s="8"/>
    </row>
    <row r="373" spans="1:6" x14ac:dyDescent="0.45">
      <c r="A373" s="9">
        <v>32813</v>
      </c>
      <c r="B373" s="90">
        <v>57.945</v>
      </c>
      <c r="C373" s="8">
        <f t="shared" si="26"/>
        <v>2.1792144450785145E-3</v>
      </c>
      <c r="D373" s="8">
        <f t="shared" si="27"/>
        <v>3.9297628869677581E-2</v>
      </c>
      <c r="E373" s="86" t="str">
        <f>IFERROR(VLOOKUP(A373,SPY!$A$2:$E$379,5,FALSE),"")</f>
        <v/>
      </c>
      <c r="F373" s="8"/>
    </row>
    <row r="374" spans="1:6" x14ac:dyDescent="0.45">
      <c r="A374" s="9">
        <v>32843</v>
      </c>
      <c r="B374" s="90">
        <v>58.113</v>
      </c>
      <c r="C374" s="8">
        <f t="shared" si="26"/>
        <v>2.8993010613511672E-3</v>
      </c>
      <c r="D374" s="8">
        <f t="shared" si="27"/>
        <v>3.9068087541124452E-2</v>
      </c>
      <c r="E374" s="86" t="str">
        <f>IFERROR(VLOOKUP(A374,SPY!$A$2:$E$379,5,FALSE),"")</f>
        <v/>
      </c>
      <c r="F374" s="8"/>
    </row>
    <row r="375" spans="1:6" x14ac:dyDescent="0.45">
      <c r="A375" s="9">
        <v>32874</v>
      </c>
      <c r="B375" s="90">
        <v>58.552999999999997</v>
      </c>
      <c r="C375" s="8">
        <f t="shared" si="26"/>
        <v>7.5714556123414045E-3</v>
      </c>
      <c r="D375" s="8">
        <f t="shared" si="27"/>
        <v>4.1590322867562035E-2</v>
      </c>
      <c r="E375" s="86" t="str">
        <f>IFERROR(VLOOKUP(A375,SPY!$A$2:$E$379,5,FALSE),"")</f>
        <v/>
      </c>
      <c r="F375" s="8"/>
    </row>
    <row r="376" spans="1:6" x14ac:dyDescent="0.45">
      <c r="A376" s="9">
        <v>32905</v>
      </c>
      <c r="B376" s="90">
        <v>58.811</v>
      </c>
      <c r="C376" s="8">
        <f t="shared" si="26"/>
        <v>4.4062644100217874E-3</v>
      </c>
      <c r="D376" s="8">
        <f t="shared" si="27"/>
        <v>4.271125137406484E-2</v>
      </c>
      <c r="E376" s="86" t="str">
        <f>IFERROR(VLOOKUP(A376,SPY!$A$2:$E$379,5,FALSE),"")</f>
        <v/>
      </c>
      <c r="F376" s="8"/>
    </row>
    <row r="377" spans="1:6" x14ac:dyDescent="0.45">
      <c r="A377" s="9">
        <v>32933</v>
      </c>
      <c r="B377" s="90">
        <v>59.033000000000001</v>
      </c>
      <c r="C377" s="8">
        <f t="shared" si="26"/>
        <v>3.7748040332590271E-3</v>
      </c>
      <c r="D377" s="8">
        <f t="shared" si="27"/>
        <v>4.2764784851268223E-2</v>
      </c>
      <c r="E377" s="86" t="str">
        <f>IFERROR(VLOOKUP(A377,SPY!$A$2:$E$379,5,FALSE),"")</f>
        <v/>
      </c>
      <c r="F377" s="8"/>
    </row>
    <row r="378" spans="1:6" x14ac:dyDescent="0.45">
      <c r="A378" s="9">
        <v>32964</v>
      </c>
      <c r="B378" s="90">
        <v>59.156999999999996</v>
      </c>
      <c r="C378" s="8">
        <f t="shared" si="26"/>
        <v>2.1005200481085673E-3</v>
      </c>
      <c r="D378" s="8">
        <f t="shared" si="27"/>
        <v>3.8042429240730646E-2</v>
      </c>
      <c r="E378" s="86" t="str">
        <f>IFERROR(VLOOKUP(A378,SPY!$A$2:$E$379,5,FALSE),"")</f>
        <v/>
      </c>
      <c r="F378" s="8"/>
    </row>
    <row r="379" spans="1:6" x14ac:dyDescent="0.45">
      <c r="A379" s="9">
        <v>32994</v>
      </c>
      <c r="B379" s="90">
        <v>59.29</v>
      </c>
      <c r="C379" s="8">
        <f t="shared" si="26"/>
        <v>2.2482546444209106E-3</v>
      </c>
      <c r="D379" s="8">
        <f t="shared" si="27"/>
        <v>3.6592828295190172E-2</v>
      </c>
      <c r="E379" s="86" t="str">
        <f>IFERROR(VLOOKUP(A379,SPY!$A$2:$E$379,5,FALSE),"")</f>
        <v/>
      </c>
      <c r="F379" s="8"/>
    </row>
    <row r="380" spans="1:6" x14ac:dyDescent="0.45">
      <c r="A380" s="9">
        <v>33025</v>
      </c>
      <c r="B380" s="90">
        <v>59.552</v>
      </c>
      <c r="C380" s="8">
        <f t="shared" si="26"/>
        <v>4.4189576657109875E-3</v>
      </c>
      <c r="D380" s="8">
        <f t="shared" si="27"/>
        <v>3.8903038972820214E-2</v>
      </c>
      <c r="E380" s="86" t="str">
        <f>IFERROR(VLOOKUP(A380,SPY!$A$2:$E$379,5,FALSE),"")</f>
        <v/>
      </c>
      <c r="F380" s="8"/>
    </row>
    <row r="381" spans="1:6" x14ac:dyDescent="0.45">
      <c r="A381" s="9">
        <v>33055</v>
      </c>
      <c r="B381" s="90">
        <v>59.698999999999998</v>
      </c>
      <c r="C381" s="8">
        <f t="shared" si="26"/>
        <v>2.4684309511016078E-3</v>
      </c>
      <c r="D381" s="8">
        <f t="shared" si="27"/>
        <v>3.8984319253728694E-2</v>
      </c>
      <c r="E381" s="86" t="str">
        <f>IFERROR(VLOOKUP(A381,SPY!$A$2:$E$379,5,FALSE),"")</f>
        <v/>
      </c>
      <c r="F381" s="8"/>
    </row>
    <row r="382" spans="1:6" x14ac:dyDescent="0.45">
      <c r="A382" s="9">
        <v>33086</v>
      </c>
      <c r="B382" s="90">
        <v>60.095999999999997</v>
      </c>
      <c r="C382" s="8">
        <f t="shared" si="26"/>
        <v>6.6500276386538548E-3</v>
      </c>
      <c r="D382" s="8">
        <f t="shared" si="27"/>
        <v>4.5766192183203991E-2</v>
      </c>
      <c r="E382" s="86" t="str">
        <f>IFERROR(VLOOKUP(A382,SPY!$A$2:$E$379,5,FALSE),"")</f>
        <v/>
      </c>
      <c r="F382" s="8"/>
    </row>
    <row r="383" spans="1:6" x14ac:dyDescent="0.45">
      <c r="A383" s="9">
        <v>33117</v>
      </c>
      <c r="B383" s="90">
        <v>60.465000000000003</v>
      </c>
      <c r="C383" s="8">
        <f t="shared" si="26"/>
        <v>6.1401757188499495E-3</v>
      </c>
      <c r="D383" s="8">
        <f t="shared" si="27"/>
        <v>4.9848942598187396E-2</v>
      </c>
      <c r="E383" s="86" t="str">
        <f>IFERROR(VLOOKUP(A383,SPY!$A$2:$E$379,5,FALSE),"")</f>
        <v/>
      </c>
      <c r="F383" s="8"/>
    </row>
    <row r="384" spans="1:6" x14ac:dyDescent="0.45">
      <c r="A384" s="9">
        <v>33147</v>
      </c>
      <c r="B384" s="90">
        <v>60.811</v>
      </c>
      <c r="C384" s="8">
        <f t="shared" si="26"/>
        <v>5.7223186967667594E-3</v>
      </c>
      <c r="D384" s="8">
        <f t="shared" si="27"/>
        <v>5.1747695394247506E-2</v>
      </c>
      <c r="E384" s="86" t="str">
        <f>IFERROR(VLOOKUP(A384,SPY!$A$2:$E$379,5,FALSE),"")</f>
        <v/>
      </c>
      <c r="F384" s="8"/>
    </row>
    <row r="385" spans="1:6" x14ac:dyDescent="0.45">
      <c r="A385" s="9">
        <v>33178</v>
      </c>
      <c r="B385" s="90">
        <v>60.887999999999998</v>
      </c>
      <c r="C385" s="8">
        <f t="shared" si="26"/>
        <v>1.2662182828764301E-3</v>
      </c>
      <c r="D385" s="8">
        <f t="shared" si="27"/>
        <v>5.0789541806885774E-2</v>
      </c>
      <c r="E385" s="86" t="str">
        <f>IFERROR(VLOOKUP(A385,SPY!$A$2:$E$379,5,FALSE),"")</f>
        <v/>
      </c>
      <c r="F385" s="8"/>
    </row>
    <row r="386" spans="1:6" x14ac:dyDescent="0.45">
      <c r="A386" s="9">
        <v>33208</v>
      </c>
      <c r="B386" s="90">
        <v>60.945</v>
      </c>
      <c r="C386" s="8">
        <f t="shared" si="26"/>
        <v>9.3614505321260033E-4</v>
      </c>
      <c r="D386" s="8">
        <f t="shared" si="27"/>
        <v>4.8732641577616143E-2</v>
      </c>
      <c r="E386" s="86" t="str">
        <f>IFERROR(VLOOKUP(A386,SPY!$A$2:$E$379,5,FALSE),"")</f>
        <v/>
      </c>
      <c r="F386" s="8"/>
    </row>
    <row r="387" spans="1:6" x14ac:dyDescent="0.45">
      <c r="A387" s="9">
        <v>33239</v>
      </c>
      <c r="B387" s="90">
        <v>61.177</v>
      </c>
      <c r="C387" s="8">
        <f t="shared" si="26"/>
        <v>3.8067109689063905E-3</v>
      </c>
      <c r="D387" s="8">
        <f t="shared" si="27"/>
        <v>4.4814100046112193E-2</v>
      </c>
      <c r="E387" s="86" t="str">
        <f>IFERROR(VLOOKUP(A387,SPY!$A$2:$E$379,5,FALSE),"")</f>
        <v/>
      </c>
      <c r="F387" s="8"/>
    </row>
    <row r="388" spans="1:6" x14ac:dyDescent="0.45">
      <c r="A388" s="9">
        <v>33270</v>
      </c>
      <c r="B388" s="90">
        <v>61.207999999999998</v>
      </c>
      <c r="C388" s="8">
        <f t="shared" si="26"/>
        <v>5.0672638409854365E-4</v>
      </c>
      <c r="D388" s="8">
        <f t="shared" si="27"/>
        <v>4.0757681386135225E-2</v>
      </c>
      <c r="E388" s="86" t="str">
        <f>IFERROR(VLOOKUP(A388,SPY!$A$2:$E$379,5,FALSE),"")</f>
        <v/>
      </c>
      <c r="F388" s="8"/>
    </row>
    <row r="389" spans="1:6" x14ac:dyDescent="0.45">
      <c r="A389" s="9">
        <v>33298</v>
      </c>
      <c r="B389" s="90">
        <v>61.220999999999997</v>
      </c>
      <c r="C389" s="8">
        <f t="shared" ref="C389:C452" si="28">B389/B388-1</f>
        <v>2.1239053718469236E-4</v>
      </c>
      <c r="D389" s="8">
        <f t="shared" si="27"/>
        <v>3.7064015042433729E-2</v>
      </c>
      <c r="E389" s="86" t="str">
        <f>IFERROR(VLOOKUP(A389,SPY!$A$2:$E$379,5,FALSE),"")</f>
        <v/>
      </c>
      <c r="F389" s="8"/>
    </row>
    <row r="390" spans="1:6" x14ac:dyDescent="0.45">
      <c r="A390" s="9">
        <v>33329</v>
      </c>
      <c r="B390" s="90">
        <v>61.332000000000001</v>
      </c>
      <c r="C390" s="8">
        <f t="shared" si="28"/>
        <v>1.8131033468908875E-3</v>
      </c>
      <c r="D390" s="8">
        <f t="shared" si="27"/>
        <v>3.6766570312896318E-2</v>
      </c>
      <c r="E390" s="86" t="str">
        <f>IFERROR(VLOOKUP(A390,SPY!$A$2:$E$379,5,FALSE),"")</f>
        <v/>
      </c>
      <c r="F390" s="8"/>
    </row>
    <row r="391" spans="1:6" x14ac:dyDescent="0.45">
      <c r="A391" s="9">
        <v>33359</v>
      </c>
      <c r="B391" s="90">
        <v>61.585999999999999</v>
      </c>
      <c r="C391" s="8">
        <f t="shared" si="28"/>
        <v>4.1413943781385409E-3</v>
      </c>
      <c r="D391" s="8">
        <f t="shared" si="27"/>
        <v>3.8724911452184152E-2</v>
      </c>
      <c r="E391" s="86" t="str">
        <f>IFERROR(VLOOKUP(A391,SPY!$A$2:$E$379,5,FALSE),"")</f>
        <v/>
      </c>
      <c r="F391" s="8"/>
    </row>
    <row r="392" spans="1:6" x14ac:dyDescent="0.45">
      <c r="A392" s="9">
        <v>33390</v>
      </c>
      <c r="B392" s="90">
        <v>61.69</v>
      </c>
      <c r="C392" s="8">
        <f t="shared" si="28"/>
        <v>1.6886954827395328E-3</v>
      </c>
      <c r="D392" s="8">
        <f t="shared" si="27"/>
        <v>3.5901397098334176E-2</v>
      </c>
      <c r="E392" s="86" t="str">
        <f>IFERROR(VLOOKUP(A392,SPY!$A$2:$E$379,5,FALSE),"")</f>
        <v/>
      </c>
      <c r="F392" s="8"/>
    </row>
    <row r="393" spans="1:6" x14ac:dyDescent="0.45">
      <c r="A393" s="9">
        <v>33420</v>
      </c>
      <c r="B393" s="90">
        <v>61.786999999999999</v>
      </c>
      <c r="C393" s="8">
        <f t="shared" si="28"/>
        <v>1.5723780191279069E-3</v>
      </c>
      <c r="D393" s="8">
        <f t="shared" si="27"/>
        <v>3.4975460225464383E-2</v>
      </c>
      <c r="E393" s="86" t="str">
        <f>IFERROR(VLOOKUP(A393,SPY!$A$2:$E$379,5,FALSE),"")</f>
        <v/>
      </c>
      <c r="F393" s="8"/>
    </row>
    <row r="394" spans="1:6" x14ac:dyDescent="0.45">
      <c r="A394" s="9">
        <v>33451</v>
      </c>
      <c r="B394" s="90">
        <v>61.930999999999997</v>
      </c>
      <c r="C394" s="8">
        <f t="shared" si="28"/>
        <v>2.3305873403789423E-3</v>
      </c>
      <c r="D394" s="8">
        <f t="shared" si="27"/>
        <v>3.0534478168264156E-2</v>
      </c>
      <c r="E394" s="86" t="str">
        <f>IFERROR(VLOOKUP(A394,SPY!$A$2:$E$379,5,FALSE),"")</f>
        <v/>
      </c>
      <c r="F394" s="8"/>
    </row>
    <row r="395" spans="1:6" x14ac:dyDescent="0.45">
      <c r="A395" s="9">
        <v>33482</v>
      </c>
      <c r="B395" s="90">
        <v>62.143999999999998</v>
      </c>
      <c r="C395" s="8">
        <f t="shared" si="28"/>
        <v>3.4393114918216394E-3</v>
      </c>
      <c r="D395" s="8">
        <f t="shared" si="27"/>
        <v>2.7768130323327478E-2</v>
      </c>
      <c r="E395" s="86" t="str">
        <f>IFERROR(VLOOKUP(A395,SPY!$A$2:$E$379,5,FALSE),"")</f>
        <v/>
      </c>
      <c r="F395" s="8"/>
    </row>
    <row r="396" spans="1:6" x14ac:dyDescent="0.45">
      <c r="A396" s="9">
        <v>33512</v>
      </c>
      <c r="B396" s="90">
        <v>62.26</v>
      </c>
      <c r="C396" s="8">
        <f t="shared" si="28"/>
        <v>1.8666323377960481E-3</v>
      </c>
      <c r="D396" s="8">
        <f t="shared" si="27"/>
        <v>2.3827925868675104E-2</v>
      </c>
      <c r="E396" s="86" t="str">
        <f>IFERROR(VLOOKUP(A396,SPY!$A$2:$E$379,5,FALSE),"")</f>
        <v/>
      </c>
      <c r="F396" s="8"/>
    </row>
    <row r="397" spans="1:6" x14ac:dyDescent="0.45">
      <c r="A397" s="9">
        <v>33543</v>
      </c>
      <c r="B397" s="90">
        <v>62.396999999999998</v>
      </c>
      <c r="C397" s="8">
        <f t="shared" si="28"/>
        <v>2.2004497269514367E-3</v>
      </c>
      <c r="D397" s="8">
        <f t="shared" si="27"/>
        <v>2.478320851399296E-2</v>
      </c>
      <c r="E397" s="86" t="str">
        <f>IFERROR(VLOOKUP(A397,SPY!$A$2:$E$379,5,FALSE),"")</f>
        <v/>
      </c>
      <c r="F397" s="8"/>
    </row>
    <row r="398" spans="1:6" x14ac:dyDescent="0.45">
      <c r="A398" s="9">
        <v>33573</v>
      </c>
      <c r="B398" s="90">
        <v>62.552999999999997</v>
      </c>
      <c r="C398" s="8">
        <f t="shared" si="28"/>
        <v>2.5001201980863197E-3</v>
      </c>
      <c r="D398" s="8">
        <f t="shared" si="27"/>
        <v>2.6384444991385703E-2</v>
      </c>
      <c r="E398" s="86" t="str">
        <f>IFERROR(VLOOKUP(A398,SPY!$A$2:$E$379,5,FALSE),"")</f>
        <v/>
      </c>
      <c r="F398" s="8"/>
    </row>
    <row r="399" spans="1:6" x14ac:dyDescent="0.45">
      <c r="A399" s="9">
        <v>33604</v>
      </c>
      <c r="B399" s="90">
        <v>62.637999999999998</v>
      </c>
      <c r="C399" s="8">
        <f t="shared" si="28"/>
        <v>1.3588476971528873E-3</v>
      </c>
      <c r="D399" s="8">
        <f t="shared" si="27"/>
        <v>2.388152410219524E-2</v>
      </c>
      <c r="E399" s="86" t="str">
        <f>IFERROR(VLOOKUP(A399,SPY!$A$2:$E$379,5,FALSE),"")</f>
        <v/>
      </c>
      <c r="F399" s="8"/>
    </row>
    <row r="400" spans="1:6" x14ac:dyDescent="0.45">
      <c r="A400" s="9">
        <v>33635</v>
      </c>
      <c r="B400" s="90">
        <v>62.796999999999997</v>
      </c>
      <c r="C400" s="8">
        <f t="shared" si="28"/>
        <v>2.5383952233468676E-3</v>
      </c>
      <c r="D400" s="8">
        <f t="shared" ref="D400:D463" si="29">B400/B388-1</f>
        <v>2.5960658737419928E-2</v>
      </c>
      <c r="E400" s="86" t="str">
        <f>IFERROR(VLOOKUP(A400,SPY!$A$2:$E$379,5,FALSE),"")</f>
        <v/>
      </c>
      <c r="F400" s="8"/>
    </row>
    <row r="401" spans="1:6" x14ac:dyDescent="0.45">
      <c r="A401" s="9">
        <v>33664</v>
      </c>
      <c r="B401" s="90">
        <v>62.948999999999998</v>
      </c>
      <c r="C401" s="8">
        <f t="shared" si="28"/>
        <v>2.4204977944806139E-3</v>
      </c>
      <c r="D401" s="8">
        <f t="shared" si="29"/>
        <v>2.8225608859705043E-2</v>
      </c>
      <c r="E401" s="86" t="str">
        <f>IFERROR(VLOOKUP(A401,SPY!$A$2:$E$379,5,FALSE),"")</f>
        <v/>
      </c>
      <c r="F401" s="8"/>
    </row>
    <row r="402" spans="1:6" x14ac:dyDescent="0.45">
      <c r="A402" s="9">
        <v>33695</v>
      </c>
      <c r="B402" s="90">
        <v>63.119</v>
      </c>
      <c r="C402" s="8">
        <f t="shared" si="28"/>
        <v>2.7005988975201678E-3</v>
      </c>
      <c r="D402" s="8">
        <f t="shared" si="29"/>
        <v>2.9136502967455735E-2</v>
      </c>
      <c r="E402" s="86" t="str">
        <f>IFERROR(VLOOKUP(A402,SPY!$A$2:$E$379,5,FALSE),"")</f>
        <v/>
      </c>
      <c r="F402" s="8"/>
    </row>
    <row r="403" spans="1:6" x14ac:dyDescent="0.45">
      <c r="A403" s="9">
        <v>33725</v>
      </c>
      <c r="B403" s="90">
        <v>63.203000000000003</v>
      </c>
      <c r="C403" s="8">
        <f t="shared" si="28"/>
        <v>1.3308195630477027E-3</v>
      </c>
      <c r="D403" s="8">
        <f t="shared" si="29"/>
        <v>2.6255967265287561E-2</v>
      </c>
      <c r="E403" s="86" t="str">
        <f>IFERROR(VLOOKUP(A403,SPY!$A$2:$E$379,5,FALSE),"")</f>
        <v/>
      </c>
      <c r="F403" s="8"/>
    </row>
    <row r="404" spans="1:6" x14ac:dyDescent="0.45">
      <c r="A404" s="9">
        <v>33756</v>
      </c>
      <c r="B404" s="90">
        <v>63.314999999999998</v>
      </c>
      <c r="C404" s="8">
        <f t="shared" si="28"/>
        <v>1.7720677815926678E-3</v>
      </c>
      <c r="D404" s="8">
        <f t="shared" si="29"/>
        <v>2.6341384341060037E-2</v>
      </c>
      <c r="E404" s="86" t="str">
        <f>IFERROR(VLOOKUP(A404,SPY!$A$2:$E$379,5,FALSE),"")</f>
        <v/>
      </c>
      <c r="F404" s="8"/>
    </row>
    <row r="405" spans="1:6" x14ac:dyDescent="0.45">
      <c r="A405" s="9">
        <v>33786</v>
      </c>
      <c r="B405" s="90">
        <v>63.524000000000001</v>
      </c>
      <c r="C405" s="8">
        <f t="shared" si="28"/>
        <v>3.3009555397616186E-3</v>
      </c>
      <c r="D405" s="8">
        <f t="shared" si="29"/>
        <v>2.8112709793322255E-2</v>
      </c>
      <c r="E405" s="86" t="str">
        <f>IFERROR(VLOOKUP(A405,SPY!$A$2:$E$379,5,FALSE),"")</f>
        <v/>
      </c>
      <c r="F405" s="8"/>
    </row>
    <row r="406" spans="1:6" x14ac:dyDescent="0.45">
      <c r="A406" s="9">
        <v>33817</v>
      </c>
      <c r="B406" s="90">
        <v>63.609000000000002</v>
      </c>
      <c r="C406" s="8">
        <f t="shared" si="28"/>
        <v>1.3380769472954857E-3</v>
      </c>
      <c r="D406" s="8">
        <f t="shared" si="29"/>
        <v>2.7094669874537791E-2</v>
      </c>
      <c r="E406" s="86" t="str">
        <f>IFERROR(VLOOKUP(A406,SPY!$A$2:$E$379,5,FALSE),"")</f>
        <v/>
      </c>
      <c r="F406" s="8"/>
    </row>
    <row r="407" spans="1:6" x14ac:dyDescent="0.45">
      <c r="A407" s="9">
        <v>33848</v>
      </c>
      <c r="B407" s="90">
        <v>63.713000000000001</v>
      </c>
      <c r="C407" s="8">
        <f t="shared" si="28"/>
        <v>1.6349887594522272E-3</v>
      </c>
      <c r="D407" s="8">
        <f t="shared" si="29"/>
        <v>2.5247811534500508E-2</v>
      </c>
      <c r="E407" s="86" t="str">
        <f>IFERROR(VLOOKUP(A407,SPY!$A$2:$E$379,5,FALSE),"")</f>
        <v/>
      </c>
      <c r="F407" s="8"/>
    </row>
    <row r="408" spans="1:6" x14ac:dyDescent="0.45">
      <c r="A408" s="9">
        <v>33878</v>
      </c>
      <c r="B408" s="90">
        <v>63.938000000000002</v>
      </c>
      <c r="C408" s="8">
        <f t="shared" si="28"/>
        <v>3.5314613972030617E-3</v>
      </c>
      <c r="D408" s="8">
        <f t="shared" si="29"/>
        <v>2.6951493735946075E-2</v>
      </c>
      <c r="E408" s="86" t="str">
        <f>IFERROR(VLOOKUP(A408,SPY!$A$2:$E$379,5,FALSE),"")</f>
        <v/>
      </c>
      <c r="F408" s="8"/>
    </row>
    <row r="409" spans="1:6" x14ac:dyDescent="0.45">
      <c r="A409" s="9">
        <v>33909</v>
      </c>
      <c r="B409" s="90">
        <v>64.063999999999993</v>
      </c>
      <c r="C409" s="8">
        <f t="shared" si="28"/>
        <v>1.9706590759795972E-3</v>
      </c>
      <c r="D409" s="8">
        <f t="shared" si="29"/>
        <v>2.671602801416717E-2</v>
      </c>
      <c r="E409" s="86" t="str">
        <f>IFERROR(VLOOKUP(A409,SPY!$A$2:$E$379,5,FALSE),"")</f>
        <v/>
      </c>
      <c r="F409" s="8"/>
    </row>
    <row r="410" spans="1:6" x14ac:dyDescent="0.45">
      <c r="A410" s="9">
        <v>33939</v>
      </c>
      <c r="B410" s="90">
        <v>64.176000000000002</v>
      </c>
      <c r="C410" s="8">
        <f t="shared" si="28"/>
        <v>1.7482517482518833E-3</v>
      </c>
      <c r="D410" s="8">
        <f t="shared" si="29"/>
        <v>2.5945997793870967E-2</v>
      </c>
      <c r="E410" s="86" t="str">
        <f>IFERROR(VLOOKUP(A410,SPY!$A$2:$E$379,5,FALSE),"")</f>
        <v/>
      </c>
      <c r="F410" s="8"/>
    </row>
    <row r="411" spans="1:6" x14ac:dyDescent="0.45">
      <c r="A411" s="9">
        <v>33970</v>
      </c>
      <c r="B411" s="90">
        <v>64.331999999999994</v>
      </c>
      <c r="C411" s="8">
        <f t="shared" si="28"/>
        <v>2.4308152580403419E-3</v>
      </c>
      <c r="D411" s="8">
        <f t="shared" si="29"/>
        <v>2.7044286216034941E-2</v>
      </c>
      <c r="E411" s="86" t="str">
        <f>IFERROR(VLOOKUP(A411,SPY!$A$2:$E$379,5,FALSE),"")</f>
        <v/>
      </c>
      <c r="F411" s="8"/>
    </row>
    <row r="412" spans="1:6" x14ac:dyDescent="0.45">
      <c r="A412" s="9">
        <v>34001</v>
      </c>
      <c r="B412" s="90">
        <v>64.429000000000002</v>
      </c>
      <c r="C412" s="8">
        <f t="shared" si="28"/>
        <v>1.5078032705342359E-3</v>
      </c>
      <c r="D412" s="8">
        <f t="shared" si="29"/>
        <v>2.5988502635476252E-2</v>
      </c>
      <c r="E412" s="86">
        <f>IFERROR(VLOOKUP(A412,SPY!$A$2:$E$379,5,FALSE),"")</f>
        <v>44.40625</v>
      </c>
      <c r="F412" s="8"/>
    </row>
    <row r="413" spans="1:6" x14ac:dyDescent="0.45">
      <c r="A413" s="9">
        <v>34029</v>
      </c>
      <c r="B413" s="90">
        <v>64.561000000000007</v>
      </c>
      <c r="C413" s="8">
        <f t="shared" si="28"/>
        <v>2.0487668596440578E-3</v>
      </c>
      <c r="D413" s="8">
        <f t="shared" si="29"/>
        <v>2.5608031898838979E-2</v>
      </c>
      <c r="E413" s="86">
        <f>IFERROR(VLOOKUP(A413,SPY!$A$2:$E$379,5,FALSE),"")</f>
        <v>45.1875</v>
      </c>
      <c r="F413" s="8"/>
    </row>
    <row r="414" spans="1:6" x14ac:dyDescent="0.45">
      <c r="A414" s="9">
        <v>34060</v>
      </c>
      <c r="B414" s="90">
        <v>64.733000000000004</v>
      </c>
      <c r="C414" s="8">
        <f t="shared" si="28"/>
        <v>2.6641470857018401E-3</v>
      </c>
      <c r="D414" s="8">
        <f t="shared" si="29"/>
        <v>2.557074731855713E-2</v>
      </c>
      <c r="E414" s="86">
        <f>IFERROR(VLOOKUP(A414,SPY!$A$2:$E$379,5,FALSE),"")</f>
        <v>44.03125</v>
      </c>
      <c r="F414" s="8"/>
    </row>
    <row r="415" spans="1:6" x14ac:dyDescent="0.45">
      <c r="A415" s="9">
        <v>34090</v>
      </c>
      <c r="B415" s="90">
        <v>64.933000000000007</v>
      </c>
      <c r="C415" s="8">
        <f t="shared" si="28"/>
        <v>3.0896142616594346E-3</v>
      </c>
      <c r="D415" s="8">
        <f t="shared" si="29"/>
        <v>2.7372118412100743E-2</v>
      </c>
      <c r="E415" s="86">
        <f>IFERROR(VLOOKUP(A415,SPY!$A$2:$E$379,5,FALSE),"")</f>
        <v>45.21875</v>
      </c>
      <c r="F415" s="8"/>
    </row>
    <row r="416" spans="1:6" x14ac:dyDescent="0.45">
      <c r="A416" s="9">
        <v>34121</v>
      </c>
      <c r="B416" s="90">
        <v>64.954999999999998</v>
      </c>
      <c r="C416" s="8">
        <f t="shared" si="28"/>
        <v>3.3881077418240757E-4</v>
      </c>
      <c r="D416" s="8">
        <f t="shared" si="29"/>
        <v>2.5902234857458684E-2</v>
      </c>
      <c r="E416" s="86">
        <f>IFERROR(VLOOKUP(A416,SPY!$A$2:$E$379,5,FALSE),"")</f>
        <v>45.0625</v>
      </c>
      <c r="F416" s="8"/>
    </row>
    <row r="417" spans="1:6" x14ac:dyDescent="0.45">
      <c r="A417" s="9">
        <v>34151</v>
      </c>
      <c r="B417" s="90">
        <v>65.058999999999997</v>
      </c>
      <c r="C417" s="8">
        <f t="shared" si="28"/>
        <v>1.6011084597029601E-3</v>
      </c>
      <c r="D417" s="8">
        <f t="shared" si="29"/>
        <v>2.4164095459983548E-2</v>
      </c>
      <c r="E417" s="86">
        <f>IFERROR(VLOOKUP(A417,SPY!$A$2:$E$379,5,FALSE),"")</f>
        <v>44.84375</v>
      </c>
      <c r="F417" s="8"/>
    </row>
    <row r="418" spans="1:6" x14ac:dyDescent="0.45">
      <c r="A418" s="9">
        <v>34182</v>
      </c>
      <c r="B418" s="90">
        <v>65.17</v>
      </c>
      <c r="C418" s="8">
        <f t="shared" si="28"/>
        <v>1.7061436542216146E-3</v>
      </c>
      <c r="D418" s="8">
        <f t="shared" si="29"/>
        <v>2.4540552437548158E-2</v>
      </c>
      <c r="E418" s="86">
        <f>IFERROR(VLOOKUP(A418,SPY!$A$2:$E$379,5,FALSE),"")</f>
        <v>46.5625</v>
      </c>
      <c r="F418" s="8"/>
    </row>
    <row r="419" spans="1:6" x14ac:dyDescent="0.45">
      <c r="A419" s="9">
        <v>34213</v>
      </c>
      <c r="B419" s="90">
        <v>65.238</v>
      </c>
      <c r="C419" s="8">
        <f t="shared" si="28"/>
        <v>1.043424888752531E-3</v>
      </c>
      <c r="D419" s="8">
        <f t="shared" si="29"/>
        <v>2.3935460581043122E-2</v>
      </c>
      <c r="E419" s="86">
        <f>IFERROR(VLOOKUP(A419,SPY!$A$2:$E$379,5,FALSE),"")</f>
        <v>45.9375</v>
      </c>
      <c r="F419" s="8"/>
    </row>
    <row r="420" spans="1:6" x14ac:dyDescent="0.45">
      <c r="A420" s="9">
        <v>34243</v>
      </c>
      <c r="B420" s="90">
        <v>65.442999999999998</v>
      </c>
      <c r="C420" s="8">
        <f t="shared" si="28"/>
        <v>3.1423403537815808E-3</v>
      </c>
      <c r="D420" s="8">
        <f t="shared" si="29"/>
        <v>2.3538427851981458E-2</v>
      </c>
      <c r="E420" s="86">
        <f>IFERROR(VLOOKUP(A420,SPY!$A$2:$E$379,5,FALSE),"")</f>
        <v>46.84375</v>
      </c>
      <c r="F420" s="8"/>
    </row>
    <row r="421" spans="1:6" x14ac:dyDescent="0.45">
      <c r="A421" s="9">
        <v>34274</v>
      </c>
      <c r="B421" s="90">
        <v>65.566999999999993</v>
      </c>
      <c r="C421" s="8">
        <f t="shared" si="28"/>
        <v>1.8947786623473295E-3</v>
      </c>
      <c r="D421" s="8">
        <f t="shared" si="29"/>
        <v>2.3460914085914109E-2</v>
      </c>
      <c r="E421" s="86">
        <f>IFERROR(VLOOKUP(A421,SPY!$A$2:$E$379,5,FALSE),"")</f>
        <v>46.34375</v>
      </c>
      <c r="F421" s="8"/>
    </row>
    <row r="422" spans="1:6" x14ac:dyDescent="0.45">
      <c r="A422" s="9">
        <v>34304</v>
      </c>
      <c r="B422" s="90">
        <v>65.581999999999994</v>
      </c>
      <c r="C422" s="8">
        <f t="shared" si="28"/>
        <v>2.2877362087636577E-4</v>
      </c>
      <c r="D422" s="8">
        <f t="shared" si="29"/>
        <v>2.1908501620543364E-2</v>
      </c>
      <c r="E422" s="86">
        <f>IFERROR(VLOOKUP(A422,SPY!$A$2:$E$379,5,FALSE),"")</f>
        <v>46.59375</v>
      </c>
      <c r="F422" s="8"/>
    </row>
    <row r="423" spans="1:6" x14ac:dyDescent="0.45">
      <c r="A423" s="9">
        <v>34335</v>
      </c>
      <c r="B423" s="90">
        <v>65.603999999999999</v>
      </c>
      <c r="C423" s="8">
        <f t="shared" si="28"/>
        <v>3.3545790003364218E-4</v>
      </c>
      <c r="D423" s="8">
        <f t="shared" si="29"/>
        <v>1.9772430516694639E-2</v>
      </c>
      <c r="E423" s="86">
        <f>IFERROR(VLOOKUP(A423,SPY!$A$2:$E$379,5,FALSE),"")</f>
        <v>48.21875</v>
      </c>
      <c r="F423" s="8"/>
    </row>
    <row r="424" spans="1:6" x14ac:dyDescent="0.45">
      <c r="A424" s="9">
        <v>34366</v>
      </c>
      <c r="B424" s="90">
        <v>65.756</v>
      </c>
      <c r="C424" s="8">
        <f t="shared" si="28"/>
        <v>2.3169318943967454E-3</v>
      </c>
      <c r="D424" s="8">
        <f t="shared" si="29"/>
        <v>2.0596315323844872E-2</v>
      </c>
      <c r="E424" s="86">
        <f>IFERROR(VLOOKUP(A424,SPY!$A$2:$E$379,5,FALSE),"")</f>
        <v>46.8125</v>
      </c>
      <c r="F424" s="8">
        <f>IFERROR(E424/E412-1,"")</f>
        <v>5.4187192118226646E-2</v>
      </c>
    </row>
    <row r="425" spans="1:6" x14ac:dyDescent="0.45">
      <c r="A425" s="9">
        <v>34394</v>
      </c>
      <c r="B425" s="90">
        <v>65.936999999999998</v>
      </c>
      <c r="C425" s="8">
        <f t="shared" si="28"/>
        <v>2.752600523146187E-3</v>
      </c>
      <c r="D425" s="8">
        <f t="shared" si="29"/>
        <v>2.1313176685614943E-2</v>
      </c>
      <c r="E425" s="86">
        <f>IFERROR(VLOOKUP(A425,SPY!$A$2:$E$379,5,FALSE),"")</f>
        <v>44.59375</v>
      </c>
      <c r="F425" s="8">
        <f t="shared" ref="F425:F488" si="30">IFERROR(E425/E413-1,"")</f>
        <v>-1.3139695712309774E-2</v>
      </c>
    </row>
    <row r="426" spans="1:6" x14ac:dyDescent="0.45">
      <c r="A426" s="9">
        <v>34425</v>
      </c>
      <c r="B426" s="90">
        <v>66.015000000000001</v>
      </c>
      <c r="C426" s="8">
        <f t="shared" si="28"/>
        <v>1.182947358842501E-3</v>
      </c>
      <c r="D426" s="8">
        <f t="shared" si="29"/>
        <v>1.980442741723687E-2</v>
      </c>
      <c r="E426" s="86">
        <f>IFERROR(VLOOKUP(A426,SPY!$A$2:$E$379,5,FALSE),"")</f>
        <v>45.09375</v>
      </c>
      <c r="F426" s="8">
        <f t="shared" si="30"/>
        <v>2.4130589070262554E-2</v>
      </c>
    </row>
    <row r="427" spans="1:6" x14ac:dyDescent="0.45">
      <c r="A427" s="9">
        <v>34455</v>
      </c>
      <c r="B427" s="90">
        <v>66.111000000000004</v>
      </c>
      <c r="C427" s="8">
        <f t="shared" si="28"/>
        <v>1.4542149511476143E-3</v>
      </c>
      <c r="D427" s="8">
        <f t="shared" si="29"/>
        <v>1.8141776908505713E-2</v>
      </c>
      <c r="E427" s="86">
        <f>IFERROR(VLOOKUP(A427,SPY!$A$2:$E$379,5,FALSE),"")</f>
        <v>45.8125</v>
      </c>
      <c r="F427" s="8">
        <f t="shared" si="30"/>
        <v>1.3130615065653162E-2</v>
      </c>
    </row>
    <row r="428" spans="1:6" x14ac:dyDescent="0.45">
      <c r="A428" s="9">
        <v>34486</v>
      </c>
      <c r="B428" s="90">
        <v>66.272000000000006</v>
      </c>
      <c r="C428" s="8">
        <f t="shared" si="28"/>
        <v>2.4352982105853016E-3</v>
      </c>
      <c r="D428" s="8">
        <f t="shared" si="29"/>
        <v>2.0275575398352785E-2</v>
      </c>
      <c r="E428" s="86">
        <f>IFERROR(VLOOKUP(A428,SPY!$A$2:$E$379,5,FALSE),"")</f>
        <v>44.46875</v>
      </c>
      <c r="F428" s="8">
        <f t="shared" si="30"/>
        <v>-1.3176144244105403E-2</v>
      </c>
    </row>
    <row r="429" spans="1:6" x14ac:dyDescent="0.45">
      <c r="A429" s="9">
        <v>34516</v>
      </c>
      <c r="B429" s="90">
        <v>66.480999999999995</v>
      </c>
      <c r="C429" s="8">
        <f t="shared" si="28"/>
        <v>3.1536697247704915E-3</v>
      </c>
      <c r="D429" s="8">
        <f t="shared" si="29"/>
        <v>2.1857083570297586E-2</v>
      </c>
      <c r="E429" s="86">
        <f>IFERROR(VLOOKUP(A429,SPY!$A$2:$E$379,5,FALSE),"")</f>
        <v>45.90625</v>
      </c>
      <c r="F429" s="8">
        <f t="shared" si="30"/>
        <v>2.3693379790940661E-2</v>
      </c>
    </row>
    <row r="430" spans="1:6" x14ac:dyDescent="0.45">
      <c r="A430" s="9">
        <v>34547</v>
      </c>
      <c r="B430" s="90">
        <v>66.634</v>
      </c>
      <c r="C430" s="8">
        <f t="shared" si="28"/>
        <v>2.3014094252493678E-3</v>
      </c>
      <c r="D430" s="8">
        <f t="shared" si="29"/>
        <v>2.2464324075494924E-2</v>
      </c>
      <c r="E430" s="86">
        <f>IFERROR(VLOOKUP(A430,SPY!$A$2:$E$379,5,FALSE),"")</f>
        <v>47.65625</v>
      </c>
      <c r="F430" s="8">
        <f t="shared" si="30"/>
        <v>2.3489932885905951E-2</v>
      </c>
    </row>
    <row r="431" spans="1:6" x14ac:dyDescent="0.45">
      <c r="A431" s="9">
        <v>34578</v>
      </c>
      <c r="B431" s="90">
        <v>66.707999999999998</v>
      </c>
      <c r="C431" s="8">
        <f t="shared" si="28"/>
        <v>1.1105441666416915E-3</v>
      </c>
      <c r="D431" s="8">
        <f t="shared" si="29"/>
        <v>2.2532879610043244E-2</v>
      </c>
      <c r="E431" s="86">
        <f>IFERROR(VLOOKUP(A431,SPY!$A$2:$E$379,5,FALSE),"")</f>
        <v>46.171875</v>
      </c>
      <c r="F431" s="8">
        <f t="shared" si="30"/>
        <v>5.1020408163264808E-3</v>
      </c>
    </row>
    <row r="432" spans="1:6" x14ac:dyDescent="0.45">
      <c r="A432" s="9">
        <v>34608</v>
      </c>
      <c r="B432" s="90">
        <v>66.820999999999998</v>
      </c>
      <c r="C432" s="8">
        <f t="shared" si="28"/>
        <v>1.6939497511543333E-3</v>
      </c>
      <c r="D432" s="8">
        <f t="shared" si="29"/>
        <v>2.1056491908989505E-2</v>
      </c>
      <c r="E432" s="86">
        <f>IFERROR(VLOOKUP(A432,SPY!$A$2:$E$379,5,FALSE),"")</f>
        <v>47.484375</v>
      </c>
      <c r="F432" s="8">
        <f t="shared" si="30"/>
        <v>1.3675783855903845E-2</v>
      </c>
    </row>
    <row r="433" spans="1:6" x14ac:dyDescent="0.45">
      <c r="A433" s="9">
        <v>34639</v>
      </c>
      <c r="B433" s="90">
        <v>66.947999999999993</v>
      </c>
      <c r="C433" s="8">
        <f t="shared" si="28"/>
        <v>1.9006001107435555E-3</v>
      </c>
      <c r="D433" s="8">
        <f t="shared" si="29"/>
        <v>2.1062424695349691E-2</v>
      </c>
      <c r="E433" s="86">
        <f>IFERROR(VLOOKUP(A433,SPY!$A$2:$E$379,5,FALSE),"")</f>
        <v>45.59375</v>
      </c>
      <c r="F433" s="8">
        <f t="shared" si="30"/>
        <v>-1.6183412002697239E-2</v>
      </c>
    </row>
    <row r="434" spans="1:6" x14ac:dyDescent="0.45">
      <c r="A434" s="9">
        <v>34669</v>
      </c>
      <c r="B434" s="90">
        <v>66.991</v>
      </c>
      <c r="C434" s="8">
        <f t="shared" si="28"/>
        <v>6.4228953814904344E-4</v>
      </c>
      <c r="D434" s="8">
        <f t="shared" si="29"/>
        <v>2.1484553688512209E-2</v>
      </c>
      <c r="E434" s="86">
        <f>IFERROR(VLOOKUP(A434,SPY!$A$2:$E$379,5,FALSE),"")</f>
        <v>45.5625</v>
      </c>
      <c r="F434" s="8">
        <f t="shared" si="30"/>
        <v>-2.2132796780684139E-2</v>
      </c>
    </row>
    <row r="435" spans="1:6" x14ac:dyDescent="0.45">
      <c r="A435" s="9">
        <v>34700</v>
      </c>
      <c r="B435" s="90">
        <v>67.126999999999995</v>
      </c>
      <c r="C435" s="8">
        <f t="shared" si="28"/>
        <v>2.0301234494184417E-3</v>
      </c>
      <c r="D435" s="8">
        <f t="shared" si="29"/>
        <v>2.3215047862935156E-2</v>
      </c>
      <c r="E435" s="86">
        <f>IFERROR(VLOOKUP(A435,SPY!$A$2:$E$379,5,FALSE),"")</f>
        <v>47.09375</v>
      </c>
      <c r="F435" s="8">
        <f t="shared" si="30"/>
        <v>-2.3331173039533359E-2</v>
      </c>
    </row>
    <row r="436" spans="1:6" x14ac:dyDescent="0.45">
      <c r="A436" s="9">
        <v>34731</v>
      </c>
      <c r="B436" s="90">
        <v>67.245999999999995</v>
      </c>
      <c r="C436" s="8">
        <f t="shared" si="28"/>
        <v>1.7727590984253361E-3</v>
      </c>
      <c r="D436" s="8">
        <f t="shared" si="29"/>
        <v>2.2659529168440828E-2</v>
      </c>
      <c r="E436" s="86">
        <f>IFERROR(VLOOKUP(A436,SPY!$A$2:$E$379,5,FALSE),"")</f>
        <v>49.015625</v>
      </c>
      <c r="F436" s="8">
        <f t="shared" si="30"/>
        <v>4.706275033377838E-2</v>
      </c>
    </row>
    <row r="437" spans="1:6" x14ac:dyDescent="0.45">
      <c r="A437" s="9">
        <v>34759</v>
      </c>
      <c r="B437" s="90">
        <v>67.37</v>
      </c>
      <c r="C437" s="8">
        <f t="shared" si="28"/>
        <v>1.8439758498647318E-3</v>
      </c>
      <c r="D437" s="8">
        <f t="shared" si="29"/>
        <v>2.1732866220786518E-2</v>
      </c>
      <c r="E437" s="86">
        <f>IFERROR(VLOOKUP(A437,SPY!$A$2:$E$379,5,FALSE),"")</f>
        <v>50.109375</v>
      </c>
      <c r="F437" s="8">
        <f t="shared" si="30"/>
        <v>0.12368605466012617</v>
      </c>
    </row>
    <row r="438" spans="1:6" x14ac:dyDescent="0.45">
      <c r="A438" s="9">
        <v>34790</v>
      </c>
      <c r="B438" s="90">
        <v>67.546999999999997</v>
      </c>
      <c r="C438" s="8">
        <f t="shared" si="28"/>
        <v>2.6272821730739526E-3</v>
      </c>
      <c r="D438" s="8">
        <f t="shared" si="29"/>
        <v>2.320684692872832E-2</v>
      </c>
      <c r="E438" s="86">
        <f>IFERROR(VLOOKUP(A438,SPY!$A$2:$E$379,5,FALSE),"")</f>
        <v>51.59375</v>
      </c>
      <c r="F438" s="8">
        <f t="shared" si="30"/>
        <v>0.14414414414414423</v>
      </c>
    </row>
    <row r="439" spans="1:6" x14ac:dyDescent="0.45">
      <c r="A439" s="9">
        <v>34820</v>
      </c>
      <c r="B439" s="90">
        <v>67.650999999999996</v>
      </c>
      <c r="C439" s="8">
        <f t="shared" si="28"/>
        <v>1.5396686751447675E-3</v>
      </c>
      <c r="D439" s="8">
        <f t="shared" si="29"/>
        <v>2.3294156796902055E-2</v>
      </c>
      <c r="E439" s="86">
        <f>IFERROR(VLOOKUP(A439,SPY!$A$2:$E$379,5,FALSE),"")</f>
        <v>53.640625</v>
      </c>
      <c r="F439" s="8">
        <f t="shared" si="30"/>
        <v>0.17087312414733979</v>
      </c>
    </row>
    <row r="440" spans="1:6" x14ac:dyDescent="0.45">
      <c r="A440" s="9">
        <v>34851</v>
      </c>
      <c r="B440" s="90">
        <v>67.716999999999999</v>
      </c>
      <c r="C440" s="8">
        <f t="shared" si="28"/>
        <v>9.7559533488045247E-4</v>
      </c>
      <c r="D440" s="8">
        <f t="shared" si="29"/>
        <v>2.1804080154514516E-2</v>
      </c>
      <c r="E440" s="86">
        <f>IFERROR(VLOOKUP(A440,SPY!$A$2:$E$379,5,FALSE),"")</f>
        <v>54.40625</v>
      </c>
      <c r="F440" s="8">
        <f t="shared" si="30"/>
        <v>0.22347153900210825</v>
      </c>
    </row>
    <row r="441" spans="1:6" x14ac:dyDescent="0.45">
      <c r="A441" s="9">
        <v>34881</v>
      </c>
      <c r="B441" s="90">
        <v>67.802000000000007</v>
      </c>
      <c r="C441" s="8">
        <f t="shared" si="28"/>
        <v>1.2552239467196191E-3</v>
      </c>
      <c r="D441" s="8">
        <f t="shared" si="29"/>
        <v>1.9870338893819506E-2</v>
      </c>
      <c r="E441" s="86">
        <f>IFERROR(VLOOKUP(A441,SPY!$A$2:$E$379,5,FALSE),"")</f>
        <v>56.15625</v>
      </c>
      <c r="F441" s="8">
        <f t="shared" si="30"/>
        <v>0.22328114363512586</v>
      </c>
    </row>
    <row r="442" spans="1:6" x14ac:dyDescent="0.45">
      <c r="A442" s="9">
        <v>34912</v>
      </c>
      <c r="B442" s="90">
        <v>67.947999999999993</v>
      </c>
      <c r="C442" s="8">
        <f t="shared" si="28"/>
        <v>2.1533288103594561E-3</v>
      </c>
      <c r="D442" s="8">
        <f t="shared" si="29"/>
        <v>1.9719662634690938E-2</v>
      </c>
      <c r="E442" s="86">
        <f>IFERROR(VLOOKUP(A442,SPY!$A$2:$E$379,5,FALSE),"")</f>
        <v>56.40625</v>
      </c>
      <c r="F442" s="8">
        <f t="shared" si="30"/>
        <v>0.18360655737704912</v>
      </c>
    </row>
    <row r="443" spans="1:6" x14ac:dyDescent="0.45">
      <c r="A443" s="9">
        <v>34943</v>
      </c>
      <c r="B443" s="90">
        <v>67.995000000000005</v>
      </c>
      <c r="C443" s="8">
        <f t="shared" si="28"/>
        <v>6.9170542179319838E-4</v>
      </c>
      <c r="D443" s="8">
        <f t="shared" si="29"/>
        <v>1.929303831624396E-2</v>
      </c>
      <c r="E443" s="86">
        <f>IFERROR(VLOOKUP(A443,SPY!$A$2:$E$379,5,FALSE),"")</f>
        <v>58.484375</v>
      </c>
      <c r="F443" s="8">
        <f t="shared" si="30"/>
        <v>0.26666666666666661</v>
      </c>
    </row>
    <row r="444" spans="1:6" x14ac:dyDescent="0.45">
      <c r="A444" s="9">
        <v>34973</v>
      </c>
      <c r="B444" s="90">
        <v>68.171000000000006</v>
      </c>
      <c r="C444" s="8">
        <f t="shared" si="28"/>
        <v>2.5884256195307653E-3</v>
      </c>
      <c r="D444" s="8">
        <f t="shared" si="29"/>
        <v>2.0203229523652944E-2</v>
      </c>
      <c r="E444" s="86">
        <f>IFERROR(VLOOKUP(A444,SPY!$A$2:$E$379,5,FALSE),"")</f>
        <v>58.3125</v>
      </c>
      <c r="F444" s="8">
        <f t="shared" si="30"/>
        <v>0.22803553800592291</v>
      </c>
    </row>
    <row r="445" spans="1:6" x14ac:dyDescent="0.45">
      <c r="A445" s="9">
        <v>35004</v>
      </c>
      <c r="B445" s="90">
        <v>68.168999999999997</v>
      </c>
      <c r="C445" s="8">
        <f t="shared" si="28"/>
        <v>-2.9337988294297901E-5</v>
      </c>
      <c r="D445" s="8">
        <f t="shared" si="29"/>
        <v>1.8238035490231175E-2</v>
      </c>
      <c r="E445" s="86">
        <f>IFERROR(VLOOKUP(A445,SPY!$A$2:$E$379,5,FALSE),"")</f>
        <v>60.90625</v>
      </c>
      <c r="F445" s="8">
        <f t="shared" si="30"/>
        <v>0.33584647018505831</v>
      </c>
    </row>
    <row r="446" spans="1:6" x14ac:dyDescent="0.45">
      <c r="A446" s="9">
        <v>35034</v>
      </c>
      <c r="B446" s="90">
        <v>68.3</v>
      </c>
      <c r="C446" s="8">
        <f t="shared" si="28"/>
        <v>1.9216946119204881E-3</v>
      </c>
      <c r="D446" s="8">
        <f t="shared" si="29"/>
        <v>1.9539938200653806E-2</v>
      </c>
      <c r="E446" s="86">
        <f>IFERROR(VLOOKUP(A446,SPY!$A$2:$E$379,5,FALSE),"")</f>
        <v>61.484375</v>
      </c>
      <c r="F446" s="8">
        <f t="shared" si="30"/>
        <v>0.34945130315500683</v>
      </c>
    </row>
    <row r="447" spans="1:6" x14ac:dyDescent="0.45">
      <c r="A447" s="9">
        <v>35065</v>
      </c>
      <c r="B447" s="90">
        <v>68.451999999999998</v>
      </c>
      <c r="C447" s="8">
        <f t="shared" si="28"/>
        <v>2.2254758418740472E-3</v>
      </c>
      <c r="D447" s="8">
        <f t="shared" si="29"/>
        <v>1.9738704247173278E-2</v>
      </c>
      <c r="E447" s="86">
        <f>IFERROR(VLOOKUP(A447,SPY!$A$2:$E$379,5,FALSE),"")</f>
        <v>63.671875</v>
      </c>
      <c r="F447" s="8">
        <f t="shared" si="30"/>
        <v>0.35202388852023891</v>
      </c>
    </row>
    <row r="448" spans="1:6" x14ac:dyDescent="0.45">
      <c r="A448" s="9">
        <v>35096</v>
      </c>
      <c r="B448" s="90">
        <v>68.56</v>
      </c>
      <c r="C448" s="8">
        <f t="shared" si="28"/>
        <v>1.5777479109448933E-3</v>
      </c>
      <c r="D448" s="8">
        <f t="shared" si="29"/>
        <v>1.9540195699372598E-2</v>
      </c>
      <c r="E448" s="86">
        <f>IFERROR(VLOOKUP(A448,SPY!$A$2:$E$379,5,FALSE),"")</f>
        <v>63.875</v>
      </c>
      <c r="F448" s="8">
        <f t="shared" si="30"/>
        <v>0.30315588141536498</v>
      </c>
    </row>
    <row r="449" spans="1:6" x14ac:dyDescent="0.45">
      <c r="A449" s="9">
        <v>35125</v>
      </c>
      <c r="B449" s="90">
        <v>68.766999999999996</v>
      </c>
      <c r="C449" s="8">
        <f t="shared" si="28"/>
        <v>3.019253208867978E-3</v>
      </c>
      <c r="D449" s="8">
        <f t="shared" si="29"/>
        <v>2.0736232744544836E-2</v>
      </c>
      <c r="E449" s="86">
        <f>IFERROR(VLOOKUP(A449,SPY!$A$2:$E$379,5,FALSE),"")</f>
        <v>64.6875</v>
      </c>
      <c r="F449" s="8">
        <f t="shared" si="30"/>
        <v>0.29092609915809176</v>
      </c>
    </row>
    <row r="450" spans="1:6" x14ac:dyDescent="0.45">
      <c r="A450" s="9">
        <v>35156</v>
      </c>
      <c r="B450" s="90">
        <v>68.972999999999999</v>
      </c>
      <c r="C450" s="8">
        <f t="shared" si="28"/>
        <v>2.9956229005192458E-3</v>
      </c>
      <c r="D450" s="8">
        <f t="shared" si="29"/>
        <v>2.1111226257272797E-2</v>
      </c>
      <c r="E450" s="86">
        <f>IFERROR(VLOOKUP(A450,SPY!$A$2:$E$379,5,FALSE),"")</f>
        <v>65.390625</v>
      </c>
      <c r="F450" s="8">
        <f t="shared" si="30"/>
        <v>0.26741368867353121</v>
      </c>
    </row>
    <row r="451" spans="1:6" x14ac:dyDescent="0.45">
      <c r="A451" s="9">
        <v>35186</v>
      </c>
      <c r="B451" s="90">
        <v>69.091999999999999</v>
      </c>
      <c r="C451" s="8">
        <f t="shared" si="28"/>
        <v>1.7253128035608079E-3</v>
      </c>
      <c r="D451" s="8">
        <f t="shared" si="29"/>
        <v>2.1300498144890767E-2</v>
      </c>
      <c r="E451" s="86">
        <f>IFERROR(VLOOKUP(A451,SPY!$A$2:$E$379,5,FALSE),"")</f>
        <v>66.875</v>
      </c>
      <c r="F451" s="8">
        <f t="shared" si="30"/>
        <v>0.24672298281386551</v>
      </c>
    </row>
    <row r="452" spans="1:6" x14ac:dyDescent="0.45">
      <c r="A452" s="9">
        <v>35217</v>
      </c>
      <c r="B452" s="90">
        <v>69.090999999999994</v>
      </c>
      <c r="C452" s="8">
        <f t="shared" si="28"/>
        <v>-1.4473455682395553E-5</v>
      </c>
      <c r="D452" s="8">
        <f t="shared" si="29"/>
        <v>2.0290325915205853E-2</v>
      </c>
      <c r="E452" s="86">
        <f>IFERROR(VLOOKUP(A452,SPY!$A$2:$E$379,5,FALSE),"")</f>
        <v>67.109375</v>
      </c>
      <c r="F452" s="8">
        <f t="shared" si="30"/>
        <v>0.23348650201033894</v>
      </c>
    </row>
    <row r="453" spans="1:6" x14ac:dyDescent="0.45">
      <c r="A453" s="9">
        <v>35247</v>
      </c>
      <c r="B453" s="90">
        <v>69.236999999999995</v>
      </c>
      <c r="C453" s="8">
        <f t="shared" ref="C453:C516" si="31">B453/B452-1</f>
        <v>2.1131551142696825E-3</v>
      </c>
      <c r="D453" s="8">
        <f t="shared" si="29"/>
        <v>2.1164567416890101E-2</v>
      </c>
      <c r="E453" s="86">
        <f>IFERROR(VLOOKUP(A453,SPY!$A$2:$E$379,5,FALSE),"")</f>
        <v>64.09375</v>
      </c>
      <c r="F453" s="8">
        <f t="shared" si="30"/>
        <v>0.14134668892598778</v>
      </c>
    </row>
    <row r="454" spans="1:6" x14ac:dyDescent="0.45">
      <c r="A454" s="9">
        <v>35278</v>
      </c>
      <c r="B454" s="90">
        <v>69.302999999999997</v>
      </c>
      <c r="C454" s="8">
        <f t="shared" si="31"/>
        <v>9.5324754105474696E-4</v>
      </c>
      <c r="D454" s="8">
        <f t="shared" si="29"/>
        <v>1.9941720138929808E-2</v>
      </c>
      <c r="E454" s="86">
        <f>IFERROR(VLOOKUP(A454,SPY!$A$2:$E$379,5,FALSE),"")</f>
        <v>65.328125</v>
      </c>
      <c r="F454" s="8">
        <f t="shared" si="30"/>
        <v>0.15817174515235455</v>
      </c>
    </row>
    <row r="455" spans="1:6" x14ac:dyDescent="0.45">
      <c r="A455" s="9">
        <v>35309</v>
      </c>
      <c r="B455" s="90">
        <v>69.498999999999995</v>
      </c>
      <c r="C455" s="8">
        <f t="shared" si="31"/>
        <v>2.8281603970967684E-3</v>
      </c>
      <c r="D455" s="8">
        <f t="shared" si="29"/>
        <v>2.2119273475990742E-2</v>
      </c>
      <c r="E455" s="86">
        <f>IFERROR(VLOOKUP(A455,SPY!$A$2:$E$379,5,FALSE),"")</f>
        <v>68.625</v>
      </c>
      <c r="F455" s="8">
        <f t="shared" si="30"/>
        <v>0.17339032861341175</v>
      </c>
    </row>
    <row r="456" spans="1:6" x14ac:dyDescent="0.45">
      <c r="A456" s="9">
        <v>35339</v>
      </c>
      <c r="B456" s="90">
        <v>69.709000000000003</v>
      </c>
      <c r="C456" s="8">
        <f t="shared" si="31"/>
        <v>3.0216262104492131E-3</v>
      </c>
      <c r="D456" s="8">
        <f t="shared" si="29"/>
        <v>2.2560912998195626E-2</v>
      </c>
      <c r="E456" s="86">
        <f>IFERROR(VLOOKUP(A456,SPY!$A$2:$E$379,5,FALSE),"")</f>
        <v>70.84375</v>
      </c>
      <c r="F456" s="8">
        <f t="shared" si="30"/>
        <v>0.214898177920686</v>
      </c>
    </row>
    <row r="457" spans="1:6" x14ac:dyDescent="0.45">
      <c r="A457" s="9">
        <v>35370</v>
      </c>
      <c r="B457" s="90">
        <v>69.832999999999998</v>
      </c>
      <c r="C457" s="8">
        <f t="shared" si="31"/>
        <v>1.7788233943967224E-3</v>
      </c>
      <c r="D457" s="8">
        <f t="shared" si="29"/>
        <v>2.4409922398744399E-2</v>
      </c>
      <c r="E457" s="86">
        <f>IFERROR(VLOOKUP(A457,SPY!$A$2:$E$379,5,FALSE),"")</f>
        <v>76.015625</v>
      </c>
      <c r="F457" s="8">
        <f t="shared" si="30"/>
        <v>0.24807593637762948</v>
      </c>
    </row>
    <row r="458" spans="1:6" x14ac:dyDescent="0.45">
      <c r="A458" s="9">
        <v>35400</v>
      </c>
      <c r="B458" s="90">
        <v>69.914000000000001</v>
      </c>
      <c r="C458" s="8">
        <f t="shared" si="31"/>
        <v>1.1599100711698895E-3</v>
      </c>
      <c r="D458" s="8">
        <f t="shared" si="29"/>
        <v>2.3631039531478937E-2</v>
      </c>
      <c r="E458" s="86">
        <f>IFERROR(VLOOKUP(A458,SPY!$A$2:$E$379,5,FALSE),"")</f>
        <v>73.84375</v>
      </c>
      <c r="F458" s="8">
        <f t="shared" si="30"/>
        <v>0.20101651842439638</v>
      </c>
    </row>
    <row r="459" spans="1:6" x14ac:dyDescent="0.45">
      <c r="A459" s="9">
        <v>35431</v>
      </c>
      <c r="B459" s="90">
        <v>70.004999999999995</v>
      </c>
      <c r="C459" s="8">
        <f t="shared" si="31"/>
        <v>1.3015991074747379E-3</v>
      </c>
      <c r="D459" s="8">
        <f t="shared" si="29"/>
        <v>2.2687430608309356E-2</v>
      </c>
      <c r="E459" s="86">
        <f>IFERROR(VLOOKUP(A459,SPY!$A$2:$E$379,5,FALSE),"")</f>
        <v>78.40625</v>
      </c>
      <c r="F459" s="8">
        <f t="shared" si="30"/>
        <v>0.23141104294478532</v>
      </c>
    </row>
    <row r="460" spans="1:6" x14ac:dyDescent="0.45">
      <c r="A460" s="9">
        <v>35462</v>
      </c>
      <c r="B460" s="90">
        <v>70.150999999999996</v>
      </c>
      <c r="C460" s="8">
        <f t="shared" si="31"/>
        <v>2.0855653167630717E-3</v>
      </c>
      <c r="D460" s="8">
        <f t="shared" si="29"/>
        <v>2.320595099183187E-2</v>
      </c>
      <c r="E460" s="86">
        <f>IFERROR(VLOOKUP(A460,SPY!$A$2:$E$379,5,FALSE),"")</f>
        <v>79.15625</v>
      </c>
      <c r="F460" s="8">
        <f t="shared" si="30"/>
        <v>0.2392367906066537</v>
      </c>
    </row>
    <row r="461" spans="1:6" x14ac:dyDescent="0.45">
      <c r="A461" s="9">
        <v>35490</v>
      </c>
      <c r="B461" s="90">
        <v>70.224999999999994</v>
      </c>
      <c r="C461" s="8">
        <f t="shared" si="31"/>
        <v>1.0548673575572209E-3</v>
      </c>
      <c r="D461" s="8">
        <f t="shared" si="29"/>
        <v>2.1202030043480091E-2</v>
      </c>
      <c r="E461" s="86">
        <f>IFERROR(VLOOKUP(A461,SPY!$A$2:$E$379,5,FALSE),"")</f>
        <v>75.375</v>
      </c>
      <c r="F461" s="8">
        <f t="shared" si="30"/>
        <v>0.16521739130434776</v>
      </c>
    </row>
    <row r="462" spans="1:6" x14ac:dyDescent="0.45">
      <c r="A462" s="9">
        <v>35521</v>
      </c>
      <c r="B462" s="90">
        <v>70.293999999999997</v>
      </c>
      <c r="C462" s="8">
        <f t="shared" si="31"/>
        <v>9.8255606977581955E-4</v>
      </c>
      <c r="D462" s="8">
        <f t="shared" si="29"/>
        <v>1.9152421962217003E-2</v>
      </c>
      <c r="E462" s="86">
        <f>IFERROR(VLOOKUP(A462,SPY!$A$2:$E$379,5,FALSE),"")</f>
        <v>80.09375</v>
      </c>
      <c r="F462" s="8">
        <f t="shared" si="30"/>
        <v>0.22485065710872165</v>
      </c>
    </row>
    <row r="463" spans="1:6" x14ac:dyDescent="0.45">
      <c r="A463" s="9">
        <v>35551</v>
      </c>
      <c r="B463" s="90">
        <v>70.262</v>
      </c>
      <c r="C463" s="8">
        <f t="shared" si="31"/>
        <v>-4.5523088741561413E-4</v>
      </c>
      <c r="D463" s="8">
        <f t="shared" si="29"/>
        <v>1.6933943148266017E-2</v>
      </c>
      <c r="E463" s="86">
        <f>IFERROR(VLOOKUP(A463,SPY!$A$2:$E$379,5,FALSE),"")</f>
        <v>85.15625</v>
      </c>
      <c r="F463" s="8">
        <f t="shared" si="30"/>
        <v>0.27336448598130847</v>
      </c>
    </row>
    <row r="464" spans="1:6" x14ac:dyDescent="0.45">
      <c r="A464" s="9">
        <v>35582</v>
      </c>
      <c r="B464" s="90">
        <v>70.352000000000004</v>
      </c>
      <c r="C464" s="8">
        <f t="shared" si="31"/>
        <v>1.2809199851984143E-3</v>
      </c>
      <c r="D464" s="8">
        <f t="shared" ref="D464:D527" si="32">B464/B452-1</f>
        <v>1.8251291774616263E-2</v>
      </c>
      <c r="E464" s="86">
        <f>IFERROR(VLOOKUP(A464,SPY!$A$2:$E$379,5,FALSE),"")</f>
        <v>88.3125</v>
      </c>
      <c r="F464" s="8">
        <f t="shared" si="30"/>
        <v>0.31594877764842844</v>
      </c>
    </row>
    <row r="465" spans="1:6" x14ac:dyDescent="0.45">
      <c r="A465" s="9">
        <v>35612</v>
      </c>
      <c r="B465" s="90">
        <v>70.394000000000005</v>
      </c>
      <c r="C465" s="8">
        <f t="shared" si="31"/>
        <v>5.9699795314993587E-4</v>
      </c>
      <c r="D465" s="8">
        <f t="shared" si="32"/>
        <v>1.6710718257579193E-2</v>
      </c>
      <c r="E465" s="86">
        <f>IFERROR(VLOOKUP(A465,SPY!$A$2:$E$379,5,FALSE),"")</f>
        <v>95.3125</v>
      </c>
      <c r="F465" s="8">
        <f t="shared" si="30"/>
        <v>0.48707947342759628</v>
      </c>
    </row>
    <row r="466" spans="1:6" x14ac:dyDescent="0.45">
      <c r="A466" s="9">
        <v>35643</v>
      </c>
      <c r="B466" s="90">
        <v>70.45</v>
      </c>
      <c r="C466" s="8">
        <f t="shared" si="31"/>
        <v>7.9552234565438695E-4</v>
      </c>
      <c r="D466" s="8">
        <f t="shared" si="32"/>
        <v>1.6550510078928937E-2</v>
      </c>
      <c r="E466" s="86">
        <f>IFERROR(VLOOKUP(A466,SPY!$A$2:$E$379,5,FALSE),"")</f>
        <v>90.375</v>
      </c>
      <c r="F466" s="8">
        <f t="shared" si="30"/>
        <v>0.38340110021525953</v>
      </c>
    </row>
    <row r="467" spans="1:6" x14ac:dyDescent="0.45">
      <c r="A467" s="9">
        <v>35674</v>
      </c>
      <c r="B467" s="90">
        <v>70.62</v>
      </c>
      <c r="C467" s="8">
        <f t="shared" si="31"/>
        <v>2.4130589070263664E-3</v>
      </c>
      <c r="D467" s="8">
        <f t="shared" si="32"/>
        <v>1.6129728485302142E-2</v>
      </c>
      <c r="E467" s="86">
        <f>IFERROR(VLOOKUP(A467,SPY!$A$2:$E$379,5,FALSE),"")</f>
        <v>94.375</v>
      </c>
      <c r="F467" s="8">
        <f t="shared" si="30"/>
        <v>0.37522768670309659</v>
      </c>
    </row>
    <row r="468" spans="1:6" x14ac:dyDescent="0.45">
      <c r="A468" s="9">
        <v>35704</v>
      </c>
      <c r="B468" s="90">
        <v>70.712000000000003</v>
      </c>
      <c r="C468" s="8">
        <f t="shared" si="31"/>
        <v>1.3027470971396227E-3</v>
      </c>
      <c r="D468" s="8">
        <f t="shared" si="32"/>
        <v>1.4388386004676512E-2</v>
      </c>
      <c r="E468" s="86">
        <f>IFERROR(VLOOKUP(A468,SPY!$A$2:$E$379,5,FALSE),"")</f>
        <v>92.0625</v>
      </c>
      <c r="F468" s="8">
        <f t="shared" si="30"/>
        <v>0.29951477723864128</v>
      </c>
    </row>
    <row r="469" spans="1:6" x14ac:dyDescent="0.45">
      <c r="A469" s="9">
        <v>35735</v>
      </c>
      <c r="B469" s="90">
        <v>70.715999999999994</v>
      </c>
      <c r="C469" s="8">
        <f t="shared" si="31"/>
        <v>5.6567485009484386E-5</v>
      </c>
      <c r="D469" s="8">
        <f t="shared" si="32"/>
        <v>1.2644451763492937E-2</v>
      </c>
      <c r="E469" s="86">
        <f>IFERROR(VLOOKUP(A469,SPY!$A$2:$E$379,5,FALSE),"")</f>
        <v>95.625</v>
      </c>
      <c r="F469" s="8">
        <f t="shared" si="30"/>
        <v>0.25796505652620771</v>
      </c>
    </row>
    <row r="470" spans="1:6" x14ac:dyDescent="0.45">
      <c r="A470" s="9">
        <v>35765</v>
      </c>
      <c r="B470" s="90">
        <v>70.700999999999993</v>
      </c>
      <c r="C470" s="8">
        <f t="shared" si="31"/>
        <v>-2.1211606991344834E-4</v>
      </c>
      <c r="D470" s="8">
        <f t="shared" si="32"/>
        <v>1.1256686786623504E-2</v>
      </c>
      <c r="E470" s="86">
        <f>IFERROR(VLOOKUP(A470,SPY!$A$2:$E$379,5,FALSE),"")</f>
        <v>97.0625</v>
      </c>
      <c r="F470" s="8">
        <f t="shared" si="30"/>
        <v>0.31443080829454084</v>
      </c>
    </row>
    <row r="471" spans="1:6" x14ac:dyDescent="0.45">
      <c r="A471" s="9">
        <v>35796</v>
      </c>
      <c r="B471" s="90">
        <v>70.736000000000004</v>
      </c>
      <c r="C471" s="8">
        <f t="shared" si="31"/>
        <v>4.9504250293508356E-4</v>
      </c>
      <c r="D471" s="8">
        <f t="shared" si="32"/>
        <v>1.0442111277765953E-2</v>
      </c>
      <c r="E471" s="86">
        <f>IFERROR(VLOOKUP(A471,SPY!$A$2:$E$379,5,FALSE),"")</f>
        <v>98.3125</v>
      </c>
      <c r="F471" s="8">
        <f t="shared" si="30"/>
        <v>0.25388601036269431</v>
      </c>
    </row>
    <row r="472" spans="1:6" x14ac:dyDescent="0.45">
      <c r="A472" s="9">
        <v>35827</v>
      </c>
      <c r="B472" s="90">
        <v>70.698999999999998</v>
      </c>
      <c r="C472" s="8">
        <f t="shared" si="31"/>
        <v>-5.2307170323462326E-4</v>
      </c>
      <c r="D472" s="8">
        <f t="shared" si="32"/>
        <v>7.8117204316403566E-3</v>
      </c>
      <c r="E472" s="86">
        <f>IFERROR(VLOOKUP(A472,SPY!$A$2:$E$379,5,FALSE),"")</f>
        <v>105.125</v>
      </c>
      <c r="F472" s="8">
        <f t="shared" si="30"/>
        <v>0.32806948282668769</v>
      </c>
    </row>
    <row r="473" spans="1:6" x14ac:dyDescent="0.45">
      <c r="A473" s="9">
        <v>35855</v>
      </c>
      <c r="B473" s="90">
        <v>70.709999999999994</v>
      </c>
      <c r="C473" s="8">
        <f t="shared" si="31"/>
        <v>1.5558918796587662E-4</v>
      </c>
      <c r="D473" s="8">
        <f t="shared" si="32"/>
        <v>6.9063723745104166E-3</v>
      </c>
      <c r="E473" s="86">
        <f>IFERROR(VLOOKUP(A473,SPY!$A$2:$E$379,5,FALSE),"")</f>
        <v>109.9375</v>
      </c>
      <c r="F473" s="8">
        <f t="shared" si="30"/>
        <v>0.4585406301824213</v>
      </c>
    </row>
    <row r="474" spans="1:6" x14ac:dyDescent="0.45">
      <c r="A474" s="9">
        <v>35886</v>
      </c>
      <c r="B474" s="90">
        <v>70.798000000000002</v>
      </c>
      <c r="C474" s="8">
        <f t="shared" si="31"/>
        <v>1.2445198698911586E-3</v>
      </c>
      <c r="D474" s="8">
        <f t="shared" si="32"/>
        <v>7.1698864767975046E-3</v>
      </c>
      <c r="E474" s="86">
        <f>IFERROR(VLOOKUP(A474,SPY!$A$2:$E$379,5,FALSE),"")</f>
        <v>111.34375</v>
      </c>
      <c r="F474" s="8">
        <f t="shared" si="30"/>
        <v>0.39016777214202114</v>
      </c>
    </row>
    <row r="475" spans="1:6" x14ac:dyDescent="0.45">
      <c r="A475" s="9">
        <v>35916</v>
      </c>
      <c r="B475" s="90">
        <v>70.894999999999996</v>
      </c>
      <c r="C475" s="8">
        <f t="shared" si="31"/>
        <v>1.3700952004294109E-3</v>
      </c>
      <c r="D475" s="8">
        <f t="shared" si="32"/>
        <v>9.0091372292275818E-3</v>
      </c>
      <c r="E475" s="86">
        <f>IFERROR(VLOOKUP(A475,SPY!$A$2:$E$379,5,FALSE),"")</f>
        <v>109.03125</v>
      </c>
      <c r="F475" s="8">
        <f t="shared" si="30"/>
        <v>0.28036697247706432</v>
      </c>
    </row>
    <row r="476" spans="1:6" x14ac:dyDescent="0.45">
      <c r="A476" s="9">
        <v>35947</v>
      </c>
      <c r="B476" s="90">
        <v>70.834999999999994</v>
      </c>
      <c r="C476" s="8">
        <f t="shared" si="31"/>
        <v>-8.4632202553069913E-4</v>
      </c>
      <c r="D476" s="8">
        <f t="shared" si="32"/>
        <v>6.8654764612234853E-3</v>
      </c>
      <c r="E476" s="86">
        <f>IFERROR(VLOOKUP(A476,SPY!$A$2:$E$379,5,FALSE),"")</f>
        <v>113.3125</v>
      </c>
      <c r="F476" s="8">
        <f t="shared" si="30"/>
        <v>0.28308563340410475</v>
      </c>
    </row>
    <row r="477" spans="1:6" x14ac:dyDescent="0.45">
      <c r="A477" s="9">
        <v>35977</v>
      </c>
      <c r="B477" s="90">
        <v>71.010000000000005</v>
      </c>
      <c r="C477" s="8">
        <f t="shared" si="31"/>
        <v>2.4705301051741735E-3</v>
      </c>
      <c r="D477" s="8">
        <f t="shared" si="32"/>
        <v>8.7507458021991447E-3</v>
      </c>
      <c r="E477" s="86">
        <f>IFERROR(VLOOKUP(A477,SPY!$A$2:$E$379,5,FALSE),"")</f>
        <v>111.78125</v>
      </c>
      <c r="F477" s="8">
        <f t="shared" si="30"/>
        <v>0.17278688524590158</v>
      </c>
    </row>
    <row r="478" spans="1:6" x14ac:dyDescent="0.45">
      <c r="A478" s="9">
        <v>36008</v>
      </c>
      <c r="B478" s="90">
        <v>71.108000000000004</v>
      </c>
      <c r="C478" s="8">
        <f t="shared" si="31"/>
        <v>1.3800873116462942E-3</v>
      </c>
      <c r="D478" s="8">
        <f t="shared" si="32"/>
        <v>9.3399574166075361E-3</v>
      </c>
      <c r="E478" s="86">
        <f>IFERROR(VLOOKUP(A478,SPY!$A$2:$E$379,5,FALSE),"")</f>
        <v>96</v>
      </c>
      <c r="F478" s="8">
        <f t="shared" si="30"/>
        <v>6.2240663900414939E-2</v>
      </c>
    </row>
    <row r="479" spans="1:6" x14ac:dyDescent="0.45">
      <c r="A479" s="9">
        <v>36039</v>
      </c>
      <c r="B479" s="90">
        <v>71.066999999999993</v>
      </c>
      <c r="C479" s="8">
        <f t="shared" si="31"/>
        <v>-5.76587725713118E-4</v>
      </c>
      <c r="D479" s="8">
        <f t="shared" si="32"/>
        <v>6.3296516567543648E-3</v>
      </c>
      <c r="E479" s="86">
        <f>IFERROR(VLOOKUP(A479,SPY!$A$2:$E$379,5,FALSE),"")</f>
        <v>101.75</v>
      </c>
      <c r="F479" s="8">
        <f t="shared" si="30"/>
        <v>7.8145695364238321E-2</v>
      </c>
    </row>
    <row r="480" spans="1:6" x14ac:dyDescent="0.45">
      <c r="A480" s="9">
        <v>36069</v>
      </c>
      <c r="B480" s="90">
        <v>71.222999999999999</v>
      </c>
      <c r="C480" s="8">
        <f t="shared" si="31"/>
        <v>2.1951116551985894E-3</v>
      </c>
      <c r="D480" s="8">
        <f t="shared" si="32"/>
        <v>7.2264962099783947E-3</v>
      </c>
      <c r="E480" s="86">
        <f>IFERROR(VLOOKUP(A480,SPY!$A$2:$E$379,5,FALSE),"")</f>
        <v>110</v>
      </c>
      <c r="F480" s="8">
        <f t="shared" si="30"/>
        <v>0.19484046164290558</v>
      </c>
    </row>
    <row r="481" spans="1:6" x14ac:dyDescent="0.45">
      <c r="A481" s="9">
        <v>36100</v>
      </c>
      <c r="B481" s="90">
        <v>71.225999999999999</v>
      </c>
      <c r="C481" s="8">
        <f t="shared" si="31"/>
        <v>4.2121224885116604E-5</v>
      </c>
      <c r="D481" s="8">
        <f t="shared" si="32"/>
        <v>7.2119463770576875E-3</v>
      </c>
      <c r="E481" s="86">
        <f>IFERROR(VLOOKUP(A481,SPY!$A$2:$E$379,5,FALSE),"")</f>
        <v>116.125</v>
      </c>
      <c r="F481" s="8">
        <f t="shared" si="30"/>
        <v>0.21437908496732017</v>
      </c>
    </row>
    <row r="482" spans="1:6" x14ac:dyDescent="0.45">
      <c r="A482" s="9">
        <v>36130</v>
      </c>
      <c r="B482" s="90">
        <v>71.298000000000002</v>
      </c>
      <c r="C482" s="8">
        <f t="shared" si="31"/>
        <v>1.0108668182966518E-3</v>
      </c>
      <c r="D482" s="8">
        <f t="shared" si="32"/>
        <v>8.4440106929182246E-3</v>
      </c>
      <c r="E482" s="86">
        <f>IFERROR(VLOOKUP(A482,SPY!$A$2:$E$379,5,FALSE),"")</f>
        <v>123.3125</v>
      </c>
      <c r="F482" s="8">
        <f t="shared" si="30"/>
        <v>0.27044430135222153</v>
      </c>
    </row>
    <row r="483" spans="1:6" x14ac:dyDescent="0.45">
      <c r="A483" s="9">
        <v>36161</v>
      </c>
      <c r="B483" s="90">
        <v>71.397999999999996</v>
      </c>
      <c r="C483" s="8">
        <f t="shared" si="31"/>
        <v>1.4025638867849466E-3</v>
      </c>
      <c r="D483" s="8">
        <f t="shared" si="32"/>
        <v>9.3587423659804436E-3</v>
      </c>
      <c r="E483" s="86">
        <f>IFERROR(VLOOKUP(A483,SPY!$A$2:$E$379,5,FALSE),"")</f>
        <v>127.65625</v>
      </c>
      <c r="F483" s="8">
        <f t="shared" si="30"/>
        <v>0.29847425301970754</v>
      </c>
    </row>
    <row r="484" spans="1:6" x14ac:dyDescent="0.45">
      <c r="A484" s="9">
        <v>36192</v>
      </c>
      <c r="B484" s="90">
        <v>71.358000000000004</v>
      </c>
      <c r="C484" s="8">
        <f t="shared" si="31"/>
        <v>-5.6023978262687013E-4</v>
      </c>
      <c r="D484" s="8">
        <f t="shared" si="32"/>
        <v>9.3212068063197595E-3</v>
      </c>
      <c r="E484" s="86">
        <f>IFERROR(VLOOKUP(A484,SPY!$A$2:$E$379,5,FALSE),"")</f>
        <v>123.5625</v>
      </c>
      <c r="F484" s="8">
        <f t="shared" si="30"/>
        <v>0.17538644470868014</v>
      </c>
    </row>
    <row r="485" spans="1:6" x14ac:dyDescent="0.45">
      <c r="A485" s="9">
        <v>36220</v>
      </c>
      <c r="B485" s="90">
        <v>71.412000000000006</v>
      </c>
      <c r="C485" s="8">
        <f t="shared" si="31"/>
        <v>7.5674766669475702E-4</v>
      </c>
      <c r="D485" s="8">
        <f t="shared" si="32"/>
        <v>9.9278744166315658E-3</v>
      </c>
      <c r="E485" s="86">
        <f>IFERROR(VLOOKUP(A485,SPY!$A$2:$E$379,5,FALSE),"")</f>
        <v>128.375</v>
      </c>
      <c r="F485" s="8">
        <f t="shared" si="30"/>
        <v>0.16770892552586703</v>
      </c>
    </row>
    <row r="486" spans="1:6" x14ac:dyDescent="0.45">
      <c r="A486" s="9">
        <v>36251</v>
      </c>
      <c r="B486" s="90">
        <v>71.757000000000005</v>
      </c>
      <c r="C486" s="8">
        <f t="shared" si="31"/>
        <v>4.8311208200302325E-3</v>
      </c>
      <c r="D486" s="8">
        <f t="shared" si="32"/>
        <v>1.3545580383626632E-2</v>
      </c>
      <c r="E486" s="86">
        <f>IFERROR(VLOOKUP(A486,SPY!$A$2:$E$379,5,FALSE),"")</f>
        <v>133.25</v>
      </c>
      <c r="F486" s="8">
        <f t="shared" si="30"/>
        <v>0.19674431658714564</v>
      </c>
    </row>
    <row r="487" spans="1:6" x14ac:dyDescent="0.45">
      <c r="A487" s="9">
        <v>36281</v>
      </c>
      <c r="B487" s="90">
        <v>71.804000000000002</v>
      </c>
      <c r="C487" s="8">
        <f t="shared" si="31"/>
        <v>6.5498836350452727E-4</v>
      </c>
      <c r="D487" s="8">
        <f t="shared" si="32"/>
        <v>1.2821778686790353E-2</v>
      </c>
      <c r="E487" s="86">
        <f>IFERROR(VLOOKUP(A487,SPY!$A$2:$E$379,5,FALSE),"")</f>
        <v>130.203125</v>
      </c>
      <c r="F487" s="8">
        <f t="shared" si="30"/>
        <v>0.19418171395815409</v>
      </c>
    </row>
    <row r="488" spans="1:6" x14ac:dyDescent="0.45">
      <c r="A488" s="9">
        <v>36312</v>
      </c>
      <c r="B488" s="90">
        <v>71.825999999999993</v>
      </c>
      <c r="C488" s="8">
        <f t="shared" si="31"/>
        <v>3.0638961617723837E-4</v>
      </c>
      <c r="D488" s="8">
        <f t="shared" si="32"/>
        <v>1.3990259052728105E-2</v>
      </c>
      <c r="E488" s="86">
        <f>IFERROR(VLOOKUP(A488,SPY!$A$2:$E$379,5,FALSE),"")</f>
        <v>137</v>
      </c>
      <c r="F488" s="8">
        <f t="shared" si="30"/>
        <v>0.20904578047435196</v>
      </c>
    </row>
    <row r="489" spans="1:6" x14ac:dyDescent="0.45">
      <c r="A489" s="9">
        <v>36342</v>
      </c>
      <c r="B489" s="90">
        <v>72.016999999999996</v>
      </c>
      <c r="C489" s="8">
        <f t="shared" si="31"/>
        <v>2.6592041878985562E-3</v>
      </c>
      <c r="D489" s="8">
        <f t="shared" si="32"/>
        <v>1.4181101253344375E-2</v>
      </c>
      <c r="E489" s="86">
        <f>IFERROR(VLOOKUP(A489,SPY!$A$2:$E$379,5,FALSE),"")</f>
        <v>132.75</v>
      </c>
      <c r="F489" s="8">
        <f t="shared" ref="F489:F552" si="33">IFERROR(E489/E477-1,"")</f>
        <v>0.18758736371260842</v>
      </c>
    </row>
    <row r="490" spans="1:6" x14ac:dyDescent="0.45">
      <c r="A490" s="9">
        <v>36373</v>
      </c>
      <c r="B490" s="90">
        <v>72.147999999999996</v>
      </c>
      <c r="C490" s="8">
        <f t="shared" si="31"/>
        <v>1.8190149548023005E-3</v>
      </c>
      <c r="D490" s="8">
        <f t="shared" si="32"/>
        <v>1.4625639871744367E-2</v>
      </c>
      <c r="E490" s="86">
        <f>IFERROR(VLOOKUP(A490,SPY!$A$2:$E$379,5,FALSE),"")</f>
        <v>132.0625</v>
      </c>
      <c r="F490" s="8">
        <f t="shared" si="33"/>
        <v>0.37565104166666674</v>
      </c>
    </row>
    <row r="491" spans="1:6" x14ac:dyDescent="0.45">
      <c r="A491" s="9">
        <v>36404</v>
      </c>
      <c r="B491" s="90">
        <v>72.406999999999996</v>
      </c>
      <c r="C491" s="8">
        <f t="shared" si="31"/>
        <v>3.5898431002938658E-3</v>
      </c>
      <c r="D491" s="8">
        <f t="shared" si="32"/>
        <v>1.8855446269013809E-2</v>
      </c>
      <c r="E491" s="86">
        <f>IFERROR(VLOOKUP(A491,SPY!$A$2:$E$379,5,FALSE),"")</f>
        <v>128.75</v>
      </c>
      <c r="F491" s="8">
        <f t="shared" si="33"/>
        <v>0.26535626535626533</v>
      </c>
    </row>
    <row r="492" spans="1:6" x14ac:dyDescent="0.45">
      <c r="A492" s="9">
        <v>36434</v>
      </c>
      <c r="B492" s="90">
        <v>72.528999999999996</v>
      </c>
      <c r="C492" s="8">
        <f t="shared" si="31"/>
        <v>1.6849199663016012E-3</v>
      </c>
      <c r="D492" s="8">
        <f t="shared" si="32"/>
        <v>1.8336773233365689E-2</v>
      </c>
      <c r="E492" s="86">
        <f>IFERROR(VLOOKUP(A492,SPY!$A$2:$E$379,5,FALSE),"")</f>
        <v>137</v>
      </c>
      <c r="F492" s="8">
        <f t="shared" si="33"/>
        <v>0.24545454545454537</v>
      </c>
    </row>
    <row r="493" spans="1:6" x14ac:dyDescent="0.45">
      <c r="A493" s="9">
        <v>36465</v>
      </c>
      <c r="B493" s="90">
        <v>72.593999999999994</v>
      </c>
      <c r="C493" s="8">
        <f t="shared" si="31"/>
        <v>8.9619324683920532E-4</v>
      </c>
      <c r="D493" s="8">
        <f t="shared" si="32"/>
        <v>1.9206469547637051E-2</v>
      </c>
      <c r="E493" s="86">
        <f>IFERROR(VLOOKUP(A493,SPY!$A$2:$E$379,5,FALSE),"")</f>
        <v>139.28125</v>
      </c>
      <c r="F493" s="8">
        <f t="shared" si="33"/>
        <v>0.19940796555435947</v>
      </c>
    </row>
    <row r="494" spans="1:6" x14ac:dyDescent="0.45">
      <c r="A494" s="9">
        <v>36495</v>
      </c>
      <c r="B494" s="90">
        <v>72.763000000000005</v>
      </c>
      <c r="C494" s="8">
        <f t="shared" si="31"/>
        <v>2.3280160894840751E-3</v>
      </c>
      <c r="D494" s="8">
        <f t="shared" si="32"/>
        <v>2.0547560941400977E-2</v>
      </c>
      <c r="E494" s="86">
        <f>IFERROR(VLOOKUP(A494,SPY!$A$2:$E$379,5,FALSE),"")</f>
        <v>146.875</v>
      </c>
      <c r="F494" s="8">
        <f t="shared" si="33"/>
        <v>0.1910795742524074</v>
      </c>
    </row>
    <row r="495" spans="1:6" x14ac:dyDescent="0.45">
      <c r="A495" s="9">
        <v>36526</v>
      </c>
      <c r="B495" s="90">
        <v>72.960999999999999</v>
      </c>
      <c r="C495" s="8">
        <f t="shared" si="31"/>
        <v>2.721163228563972E-3</v>
      </c>
      <c r="D495" s="8">
        <f t="shared" si="32"/>
        <v>2.1891369506148672E-2</v>
      </c>
      <c r="E495" s="86">
        <f>IFERROR(VLOOKUP(A495,SPY!$A$2:$E$379,5,FALSE),"")</f>
        <v>139.5625</v>
      </c>
      <c r="F495" s="8">
        <f t="shared" si="33"/>
        <v>9.3268053855569244E-2</v>
      </c>
    </row>
    <row r="496" spans="1:6" x14ac:dyDescent="0.45">
      <c r="A496" s="9">
        <v>36557</v>
      </c>
      <c r="B496" s="90">
        <v>73.191000000000003</v>
      </c>
      <c r="C496" s="8">
        <f t="shared" si="31"/>
        <v>3.1523690738888277E-3</v>
      </c>
      <c r="D496" s="8">
        <f t="shared" si="32"/>
        <v>2.5687379130580945E-2</v>
      </c>
      <c r="E496" s="86">
        <f>IFERROR(VLOOKUP(A496,SPY!$A$2:$E$379,5,FALSE),"")</f>
        <v>137.4375</v>
      </c>
      <c r="F496" s="8">
        <f t="shared" si="33"/>
        <v>0.11229135053110784</v>
      </c>
    </row>
    <row r="497" spans="1:6" x14ac:dyDescent="0.45">
      <c r="A497" s="9">
        <v>36586</v>
      </c>
      <c r="B497" s="90">
        <v>73.504999999999995</v>
      </c>
      <c r="C497" s="8">
        <f t="shared" si="31"/>
        <v>4.2901449631784772E-3</v>
      </c>
      <c r="D497" s="8">
        <f t="shared" si="32"/>
        <v>2.930879964151667E-2</v>
      </c>
      <c r="E497" s="86">
        <f>IFERROR(VLOOKUP(A497,SPY!$A$2:$E$379,5,FALSE),"")</f>
        <v>150.375</v>
      </c>
      <c r="F497" s="8">
        <f t="shared" si="33"/>
        <v>0.17137293086660166</v>
      </c>
    </row>
    <row r="498" spans="1:6" x14ac:dyDescent="0.45">
      <c r="A498" s="9">
        <v>36617</v>
      </c>
      <c r="B498" s="90">
        <v>73.444000000000003</v>
      </c>
      <c r="C498" s="8">
        <f t="shared" si="31"/>
        <v>-8.298755186720852E-4</v>
      </c>
      <c r="D498" s="8">
        <f t="shared" si="32"/>
        <v>2.3509901473026895E-2</v>
      </c>
      <c r="E498" s="86">
        <f>IFERROR(VLOOKUP(A498,SPY!$A$2:$E$379,5,FALSE),"")</f>
        <v>145.09375</v>
      </c>
      <c r="F498" s="8">
        <f t="shared" si="33"/>
        <v>8.8883677298311481E-2</v>
      </c>
    </row>
    <row r="499" spans="1:6" x14ac:dyDescent="0.45">
      <c r="A499" s="9">
        <v>36647</v>
      </c>
      <c r="B499" s="90">
        <v>73.504999999999995</v>
      </c>
      <c r="C499" s="8">
        <f t="shared" si="31"/>
        <v>8.305647840529673E-4</v>
      </c>
      <c r="D499" s="8">
        <f t="shared" si="32"/>
        <v>2.3689488050804952E-2</v>
      </c>
      <c r="E499" s="86">
        <f>IFERROR(VLOOKUP(A499,SPY!$A$2:$E$379,5,FALSE),"")</f>
        <v>142.8125</v>
      </c>
      <c r="F499" s="8">
        <f t="shared" si="33"/>
        <v>9.6843873754950183E-2</v>
      </c>
    </row>
    <row r="500" spans="1:6" x14ac:dyDescent="0.45">
      <c r="A500" s="9">
        <v>36678</v>
      </c>
      <c r="B500" s="90">
        <v>73.754000000000005</v>
      </c>
      <c r="C500" s="8">
        <f t="shared" si="31"/>
        <v>3.3875246581867025E-3</v>
      </c>
      <c r="D500" s="8">
        <f t="shared" si="32"/>
        <v>2.6842647509258688E-2</v>
      </c>
      <c r="E500" s="86">
        <f>IFERROR(VLOOKUP(A500,SPY!$A$2:$E$379,5,FALSE),"")</f>
        <v>145.28125</v>
      </c>
      <c r="F500" s="8">
        <f t="shared" si="33"/>
        <v>6.0447080291970767E-2</v>
      </c>
    </row>
    <row r="501" spans="1:6" x14ac:dyDescent="0.45">
      <c r="A501" s="9">
        <v>36708</v>
      </c>
      <c r="B501" s="90">
        <v>73.938999999999993</v>
      </c>
      <c r="C501" s="8">
        <f t="shared" si="31"/>
        <v>2.5083385307913542E-3</v>
      </c>
      <c r="D501" s="8">
        <f t="shared" si="32"/>
        <v>2.6688143077328919E-2</v>
      </c>
      <c r="E501" s="86">
        <f>IFERROR(VLOOKUP(A501,SPY!$A$2:$E$379,5,FALSE),"")</f>
        <v>143</v>
      </c>
      <c r="F501" s="8">
        <f t="shared" si="33"/>
        <v>7.7212806026365266E-2</v>
      </c>
    </row>
    <row r="502" spans="1:6" x14ac:dyDescent="0.45">
      <c r="A502" s="9">
        <v>36739</v>
      </c>
      <c r="B502" s="90">
        <v>73.933999999999997</v>
      </c>
      <c r="C502" s="8">
        <f t="shared" si="31"/>
        <v>-6.7623311107767314E-5</v>
      </c>
      <c r="D502" s="8">
        <f t="shared" si="32"/>
        <v>2.4754670954149738E-2</v>
      </c>
      <c r="E502" s="86">
        <f>IFERROR(VLOOKUP(A502,SPY!$A$2:$E$379,5,FALSE),"")</f>
        <v>152.34375</v>
      </c>
      <c r="F502" s="8">
        <f t="shared" si="33"/>
        <v>0.15357311878845237</v>
      </c>
    </row>
    <row r="503" spans="1:6" x14ac:dyDescent="0.45">
      <c r="A503" s="9">
        <v>36770</v>
      </c>
      <c r="B503" s="90">
        <v>74.251999999999995</v>
      </c>
      <c r="C503" s="8">
        <f t="shared" si="31"/>
        <v>4.3011334433413762E-3</v>
      </c>
      <c r="D503" s="8">
        <f t="shared" si="32"/>
        <v>2.5480961785462775E-2</v>
      </c>
      <c r="E503" s="86">
        <f>IFERROR(VLOOKUP(A503,SPY!$A$2:$E$379,5,FALSE),"")</f>
        <v>143.625</v>
      </c>
      <c r="F503" s="8">
        <f t="shared" si="33"/>
        <v>0.11553398058252418</v>
      </c>
    </row>
    <row r="504" spans="1:6" x14ac:dyDescent="0.45">
      <c r="A504" s="9">
        <v>36800</v>
      </c>
      <c r="B504" s="90">
        <v>74.352999999999994</v>
      </c>
      <c r="C504" s="8">
        <f t="shared" si="31"/>
        <v>1.360232721004051E-3</v>
      </c>
      <c r="D504" s="8">
        <f t="shared" si="32"/>
        <v>2.5148561265149194E-2</v>
      </c>
      <c r="E504" s="86">
        <f>IFERROR(VLOOKUP(A504,SPY!$A$2:$E$379,5,FALSE),"")</f>
        <v>142.953125</v>
      </c>
      <c r="F504" s="8">
        <f t="shared" si="33"/>
        <v>4.3453467153284686E-2</v>
      </c>
    </row>
    <row r="505" spans="1:6" x14ac:dyDescent="0.45">
      <c r="A505" s="9">
        <v>36831</v>
      </c>
      <c r="B505" s="90">
        <v>74.456999999999994</v>
      </c>
      <c r="C505" s="8">
        <f t="shared" si="31"/>
        <v>1.3987330706226597E-3</v>
      </c>
      <c r="D505" s="8">
        <f t="shared" si="32"/>
        <v>2.5663277956855968E-2</v>
      </c>
      <c r="E505" s="86">
        <f>IFERROR(VLOOKUP(A505,SPY!$A$2:$E$379,5,FALSE),"")</f>
        <v>132.28125</v>
      </c>
      <c r="F505" s="8">
        <f t="shared" si="33"/>
        <v>-5.0258021090419547E-2</v>
      </c>
    </row>
    <row r="506" spans="1:6" x14ac:dyDescent="0.45">
      <c r="A506" s="9">
        <v>36861</v>
      </c>
      <c r="B506" s="90">
        <v>74.570999999999998</v>
      </c>
      <c r="C506" s="8">
        <f t="shared" si="31"/>
        <v>1.5310850558041267E-3</v>
      </c>
      <c r="D506" s="8">
        <f t="shared" si="32"/>
        <v>2.4847793521432404E-2</v>
      </c>
      <c r="E506" s="86">
        <f>IFERROR(VLOOKUP(A506,SPY!$A$2:$E$379,5,FALSE),"")</f>
        <v>131.1875</v>
      </c>
      <c r="F506" s="8">
        <f t="shared" si="33"/>
        <v>-0.10680851063829788</v>
      </c>
    </row>
    <row r="507" spans="1:6" x14ac:dyDescent="0.45">
      <c r="A507" s="9">
        <v>36892</v>
      </c>
      <c r="B507" s="90">
        <v>74.932000000000002</v>
      </c>
      <c r="C507" s="8">
        <f t="shared" si="31"/>
        <v>4.8410239905594121E-3</v>
      </c>
      <c r="D507" s="8">
        <f t="shared" si="32"/>
        <v>2.7014432367977514E-2</v>
      </c>
      <c r="E507" s="86">
        <f>IFERROR(VLOOKUP(A507,SPY!$A$2:$E$379,5,FALSE),"")</f>
        <v>137.020004</v>
      </c>
      <c r="F507" s="8">
        <f t="shared" si="33"/>
        <v>-1.8217615763546746E-2</v>
      </c>
    </row>
    <row r="508" spans="1:6" x14ac:dyDescent="0.45">
      <c r="A508" s="9">
        <v>36923</v>
      </c>
      <c r="B508" s="90">
        <v>75.048000000000002</v>
      </c>
      <c r="C508" s="8">
        <f t="shared" si="31"/>
        <v>1.5480702503603005E-3</v>
      </c>
      <c r="D508" s="8">
        <f t="shared" si="32"/>
        <v>2.5371971963765949E-2</v>
      </c>
      <c r="E508" s="86">
        <f>IFERROR(VLOOKUP(A508,SPY!$A$2:$E$379,5,FALSE),"")</f>
        <v>123.949997</v>
      </c>
      <c r="F508" s="8">
        <f t="shared" si="33"/>
        <v>-9.8135537971805409E-2</v>
      </c>
    </row>
    <row r="509" spans="1:6" x14ac:dyDescent="0.45">
      <c r="A509" s="9">
        <v>36951</v>
      </c>
      <c r="B509" s="90">
        <v>75.055000000000007</v>
      </c>
      <c r="C509" s="8">
        <f t="shared" si="31"/>
        <v>9.3273638204882658E-5</v>
      </c>
      <c r="D509" s="8">
        <f t="shared" si="32"/>
        <v>2.1087000884293827E-2</v>
      </c>
      <c r="E509" s="86">
        <f>IFERROR(VLOOKUP(A509,SPY!$A$2:$E$379,5,FALSE),"")</f>
        <v>116.69000200000001</v>
      </c>
      <c r="F509" s="8">
        <f t="shared" si="33"/>
        <v>-0.22400663674147958</v>
      </c>
    </row>
    <row r="510" spans="1:6" x14ac:dyDescent="0.45">
      <c r="A510" s="9">
        <v>36982</v>
      </c>
      <c r="B510" s="90">
        <v>75.186999999999998</v>
      </c>
      <c r="C510" s="8">
        <f t="shared" si="31"/>
        <v>1.7587102791285503E-3</v>
      </c>
      <c r="D510" s="8">
        <f t="shared" si="32"/>
        <v>2.3732367518108921E-2</v>
      </c>
      <c r="E510" s="86">
        <f>IFERROR(VLOOKUP(A510,SPY!$A$2:$E$379,5,FALSE),"")</f>
        <v>126.660004</v>
      </c>
      <c r="F510" s="8">
        <f t="shared" si="33"/>
        <v>-0.12704714021107044</v>
      </c>
    </row>
    <row r="511" spans="1:6" x14ac:dyDescent="0.45">
      <c r="A511" s="9">
        <v>37012</v>
      </c>
      <c r="B511" s="90">
        <v>75.385000000000005</v>
      </c>
      <c r="C511" s="8">
        <f t="shared" si="31"/>
        <v>2.6334339712983379E-3</v>
      </c>
      <c r="D511" s="8">
        <f t="shared" si="32"/>
        <v>2.5576491395143286E-2</v>
      </c>
      <c r="E511" s="86">
        <f>IFERROR(VLOOKUP(A511,SPY!$A$2:$E$379,5,FALSE),"")</f>
        <v>125.949997</v>
      </c>
      <c r="F511" s="8">
        <f t="shared" si="33"/>
        <v>-0.11807441925601758</v>
      </c>
    </row>
    <row r="512" spans="1:6" x14ac:dyDescent="0.45">
      <c r="A512" s="9">
        <v>37043</v>
      </c>
      <c r="B512" s="90">
        <v>75.518000000000001</v>
      </c>
      <c r="C512" s="8">
        <f t="shared" si="31"/>
        <v>1.7642767128738246E-3</v>
      </c>
      <c r="D512" s="8">
        <f t="shared" si="32"/>
        <v>2.3917346855763633E-2</v>
      </c>
      <c r="E512" s="86">
        <f>IFERROR(VLOOKUP(A512,SPY!$A$2:$E$379,5,FALSE),"")</f>
        <v>122.599998</v>
      </c>
      <c r="F512" s="8">
        <f t="shared" si="33"/>
        <v>-0.15611960937836089</v>
      </c>
    </row>
    <row r="513" spans="1:6" x14ac:dyDescent="0.45">
      <c r="A513" s="9">
        <v>37073</v>
      </c>
      <c r="B513" s="90">
        <v>75.492999999999995</v>
      </c>
      <c r="C513" s="8">
        <f t="shared" si="31"/>
        <v>-3.3104690272522941E-4</v>
      </c>
      <c r="D513" s="8">
        <f t="shared" si="32"/>
        <v>2.1017325092305805E-2</v>
      </c>
      <c r="E513" s="86">
        <f>IFERROR(VLOOKUP(A513,SPY!$A$2:$E$379,5,FALSE),"")</f>
        <v>121.349998</v>
      </c>
      <c r="F513" s="8">
        <f t="shared" si="33"/>
        <v>-0.15139861538461541</v>
      </c>
    </row>
    <row r="514" spans="1:6" x14ac:dyDescent="0.45">
      <c r="A514" s="9">
        <v>37104</v>
      </c>
      <c r="B514" s="90">
        <v>75.483999999999995</v>
      </c>
      <c r="C514" s="8">
        <f t="shared" si="31"/>
        <v>-1.1921635118483653E-4</v>
      </c>
      <c r="D514" s="8">
        <f t="shared" si="32"/>
        <v>2.0964644142072553E-2</v>
      </c>
      <c r="E514" s="86">
        <f>IFERROR(VLOOKUP(A514,SPY!$A$2:$E$379,5,FALSE),"")</f>
        <v>114.150002</v>
      </c>
      <c r="F514" s="8">
        <f t="shared" si="33"/>
        <v>-0.25070767917948722</v>
      </c>
    </row>
    <row r="515" spans="1:6" x14ac:dyDescent="0.45">
      <c r="A515" s="9">
        <v>37135</v>
      </c>
      <c r="B515" s="90">
        <v>75.227000000000004</v>
      </c>
      <c r="C515" s="8">
        <f t="shared" si="31"/>
        <v>-3.4046950347091931E-3</v>
      </c>
      <c r="D515" s="8">
        <f t="shared" si="32"/>
        <v>1.3130959435436296E-2</v>
      </c>
      <c r="E515" s="86">
        <f>IFERROR(VLOOKUP(A515,SPY!$A$2:$E$379,5,FALSE),"")</f>
        <v>104.44000200000001</v>
      </c>
      <c r="F515" s="8">
        <f t="shared" si="33"/>
        <v>-0.27282853263707563</v>
      </c>
    </row>
    <row r="516" spans="1:6" x14ac:dyDescent="0.45">
      <c r="A516" s="9">
        <v>37165</v>
      </c>
      <c r="B516" s="90">
        <v>75.492000000000004</v>
      </c>
      <c r="C516" s="8">
        <f t="shared" si="31"/>
        <v>3.5226713812859245E-3</v>
      </c>
      <c r="D516" s="8">
        <f t="shared" si="32"/>
        <v>1.5318816994607021E-2</v>
      </c>
      <c r="E516" s="86">
        <f>IFERROR(VLOOKUP(A516,SPY!$A$2:$E$379,5,FALSE),"")</f>
        <v>105.800003</v>
      </c>
      <c r="F516" s="8">
        <f t="shared" si="33"/>
        <v>-0.25989723554486821</v>
      </c>
    </row>
    <row r="517" spans="1:6" x14ac:dyDescent="0.45">
      <c r="A517" s="9">
        <v>37196</v>
      </c>
      <c r="B517" s="90">
        <v>75.441000000000003</v>
      </c>
      <c r="C517" s="8">
        <f t="shared" ref="C517:C580" si="34">B517/B516-1</f>
        <v>-6.7556827213477444E-4</v>
      </c>
      <c r="D517" s="8">
        <f t="shared" si="32"/>
        <v>1.3215681534308521E-2</v>
      </c>
      <c r="E517" s="86">
        <f>IFERROR(VLOOKUP(A517,SPY!$A$2:$E$379,5,FALSE),"")</f>
        <v>114.050003</v>
      </c>
      <c r="F517" s="8">
        <f t="shared" si="33"/>
        <v>-0.13782185305929595</v>
      </c>
    </row>
    <row r="518" spans="1:6" x14ac:dyDescent="0.45">
      <c r="A518" s="9">
        <v>37226</v>
      </c>
      <c r="B518" s="90">
        <v>75.363</v>
      </c>
      <c r="C518" s="8">
        <f t="shared" si="34"/>
        <v>-1.033920547182654E-3</v>
      </c>
      <c r="D518" s="8">
        <f t="shared" si="32"/>
        <v>1.0620750693969505E-2</v>
      </c>
      <c r="E518" s="86">
        <f>IFERROR(VLOOKUP(A518,SPY!$A$2:$E$379,5,FALSE),"")</f>
        <v>114.300003</v>
      </c>
      <c r="F518" s="8">
        <f t="shared" si="33"/>
        <v>-0.12872794282991895</v>
      </c>
    </row>
    <row r="519" spans="1:6" x14ac:dyDescent="0.45">
      <c r="A519" s="9">
        <v>37257</v>
      </c>
      <c r="B519" s="90">
        <v>75.430999999999997</v>
      </c>
      <c r="C519" s="8">
        <f t="shared" si="34"/>
        <v>9.0229953690790232E-4</v>
      </c>
      <c r="D519" s="8">
        <f t="shared" si="32"/>
        <v>6.6593711631879327E-3</v>
      </c>
      <c r="E519" s="86">
        <f>IFERROR(VLOOKUP(A519,SPY!$A$2:$E$379,5,FALSE),"")</f>
        <v>113.18</v>
      </c>
      <c r="F519" s="8">
        <f t="shared" si="33"/>
        <v>-0.17398922277071305</v>
      </c>
    </row>
    <row r="520" spans="1:6" x14ac:dyDescent="0.45">
      <c r="A520" s="9">
        <v>37288</v>
      </c>
      <c r="B520" s="90">
        <v>75.558000000000007</v>
      </c>
      <c r="C520" s="8">
        <f t="shared" si="34"/>
        <v>1.683657912529446E-3</v>
      </c>
      <c r="D520" s="8">
        <f t="shared" si="32"/>
        <v>6.7956507834985302E-3</v>
      </c>
      <c r="E520" s="86">
        <f>IFERROR(VLOOKUP(A520,SPY!$A$2:$E$379,5,FALSE),"")</f>
        <v>111.150002</v>
      </c>
      <c r="F520" s="8">
        <f t="shared" si="33"/>
        <v>-0.10326740871159512</v>
      </c>
    </row>
    <row r="521" spans="1:6" x14ac:dyDescent="0.45">
      <c r="A521" s="9">
        <v>37316</v>
      </c>
      <c r="B521" s="90">
        <v>75.763000000000005</v>
      </c>
      <c r="C521" s="8">
        <f t="shared" si="34"/>
        <v>2.7131475158157503E-3</v>
      </c>
      <c r="D521" s="8">
        <f t="shared" si="32"/>
        <v>9.4330824062354157E-3</v>
      </c>
      <c r="E521" s="86">
        <f>IFERROR(VLOOKUP(A521,SPY!$A$2:$E$379,5,FALSE),"")</f>
        <v>114.519997</v>
      </c>
      <c r="F521" s="8">
        <f t="shared" si="33"/>
        <v>-1.8596323273693982E-2</v>
      </c>
    </row>
    <row r="522" spans="1:6" x14ac:dyDescent="0.45">
      <c r="A522" s="9">
        <v>37347</v>
      </c>
      <c r="B522" s="90">
        <v>76.08</v>
      </c>
      <c r="C522" s="8">
        <f t="shared" si="34"/>
        <v>4.1841004184099972E-3</v>
      </c>
      <c r="D522" s="8">
        <f t="shared" si="32"/>
        <v>1.1877053213986466E-2</v>
      </c>
      <c r="E522" s="86">
        <f>IFERROR(VLOOKUP(A522,SPY!$A$2:$E$379,5,FALSE),"")</f>
        <v>107.860001</v>
      </c>
      <c r="F522" s="8">
        <f t="shared" si="33"/>
        <v>-0.14842888367507079</v>
      </c>
    </row>
    <row r="523" spans="1:6" x14ac:dyDescent="0.45">
      <c r="A523" s="9">
        <v>37377</v>
      </c>
      <c r="B523" s="90">
        <v>76.13</v>
      </c>
      <c r="C523" s="8">
        <f t="shared" si="34"/>
        <v>6.5720294426907522E-4</v>
      </c>
      <c r="D523" s="8">
        <f t="shared" si="32"/>
        <v>9.8826026397822453E-3</v>
      </c>
      <c r="E523" s="86">
        <f>IFERROR(VLOOKUP(A523,SPY!$A$2:$E$379,5,FALSE),"")</f>
        <v>107.220001</v>
      </c>
      <c r="F523" s="8">
        <f t="shared" si="33"/>
        <v>-0.14870977726184464</v>
      </c>
    </row>
    <row r="524" spans="1:6" x14ac:dyDescent="0.45">
      <c r="A524" s="9">
        <v>37408</v>
      </c>
      <c r="B524" s="90">
        <v>76.224999999999994</v>
      </c>
      <c r="C524" s="8">
        <f t="shared" si="34"/>
        <v>1.2478654932353006E-3</v>
      </c>
      <c r="D524" s="8">
        <f t="shared" si="32"/>
        <v>9.3620064090680355E-3</v>
      </c>
      <c r="E524" s="86">
        <f>IFERROR(VLOOKUP(A524,SPY!$A$2:$E$379,5,FALSE),"")</f>
        <v>98.959998999999996</v>
      </c>
      <c r="F524" s="8">
        <f t="shared" si="33"/>
        <v>-0.19282218095957881</v>
      </c>
    </row>
    <row r="525" spans="1:6" x14ac:dyDescent="0.45">
      <c r="A525" s="9">
        <v>37438</v>
      </c>
      <c r="B525" s="90">
        <v>76.393000000000001</v>
      </c>
      <c r="C525" s="8">
        <f t="shared" si="34"/>
        <v>2.2040013119055679E-3</v>
      </c>
      <c r="D525" s="8">
        <f t="shared" si="32"/>
        <v>1.1921635118487872E-2</v>
      </c>
      <c r="E525" s="86">
        <f>IFERROR(VLOOKUP(A525,SPY!$A$2:$E$379,5,FALSE),"")</f>
        <v>91.160004000000001</v>
      </c>
      <c r="F525" s="8">
        <f t="shared" si="33"/>
        <v>-0.24878446227910112</v>
      </c>
    </row>
    <row r="526" spans="1:6" x14ac:dyDescent="0.45">
      <c r="A526" s="9">
        <v>37469</v>
      </c>
      <c r="B526" s="90">
        <v>76.543000000000006</v>
      </c>
      <c r="C526" s="8">
        <f t="shared" si="34"/>
        <v>1.9635306899847826E-3</v>
      </c>
      <c r="D526" s="8">
        <f t="shared" si="32"/>
        <v>1.402946319749887E-2</v>
      </c>
      <c r="E526" s="86">
        <f>IFERROR(VLOOKUP(A526,SPY!$A$2:$E$379,5,FALSE),"")</f>
        <v>91.779999000000004</v>
      </c>
      <c r="F526" s="8">
        <f t="shared" si="33"/>
        <v>-0.1959702374775254</v>
      </c>
    </row>
    <row r="527" spans="1:6" x14ac:dyDescent="0.45">
      <c r="A527" s="9">
        <v>37500</v>
      </c>
      <c r="B527" s="90">
        <v>76.680999999999997</v>
      </c>
      <c r="C527" s="8">
        <f t="shared" si="34"/>
        <v>1.8029081692643167E-3</v>
      </c>
      <c r="D527" s="8">
        <f t="shared" si="32"/>
        <v>1.9328166748640685E-2</v>
      </c>
      <c r="E527" s="86">
        <f>IFERROR(VLOOKUP(A527,SPY!$A$2:$E$379,5,FALSE),"")</f>
        <v>81.790001000000004</v>
      </c>
      <c r="F527" s="8">
        <f t="shared" si="33"/>
        <v>-0.21687093609975228</v>
      </c>
    </row>
    <row r="528" spans="1:6" x14ac:dyDescent="0.45">
      <c r="A528" s="9">
        <v>37530</v>
      </c>
      <c r="B528" s="90">
        <v>76.820999999999998</v>
      </c>
      <c r="C528" s="8">
        <f t="shared" si="34"/>
        <v>1.8257456214707535E-3</v>
      </c>
      <c r="D528" s="8">
        <f t="shared" ref="D528:D591" si="35">B528/B516-1</f>
        <v>1.7604514385630265E-2</v>
      </c>
      <c r="E528" s="86">
        <f>IFERROR(VLOOKUP(A528,SPY!$A$2:$E$379,5,FALSE),"")</f>
        <v>88.519997000000004</v>
      </c>
      <c r="F528" s="8">
        <f t="shared" si="33"/>
        <v>-0.1633270842156781</v>
      </c>
    </row>
    <row r="529" spans="1:6" x14ac:dyDescent="0.45">
      <c r="A529" s="9">
        <v>37561</v>
      </c>
      <c r="B529" s="90">
        <v>76.897000000000006</v>
      </c>
      <c r="C529" s="8">
        <f t="shared" si="34"/>
        <v>9.8931281810976657E-4</v>
      </c>
      <c r="D529" s="8">
        <f t="shared" si="35"/>
        <v>1.9299850214074654E-2</v>
      </c>
      <c r="E529" s="86">
        <f>IFERROR(VLOOKUP(A529,SPY!$A$2:$E$379,5,FALSE),"")</f>
        <v>93.980002999999996</v>
      </c>
      <c r="F529" s="8">
        <f t="shared" si="33"/>
        <v>-0.17597544473541138</v>
      </c>
    </row>
    <row r="530" spans="1:6" x14ac:dyDescent="0.45">
      <c r="A530" s="9">
        <v>37591</v>
      </c>
      <c r="B530" s="90">
        <v>76.971000000000004</v>
      </c>
      <c r="C530" s="8">
        <f t="shared" si="34"/>
        <v>9.6232622859138139E-4</v>
      </c>
      <c r="D530" s="8">
        <f t="shared" si="35"/>
        <v>2.1336730225707701E-2</v>
      </c>
      <c r="E530" s="86">
        <f>IFERROR(VLOOKUP(A530,SPY!$A$2:$E$379,5,FALSE),"")</f>
        <v>88.230002999999996</v>
      </c>
      <c r="F530" s="8">
        <f t="shared" si="33"/>
        <v>-0.22808398351485615</v>
      </c>
    </row>
    <row r="531" spans="1:6" x14ac:dyDescent="0.45">
      <c r="A531" s="9">
        <v>37622</v>
      </c>
      <c r="B531" s="90">
        <v>77.200999999999993</v>
      </c>
      <c r="C531" s="8">
        <f t="shared" si="34"/>
        <v>2.9881383897829572E-3</v>
      </c>
      <c r="D531" s="8">
        <f t="shared" si="35"/>
        <v>2.3465153584070197E-2</v>
      </c>
      <c r="E531" s="86">
        <f>IFERROR(VLOOKUP(A531,SPY!$A$2:$E$379,5,FALSE),"")</f>
        <v>86.059997999999993</v>
      </c>
      <c r="F531" s="8">
        <f t="shared" si="33"/>
        <v>-0.23961832479236622</v>
      </c>
    </row>
    <row r="532" spans="1:6" x14ac:dyDescent="0.45">
      <c r="A532" s="9">
        <v>37653</v>
      </c>
      <c r="B532" s="90">
        <v>77.525999999999996</v>
      </c>
      <c r="C532" s="8">
        <f t="shared" si="34"/>
        <v>4.2097900286266476E-3</v>
      </c>
      <c r="D532" s="8">
        <f t="shared" si="35"/>
        <v>2.6046216151830226E-2</v>
      </c>
      <c r="E532" s="86">
        <f>IFERROR(VLOOKUP(A532,SPY!$A$2:$E$379,5,FALSE),"")</f>
        <v>84.900002000000001</v>
      </c>
      <c r="F532" s="8">
        <f t="shared" si="33"/>
        <v>-0.2361673371809746</v>
      </c>
    </row>
    <row r="533" spans="1:6" x14ac:dyDescent="0.45">
      <c r="A533" s="9">
        <v>37681</v>
      </c>
      <c r="B533" s="90">
        <v>77.724999999999994</v>
      </c>
      <c r="C533" s="8">
        <f t="shared" si="34"/>
        <v>2.5668807883807432E-3</v>
      </c>
      <c r="D533" s="8">
        <f t="shared" si="35"/>
        <v>2.5896545807320148E-2</v>
      </c>
      <c r="E533" s="86">
        <f>IFERROR(VLOOKUP(A533,SPY!$A$2:$E$379,5,FALSE),"")</f>
        <v>84.739998</v>
      </c>
      <c r="F533" s="8">
        <f t="shared" si="33"/>
        <v>-0.26004191215618</v>
      </c>
    </row>
    <row r="534" spans="1:6" x14ac:dyDescent="0.45">
      <c r="A534" s="9">
        <v>37712</v>
      </c>
      <c r="B534" s="90">
        <v>77.593000000000004</v>
      </c>
      <c r="C534" s="8">
        <f t="shared" si="34"/>
        <v>-1.698295271791439E-3</v>
      </c>
      <c r="D534" s="8">
        <f t="shared" si="35"/>
        <v>1.9886961093585676E-2</v>
      </c>
      <c r="E534" s="86">
        <f>IFERROR(VLOOKUP(A534,SPY!$A$2:$E$379,5,FALSE),"")</f>
        <v>91.910004000000001</v>
      </c>
      <c r="F534" s="8">
        <f t="shared" si="33"/>
        <v>-0.14787684824887026</v>
      </c>
    </row>
    <row r="535" spans="1:6" x14ac:dyDescent="0.45">
      <c r="A535" s="9">
        <v>37742</v>
      </c>
      <c r="B535" s="90">
        <v>77.504000000000005</v>
      </c>
      <c r="C535" s="8">
        <f t="shared" si="34"/>
        <v>-1.1470106839533978E-3</v>
      </c>
      <c r="D535" s="8">
        <f t="shared" si="35"/>
        <v>1.8048075660055396E-2</v>
      </c>
      <c r="E535" s="86">
        <f>IFERROR(VLOOKUP(A535,SPY!$A$2:$E$379,5,FALSE),"")</f>
        <v>96.949996999999996</v>
      </c>
      <c r="F535" s="8">
        <f t="shared" si="33"/>
        <v>-9.5784405001078099E-2</v>
      </c>
    </row>
    <row r="536" spans="1:6" x14ac:dyDescent="0.45">
      <c r="A536" s="9">
        <v>37773</v>
      </c>
      <c r="B536" s="90">
        <v>77.587999999999994</v>
      </c>
      <c r="C536" s="8">
        <f t="shared" si="34"/>
        <v>1.0838150289016468E-3</v>
      </c>
      <c r="D536" s="8">
        <f t="shared" si="35"/>
        <v>1.788127254837657E-2</v>
      </c>
      <c r="E536" s="86">
        <f>IFERROR(VLOOKUP(A536,SPY!$A$2:$E$379,5,FALSE),"")</f>
        <v>97.629997000000003</v>
      </c>
      <c r="F536" s="8">
        <f t="shared" si="33"/>
        <v>-1.3439793991913751E-2</v>
      </c>
    </row>
    <row r="537" spans="1:6" x14ac:dyDescent="0.45">
      <c r="A537" s="9">
        <v>37803</v>
      </c>
      <c r="B537" s="90">
        <v>77.816000000000003</v>
      </c>
      <c r="C537" s="8">
        <f t="shared" si="34"/>
        <v>2.938598752384447E-3</v>
      </c>
      <c r="D537" s="8">
        <f t="shared" si="35"/>
        <v>1.8627361145654664E-2</v>
      </c>
      <c r="E537" s="86">
        <f>IFERROR(VLOOKUP(A537,SPY!$A$2:$E$379,5,FALSE),"")</f>
        <v>99.389999000000003</v>
      </c>
      <c r="F537" s="8">
        <f t="shared" si="33"/>
        <v>9.0280766113173927E-2</v>
      </c>
    </row>
    <row r="538" spans="1:6" x14ac:dyDescent="0.45">
      <c r="A538" s="9">
        <v>37834</v>
      </c>
      <c r="B538" s="90">
        <v>78.078999999999994</v>
      </c>
      <c r="C538" s="8">
        <f t="shared" si="34"/>
        <v>3.3797676570370694E-3</v>
      </c>
      <c r="D538" s="8">
        <f t="shared" si="35"/>
        <v>2.0067151797029004E-2</v>
      </c>
      <c r="E538" s="86">
        <f>IFERROR(VLOOKUP(A538,SPY!$A$2:$E$379,5,FALSE),"")</f>
        <v>101.44000200000001</v>
      </c>
      <c r="F538" s="8">
        <f t="shared" si="33"/>
        <v>0.1052517226547367</v>
      </c>
    </row>
    <row r="539" spans="1:6" x14ac:dyDescent="0.45">
      <c r="A539" s="9">
        <v>37865</v>
      </c>
      <c r="B539" s="90">
        <v>78.322999999999993</v>
      </c>
      <c r="C539" s="8">
        <f t="shared" si="34"/>
        <v>3.1250400235658393E-3</v>
      </c>
      <c r="D539" s="8">
        <f t="shared" si="35"/>
        <v>2.1413387931821459E-2</v>
      </c>
      <c r="E539" s="86">
        <f>IFERROR(VLOOKUP(A539,SPY!$A$2:$E$379,5,FALSE),"")</f>
        <v>99.949996999999996</v>
      </c>
      <c r="F539" s="8">
        <f t="shared" si="33"/>
        <v>0.22203198163550564</v>
      </c>
    </row>
    <row r="540" spans="1:6" x14ac:dyDescent="0.45">
      <c r="A540" s="9">
        <v>37895</v>
      </c>
      <c r="B540" s="90">
        <v>78.332999999999998</v>
      </c>
      <c r="C540" s="8">
        <f t="shared" si="34"/>
        <v>1.2767641688915532E-4</v>
      </c>
      <c r="D540" s="8">
        <f t="shared" si="35"/>
        <v>1.9682118170812668E-2</v>
      </c>
      <c r="E540" s="86">
        <f>IFERROR(VLOOKUP(A540,SPY!$A$2:$E$379,5,FALSE),"")</f>
        <v>105.300003</v>
      </c>
      <c r="F540" s="8">
        <f t="shared" si="33"/>
        <v>0.18956175518171325</v>
      </c>
    </row>
    <row r="541" spans="1:6" x14ac:dyDescent="0.45">
      <c r="A541" s="9">
        <v>37926</v>
      </c>
      <c r="B541" s="90">
        <v>78.432000000000002</v>
      </c>
      <c r="C541" s="8">
        <f t="shared" si="34"/>
        <v>1.2638351652560775E-3</v>
      </c>
      <c r="D541" s="8">
        <f t="shared" si="35"/>
        <v>1.996176703902619E-2</v>
      </c>
      <c r="E541" s="86">
        <f>IFERROR(VLOOKUP(A541,SPY!$A$2:$E$379,5,FALSE),"")</f>
        <v>106.449997</v>
      </c>
      <c r="F541" s="8">
        <f t="shared" si="33"/>
        <v>0.13268773783716514</v>
      </c>
    </row>
    <row r="542" spans="1:6" x14ac:dyDescent="0.45">
      <c r="A542" s="9">
        <v>37956</v>
      </c>
      <c r="B542" s="90">
        <v>78.605000000000004</v>
      </c>
      <c r="C542" s="8">
        <f t="shared" si="34"/>
        <v>2.2057323541411211E-3</v>
      </c>
      <c r="D542" s="8">
        <f t="shared" si="35"/>
        <v>2.1228774473502909E-2</v>
      </c>
      <c r="E542" s="86">
        <f>IFERROR(VLOOKUP(A542,SPY!$A$2:$E$379,5,FALSE),"")</f>
        <v>111.279999</v>
      </c>
      <c r="F542" s="8">
        <f t="shared" si="33"/>
        <v>0.26124895405477888</v>
      </c>
    </row>
    <row r="543" spans="1:6" x14ac:dyDescent="0.45">
      <c r="A543" s="9">
        <v>37987</v>
      </c>
      <c r="B543" s="90">
        <v>78.909000000000006</v>
      </c>
      <c r="C543" s="8">
        <f t="shared" si="34"/>
        <v>3.8674384581134369E-3</v>
      </c>
      <c r="D543" s="8">
        <f t="shared" si="35"/>
        <v>2.2124065750443789E-2</v>
      </c>
      <c r="E543" s="86">
        <f>IFERROR(VLOOKUP(A543,SPY!$A$2:$E$379,5,FALSE),"")</f>
        <v>113.480003</v>
      </c>
      <c r="F543" s="8">
        <f t="shared" si="33"/>
        <v>0.31861498532686472</v>
      </c>
    </row>
    <row r="544" spans="1:6" x14ac:dyDescent="0.45">
      <c r="A544" s="9">
        <v>38018</v>
      </c>
      <c r="B544" s="90">
        <v>79.076999999999998</v>
      </c>
      <c r="C544" s="8">
        <f t="shared" si="34"/>
        <v>2.1290347108693375E-3</v>
      </c>
      <c r="D544" s="8">
        <f t="shared" si="35"/>
        <v>2.000619147124838E-2</v>
      </c>
      <c r="E544" s="86">
        <f>IFERROR(VLOOKUP(A544,SPY!$A$2:$E$379,5,FALSE),"")</f>
        <v>115.019997</v>
      </c>
      <c r="F544" s="8">
        <f t="shared" si="33"/>
        <v>0.35477025077101887</v>
      </c>
    </row>
    <row r="545" spans="1:6" x14ac:dyDescent="0.45">
      <c r="A545" s="9">
        <v>38047</v>
      </c>
      <c r="B545" s="90">
        <v>79.198999999999998</v>
      </c>
      <c r="C545" s="8">
        <f t="shared" si="34"/>
        <v>1.5428000556418908E-3</v>
      </c>
      <c r="D545" s="8">
        <f t="shared" si="35"/>
        <v>1.8964297201672586E-2</v>
      </c>
      <c r="E545" s="86">
        <f>IFERROR(VLOOKUP(A545,SPY!$A$2:$E$379,5,FALSE),"")</f>
        <v>113.099998</v>
      </c>
      <c r="F545" s="8">
        <f t="shared" si="33"/>
        <v>0.33467076551028474</v>
      </c>
    </row>
    <row r="546" spans="1:6" x14ac:dyDescent="0.45">
      <c r="A546" s="9">
        <v>38078</v>
      </c>
      <c r="B546" s="90">
        <v>79.346000000000004</v>
      </c>
      <c r="C546" s="8">
        <f t="shared" si="34"/>
        <v>1.8560840414652002E-3</v>
      </c>
      <c r="D546" s="8">
        <f t="shared" si="35"/>
        <v>2.2592244145734686E-2</v>
      </c>
      <c r="E546" s="86">
        <f>IFERROR(VLOOKUP(A546,SPY!$A$2:$E$379,5,FALSE),"")</f>
        <v>110.959999</v>
      </c>
      <c r="F546" s="8">
        <f t="shared" si="33"/>
        <v>0.20726791612368989</v>
      </c>
    </row>
    <row r="547" spans="1:6" x14ac:dyDescent="0.45">
      <c r="A547" s="9">
        <v>38108</v>
      </c>
      <c r="B547" s="90">
        <v>79.603999999999999</v>
      </c>
      <c r="C547" s="8">
        <f t="shared" si="34"/>
        <v>3.251581680235871E-3</v>
      </c>
      <c r="D547" s="8">
        <f t="shared" si="35"/>
        <v>2.7095375722543169E-2</v>
      </c>
      <c r="E547" s="86">
        <f>IFERROR(VLOOKUP(A547,SPY!$A$2:$E$379,5,FALSE),"")</f>
        <v>112.860001</v>
      </c>
      <c r="F547" s="8">
        <f t="shared" si="33"/>
        <v>0.16410525520697017</v>
      </c>
    </row>
    <row r="548" spans="1:6" x14ac:dyDescent="0.45">
      <c r="A548" s="9">
        <v>38139</v>
      </c>
      <c r="B548" s="90">
        <v>79.831000000000003</v>
      </c>
      <c r="C548" s="8">
        <f t="shared" si="34"/>
        <v>2.8516154967086482E-3</v>
      </c>
      <c r="D548" s="8">
        <f t="shared" si="35"/>
        <v>2.890910965613247E-2</v>
      </c>
      <c r="E548" s="86">
        <f>IFERROR(VLOOKUP(A548,SPY!$A$2:$E$379,5,FALSE),"")</f>
        <v>114.529999</v>
      </c>
      <c r="F548" s="8">
        <f t="shared" si="33"/>
        <v>0.17310255576470013</v>
      </c>
    </row>
    <row r="549" spans="1:6" x14ac:dyDescent="0.45">
      <c r="A549" s="9">
        <v>38169</v>
      </c>
      <c r="B549" s="90">
        <v>79.905000000000001</v>
      </c>
      <c r="C549" s="8">
        <f t="shared" si="34"/>
        <v>9.2695819919574873E-4</v>
      </c>
      <c r="D549" s="8">
        <f t="shared" si="35"/>
        <v>2.684537884239746E-2</v>
      </c>
      <c r="E549" s="86">
        <f>IFERROR(VLOOKUP(A549,SPY!$A$2:$E$379,5,FALSE),"")</f>
        <v>110.839996</v>
      </c>
      <c r="F549" s="8">
        <f t="shared" si="33"/>
        <v>0.11520270766880669</v>
      </c>
    </row>
    <row r="550" spans="1:6" x14ac:dyDescent="0.45">
      <c r="A550" s="9">
        <v>38200</v>
      </c>
      <c r="B550" s="90">
        <v>79.945999999999998</v>
      </c>
      <c r="C550" s="8">
        <f t="shared" si="34"/>
        <v>5.1310931731429754E-4</v>
      </c>
      <c r="D550" s="8">
        <f t="shared" si="35"/>
        <v>2.3911679196711111E-2</v>
      </c>
      <c r="E550" s="86">
        <f>IFERROR(VLOOKUP(A550,SPY!$A$2:$E$379,5,FALSE),"")</f>
        <v>111.110001</v>
      </c>
      <c r="F550" s="8">
        <f t="shared" si="33"/>
        <v>9.5327275328720873E-2</v>
      </c>
    </row>
    <row r="551" spans="1:6" x14ac:dyDescent="0.45">
      <c r="A551" s="9">
        <v>38231</v>
      </c>
      <c r="B551" s="90">
        <v>80.103999999999999</v>
      </c>
      <c r="C551" s="8">
        <f t="shared" si="34"/>
        <v>1.9763340254672634E-3</v>
      </c>
      <c r="D551" s="8">
        <f t="shared" si="35"/>
        <v>2.2739169847937557E-2</v>
      </c>
      <c r="E551" s="86">
        <f>IFERROR(VLOOKUP(A551,SPY!$A$2:$E$379,5,FALSE),"")</f>
        <v>111.760002</v>
      </c>
      <c r="F551" s="8">
        <f t="shared" si="33"/>
        <v>0.11815913311132964</v>
      </c>
    </row>
    <row r="552" spans="1:6" x14ac:dyDescent="0.45">
      <c r="A552" s="9">
        <v>38261</v>
      </c>
      <c r="B552" s="90">
        <v>80.447999999999993</v>
      </c>
      <c r="C552" s="8">
        <f t="shared" si="34"/>
        <v>4.2944172575651862E-3</v>
      </c>
      <c r="D552" s="8">
        <f t="shared" si="35"/>
        <v>2.700011489410592E-2</v>
      </c>
      <c r="E552" s="86">
        <f>IFERROR(VLOOKUP(A552,SPY!$A$2:$E$379,5,FALSE),"")</f>
        <v>113.199997</v>
      </c>
      <c r="F552" s="8">
        <f t="shared" si="33"/>
        <v>7.5023682572924466E-2</v>
      </c>
    </row>
    <row r="553" spans="1:6" x14ac:dyDescent="0.45">
      <c r="A553" s="9">
        <v>38292</v>
      </c>
      <c r="B553" s="90">
        <v>80.757999999999996</v>
      </c>
      <c r="C553" s="8">
        <f t="shared" si="34"/>
        <v>3.8534208432776662E-3</v>
      </c>
      <c r="D553" s="8">
        <f t="shared" si="35"/>
        <v>2.9656262749897966E-2</v>
      </c>
      <c r="E553" s="86">
        <f>IFERROR(VLOOKUP(A553,SPY!$A$2:$E$379,5,FALSE),"")</f>
        <v>117.889999</v>
      </c>
      <c r="F553" s="8">
        <f t="shared" ref="F553:F616" si="36">IFERROR(E553/E541-1,"")</f>
        <v>0.1074683167910282</v>
      </c>
    </row>
    <row r="554" spans="1:6" x14ac:dyDescent="0.45">
      <c r="A554" s="9">
        <v>38322</v>
      </c>
      <c r="B554" s="90">
        <v>80.801000000000002</v>
      </c>
      <c r="C554" s="8">
        <f t="shared" si="34"/>
        <v>5.3245498897958043E-4</v>
      </c>
      <c r="D554" s="8">
        <f t="shared" si="35"/>
        <v>2.7937154125055708E-2</v>
      </c>
      <c r="E554" s="86">
        <f>IFERROR(VLOOKUP(A554,SPY!$A$2:$E$379,5,FALSE),"")</f>
        <v>120.870003</v>
      </c>
      <c r="F554" s="8">
        <f t="shared" si="36"/>
        <v>8.6179044627777035E-2</v>
      </c>
    </row>
    <row r="555" spans="1:6" x14ac:dyDescent="0.45">
      <c r="A555" s="9">
        <v>38353</v>
      </c>
      <c r="B555" s="90">
        <v>80.906999999999996</v>
      </c>
      <c r="C555" s="8">
        <f t="shared" si="34"/>
        <v>1.3118649521663972E-3</v>
      </c>
      <c r="D555" s="8">
        <f t="shared" si="35"/>
        <v>2.5320305668554699E-2</v>
      </c>
      <c r="E555" s="86">
        <f>IFERROR(VLOOKUP(A555,SPY!$A$2:$E$379,5,FALSE),"")</f>
        <v>118.160004</v>
      </c>
      <c r="F555" s="8">
        <f t="shared" si="36"/>
        <v>4.1240754990110595E-2</v>
      </c>
    </row>
    <row r="556" spans="1:6" x14ac:dyDescent="0.45">
      <c r="A556" s="9">
        <v>38384</v>
      </c>
      <c r="B556" s="90">
        <v>81.132000000000005</v>
      </c>
      <c r="C556" s="8">
        <f t="shared" si="34"/>
        <v>2.7809707441879272E-3</v>
      </c>
      <c r="D556" s="8">
        <f t="shared" si="35"/>
        <v>2.5987328806100551E-2</v>
      </c>
      <c r="E556" s="86">
        <f>IFERROR(VLOOKUP(A556,SPY!$A$2:$E$379,5,FALSE),"")</f>
        <v>120.629997</v>
      </c>
      <c r="F556" s="8">
        <f t="shared" si="36"/>
        <v>4.8774127511062249E-2</v>
      </c>
    </row>
    <row r="557" spans="1:6" x14ac:dyDescent="0.45">
      <c r="A557" s="9">
        <v>38412</v>
      </c>
      <c r="B557" s="90">
        <v>81.375</v>
      </c>
      <c r="C557" s="8">
        <f t="shared" si="34"/>
        <v>2.99511906522687E-3</v>
      </c>
      <c r="D557" s="8">
        <f t="shared" si="35"/>
        <v>2.7475094382504839E-2</v>
      </c>
      <c r="E557" s="86">
        <f>IFERROR(VLOOKUP(A557,SPY!$A$2:$E$379,5,FALSE),"")</f>
        <v>117.959999</v>
      </c>
      <c r="F557" s="8">
        <f t="shared" si="36"/>
        <v>4.2970831882773286E-2</v>
      </c>
    </row>
    <row r="558" spans="1:6" x14ac:dyDescent="0.45">
      <c r="A558" s="9">
        <v>38443</v>
      </c>
      <c r="B558" s="90">
        <v>81.602999999999994</v>
      </c>
      <c r="C558" s="8">
        <f t="shared" si="34"/>
        <v>2.8018433179721747E-3</v>
      </c>
      <c r="D558" s="8">
        <f t="shared" si="35"/>
        <v>2.8445038187180138E-2</v>
      </c>
      <c r="E558" s="86">
        <f>IFERROR(VLOOKUP(A558,SPY!$A$2:$E$379,5,FALSE),"")</f>
        <v>115.75</v>
      </c>
      <c r="F558" s="8">
        <f t="shared" si="36"/>
        <v>4.3168718846149368E-2</v>
      </c>
    </row>
    <row r="559" spans="1:6" x14ac:dyDescent="0.45">
      <c r="A559" s="9">
        <v>38473</v>
      </c>
      <c r="B559" s="90">
        <v>81.649000000000001</v>
      </c>
      <c r="C559" s="8">
        <f t="shared" si="34"/>
        <v>5.6370476575628992E-4</v>
      </c>
      <c r="D559" s="8">
        <f t="shared" si="35"/>
        <v>2.5689663835988252E-2</v>
      </c>
      <c r="E559" s="86">
        <f>IFERROR(VLOOKUP(A559,SPY!$A$2:$E$379,5,FALSE),"")</f>
        <v>119.480003</v>
      </c>
      <c r="F559" s="8">
        <f t="shared" si="36"/>
        <v>5.8656760068609204E-2</v>
      </c>
    </row>
    <row r="560" spans="1:6" x14ac:dyDescent="0.45">
      <c r="A560" s="9">
        <v>38504</v>
      </c>
      <c r="B560" s="90">
        <v>81.7</v>
      </c>
      <c r="C560" s="8">
        <f t="shared" si="34"/>
        <v>6.2462491885995064E-4</v>
      </c>
      <c r="D560" s="8">
        <f t="shared" si="35"/>
        <v>2.3411957760769653E-2</v>
      </c>
      <c r="E560" s="86">
        <f>IFERROR(VLOOKUP(A560,SPY!$A$2:$E$379,5,FALSE),"")</f>
        <v>119.18</v>
      </c>
      <c r="F560" s="8">
        <f t="shared" si="36"/>
        <v>4.0600725055450315E-2</v>
      </c>
    </row>
    <row r="561" spans="1:6" x14ac:dyDescent="0.45">
      <c r="A561" s="9">
        <v>38534</v>
      </c>
      <c r="B561" s="90">
        <v>82.046000000000006</v>
      </c>
      <c r="C561" s="8">
        <f t="shared" si="34"/>
        <v>4.2350061199509792E-3</v>
      </c>
      <c r="D561" s="8">
        <f t="shared" si="35"/>
        <v>2.6794318252925331E-2</v>
      </c>
      <c r="E561" s="86">
        <f>IFERROR(VLOOKUP(A561,SPY!$A$2:$E$379,5,FALSE),"")</f>
        <v>123.739998</v>
      </c>
      <c r="F561" s="8">
        <f t="shared" si="36"/>
        <v>0.11638399914774444</v>
      </c>
    </row>
    <row r="562" spans="1:6" x14ac:dyDescent="0.45">
      <c r="A562" s="9">
        <v>38565</v>
      </c>
      <c r="B562" s="90">
        <v>82.376999999999995</v>
      </c>
      <c r="C562" s="8">
        <f t="shared" si="34"/>
        <v>4.0343222094920694E-3</v>
      </c>
      <c r="D562" s="8">
        <f t="shared" si="35"/>
        <v>3.0408025417156592E-2</v>
      </c>
      <c r="E562" s="86">
        <f>IFERROR(VLOOKUP(A562,SPY!$A$2:$E$379,5,FALSE),"")</f>
        <v>122.58000199999999</v>
      </c>
      <c r="F562" s="8">
        <f t="shared" si="36"/>
        <v>0.10323104038132436</v>
      </c>
    </row>
    <row r="563" spans="1:6" x14ac:dyDescent="0.45">
      <c r="A563" s="9">
        <v>38596</v>
      </c>
      <c r="B563" s="90">
        <v>83.171999999999997</v>
      </c>
      <c r="C563" s="8">
        <f t="shared" si="34"/>
        <v>9.6507520302997474E-3</v>
      </c>
      <c r="D563" s="8">
        <f t="shared" si="35"/>
        <v>3.8300209727354373E-2</v>
      </c>
      <c r="E563" s="86">
        <f>IFERROR(VLOOKUP(A563,SPY!$A$2:$E$379,5,FALSE),"")</f>
        <v>123.040001</v>
      </c>
      <c r="F563" s="8">
        <f t="shared" si="36"/>
        <v>0.10093055474354773</v>
      </c>
    </row>
    <row r="564" spans="1:6" x14ac:dyDescent="0.45">
      <c r="A564" s="9">
        <v>38626</v>
      </c>
      <c r="B564" s="90">
        <v>83.305000000000007</v>
      </c>
      <c r="C564" s="8">
        <f t="shared" si="34"/>
        <v>1.5990958495648577E-3</v>
      </c>
      <c r="D564" s="8">
        <f t="shared" si="35"/>
        <v>3.5513623707239539E-2</v>
      </c>
      <c r="E564" s="86">
        <f>IFERROR(VLOOKUP(A564,SPY!$A$2:$E$379,5,FALSE),"")</f>
        <v>120.129997</v>
      </c>
      <c r="F564" s="8">
        <f t="shared" si="36"/>
        <v>6.1219082894498733E-2</v>
      </c>
    </row>
    <row r="565" spans="1:6" x14ac:dyDescent="0.45">
      <c r="A565" s="9">
        <v>38657</v>
      </c>
      <c r="B565" s="90">
        <v>83.131</v>
      </c>
      <c r="C565" s="8">
        <f t="shared" si="34"/>
        <v>-2.0887101614549541E-3</v>
      </c>
      <c r="D565" s="8">
        <f t="shared" si="35"/>
        <v>2.9384085787166558E-2</v>
      </c>
      <c r="E565" s="86">
        <f>IFERROR(VLOOKUP(A565,SPY!$A$2:$E$379,5,FALSE),"")</f>
        <v>125.410004</v>
      </c>
      <c r="F565" s="8">
        <f t="shared" si="36"/>
        <v>6.3788320161068057E-2</v>
      </c>
    </row>
    <row r="566" spans="1:6" x14ac:dyDescent="0.45">
      <c r="A566" s="9">
        <v>38687</v>
      </c>
      <c r="B566" s="90">
        <v>83.131</v>
      </c>
      <c r="C566" s="8">
        <f t="shared" si="34"/>
        <v>0</v>
      </c>
      <c r="D566" s="8">
        <f t="shared" si="35"/>
        <v>2.8836276778752667E-2</v>
      </c>
      <c r="E566" s="86">
        <f>IFERROR(VLOOKUP(A566,SPY!$A$2:$E$379,5,FALSE),"")</f>
        <v>124.510002</v>
      </c>
      <c r="F566" s="8">
        <f t="shared" si="36"/>
        <v>3.0114990565525135E-2</v>
      </c>
    </row>
    <row r="567" spans="1:6" x14ac:dyDescent="0.45">
      <c r="A567" s="9">
        <v>38718</v>
      </c>
      <c r="B567" s="90">
        <v>83.534000000000006</v>
      </c>
      <c r="C567" s="8">
        <f t="shared" si="34"/>
        <v>4.8477703864984178E-3</v>
      </c>
      <c r="D567" s="8">
        <f t="shared" si="35"/>
        <v>3.2469378422139039E-2</v>
      </c>
      <c r="E567" s="86">
        <f>IFERROR(VLOOKUP(A567,SPY!$A$2:$E$379,5,FALSE),"")</f>
        <v>127.5</v>
      </c>
      <c r="F567" s="8">
        <f t="shared" si="36"/>
        <v>7.9045325692439938E-2</v>
      </c>
    </row>
    <row r="568" spans="1:6" x14ac:dyDescent="0.45">
      <c r="A568" s="9">
        <v>38749</v>
      </c>
      <c r="B568" s="90">
        <v>83.584000000000003</v>
      </c>
      <c r="C568" s="8">
        <f t="shared" si="34"/>
        <v>5.9855867072089453E-4</v>
      </c>
      <c r="D568" s="8">
        <f t="shared" si="35"/>
        <v>3.0222353695212645E-2</v>
      </c>
      <c r="E568" s="86">
        <f>IFERROR(VLOOKUP(A568,SPY!$A$2:$E$379,5,FALSE),"")</f>
        <v>128.229996</v>
      </c>
      <c r="F568" s="8">
        <f t="shared" si="36"/>
        <v>6.3002563118691013E-2</v>
      </c>
    </row>
    <row r="569" spans="1:6" x14ac:dyDescent="0.45">
      <c r="A569" s="9">
        <v>38777</v>
      </c>
      <c r="B569" s="90">
        <v>83.745999999999995</v>
      </c>
      <c r="C569" s="8">
        <f t="shared" si="34"/>
        <v>1.938169984685878E-3</v>
      </c>
      <c r="D569" s="8">
        <f t="shared" si="35"/>
        <v>2.9136712749615823E-2</v>
      </c>
      <c r="E569" s="86">
        <f>IFERROR(VLOOKUP(A569,SPY!$A$2:$E$379,5,FALSE),"")</f>
        <v>129.83000200000001</v>
      </c>
      <c r="F569" s="8">
        <f t="shared" si="36"/>
        <v>0.10062735758415875</v>
      </c>
    </row>
    <row r="570" spans="1:6" x14ac:dyDescent="0.45">
      <c r="A570" s="9">
        <v>38808</v>
      </c>
      <c r="B570" s="90">
        <v>84.135000000000005</v>
      </c>
      <c r="C570" s="8">
        <f t="shared" si="34"/>
        <v>4.6449979700524668E-3</v>
      </c>
      <c r="D570" s="8">
        <f t="shared" si="35"/>
        <v>3.102827101944805E-2</v>
      </c>
      <c r="E570" s="86">
        <f>IFERROR(VLOOKUP(A570,SPY!$A$2:$E$379,5,FALSE),"")</f>
        <v>131.470001</v>
      </c>
      <c r="F570" s="8">
        <f t="shared" si="36"/>
        <v>0.13580994384449241</v>
      </c>
    </row>
    <row r="571" spans="1:6" x14ac:dyDescent="0.45">
      <c r="A571" s="9">
        <v>38838</v>
      </c>
      <c r="B571" s="90">
        <v>84.361000000000004</v>
      </c>
      <c r="C571" s="8">
        <f t="shared" si="34"/>
        <v>2.6861591489868442E-3</v>
      </c>
      <c r="D571" s="8">
        <f t="shared" si="35"/>
        <v>3.3215348626437491E-2</v>
      </c>
      <c r="E571" s="86">
        <f>IFERROR(VLOOKUP(A571,SPY!$A$2:$E$379,5,FALSE),"")</f>
        <v>127.510002</v>
      </c>
      <c r="F571" s="8">
        <f t="shared" si="36"/>
        <v>6.7207890846805673E-2</v>
      </c>
    </row>
    <row r="572" spans="1:6" x14ac:dyDescent="0.45">
      <c r="A572" s="9">
        <v>38869</v>
      </c>
      <c r="B572" s="90">
        <v>84.569000000000003</v>
      </c>
      <c r="C572" s="8">
        <f t="shared" si="34"/>
        <v>2.4655942912008566E-3</v>
      </c>
      <c r="D572" s="8">
        <f t="shared" si="35"/>
        <v>3.5116279069767442E-2</v>
      </c>
      <c r="E572" s="86">
        <f>IFERROR(VLOOKUP(A572,SPY!$A$2:$E$379,5,FALSE),"")</f>
        <v>127.279999</v>
      </c>
      <c r="F572" s="8">
        <f t="shared" si="36"/>
        <v>6.7964415170330472E-2</v>
      </c>
    </row>
    <row r="573" spans="1:6" x14ac:dyDescent="0.45">
      <c r="A573" s="9">
        <v>38899</v>
      </c>
      <c r="B573" s="90">
        <v>84.858000000000004</v>
      </c>
      <c r="C573" s="8">
        <f t="shared" si="34"/>
        <v>3.4173278624556325E-3</v>
      </c>
      <c r="D573" s="8">
        <f t="shared" si="35"/>
        <v>3.4273456353752785E-2</v>
      </c>
      <c r="E573" s="86">
        <f>IFERROR(VLOOKUP(A573,SPY!$A$2:$E$379,5,FALSE),"")</f>
        <v>127.849998</v>
      </c>
      <c r="F573" s="8">
        <f t="shared" si="36"/>
        <v>3.3214805773635225E-2</v>
      </c>
    </row>
    <row r="574" spans="1:6" x14ac:dyDescent="0.45">
      <c r="A574" s="9">
        <v>38930</v>
      </c>
      <c r="B574" s="90">
        <v>85.125</v>
      </c>
      <c r="C574" s="8">
        <f t="shared" si="34"/>
        <v>3.1464328643144857E-3</v>
      </c>
      <c r="D574" s="8">
        <f t="shared" si="35"/>
        <v>3.3358825885866361E-2</v>
      </c>
      <c r="E574" s="86">
        <f>IFERROR(VLOOKUP(A574,SPY!$A$2:$E$379,5,FALSE),"")</f>
        <v>130.63999899999999</v>
      </c>
      <c r="F574" s="8">
        <f t="shared" si="36"/>
        <v>6.5752952100620821E-2</v>
      </c>
    </row>
    <row r="575" spans="1:6" x14ac:dyDescent="0.45">
      <c r="A575" s="9">
        <v>38961</v>
      </c>
      <c r="B575" s="90">
        <v>84.902000000000001</v>
      </c>
      <c r="C575" s="8">
        <f t="shared" si="34"/>
        <v>-2.6196769456681146E-3</v>
      </c>
      <c r="D575" s="8">
        <f t="shared" si="35"/>
        <v>2.0800269321406217E-2</v>
      </c>
      <c r="E575" s="86">
        <f>IFERROR(VLOOKUP(A575,SPY!$A$2:$E$379,5,FALSE),"")</f>
        <v>133.58000200000001</v>
      </c>
      <c r="F575" s="8">
        <f t="shared" si="36"/>
        <v>8.5663206390903746E-2</v>
      </c>
    </row>
    <row r="576" spans="1:6" x14ac:dyDescent="0.45">
      <c r="A576" s="9">
        <v>38991</v>
      </c>
      <c r="B576" s="90">
        <v>84.701999999999998</v>
      </c>
      <c r="C576" s="8">
        <f t="shared" si="34"/>
        <v>-2.3556571105509683E-3</v>
      </c>
      <c r="D576" s="8">
        <f t="shared" si="35"/>
        <v>1.6769701698577499E-2</v>
      </c>
      <c r="E576" s="86">
        <f>IFERROR(VLOOKUP(A576,SPY!$A$2:$E$379,5,FALSE),"")</f>
        <v>137.78999300000001</v>
      </c>
      <c r="F576" s="8">
        <f t="shared" si="36"/>
        <v>0.14700737901458538</v>
      </c>
    </row>
    <row r="577" spans="1:6" x14ac:dyDescent="0.45">
      <c r="A577" s="9">
        <v>39022</v>
      </c>
      <c r="B577" s="90">
        <v>84.730999999999995</v>
      </c>
      <c r="C577" s="8">
        <f t="shared" si="34"/>
        <v>3.42376803381228E-4</v>
      </c>
      <c r="D577" s="8">
        <f t="shared" si="35"/>
        <v>1.9246731063020883E-2</v>
      </c>
      <c r="E577" s="86">
        <f>IFERROR(VLOOKUP(A577,SPY!$A$2:$E$379,5,FALSE),"")</f>
        <v>140.529999</v>
      </c>
      <c r="F577" s="8">
        <f t="shared" si="36"/>
        <v>0.12056450456695633</v>
      </c>
    </row>
    <row r="578" spans="1:6" x14ac:dyDescent="0.45">
      <c r="A578" s="9">
        <v>39052</v>
      </c>
      <c r="B578" s="90">
        <v>85.031999999999996</v>
      </c>
      <c r="C578" s="8">
        <f t="shared" si="34"/>
        <v>3.5524188313604821E-3</v>
      </c>
      <c r="D578" s="8">
        <f t="shared" si="35"/>
        <v>2.2867522344251823E-2</v>
      </c>
      <c r="E578" s="86">
        <f>IFERROR(VLOOKUP(A578,SPY!$A$2:$E$379,5,FALSE),"")</f>
        <v>141.61999499999999</v>
      </c>
      <c r="F578" s="8">
        <f t="shared" si="36"/>
        <v>0.13741862280268857</v>
      </c>
    </row>
    <row r="579" spans="1:6" x14ac:dyDescent="0.45">
      <c r="A579" s="9">
        <v>39083</v>
      </c>
      <c r="B579" s="90">
        <v>85.316000000000003</v>
      </c>
      <c r="C579" s="8">
        <f t="shared" si="34"/>
        <v>3.3399190892842157E-3</v>
      </c>
      <c r="D579" s="8">
        <f t="shared" si="35"/>
        <v>2.133263102449301E-2</v>
      </c>
      <c r="E579" s="86">
        <f>IFERROR(VLOOKUP(A579,SPY!$A$2:$E$379,5,FALSE),"")</f>
        <v>143.75</v>
      </c>
      <c r="F579" s="8">
        <f t="shared" si="36"/>
        <v>0.12745098039215685</v>
      </c>
    </row>
    <row r="580" spans="1:6" x14ac:dyDescent="0.45">
      <c r="A580" s="9">
        <v>39114</v>
      </c>
      <c r="B580" s="90">
        <v>85.581000000000003</v>
      </c>
      <c r="C580" s="8">
        <f t="shared" si="34"/>
        <v>3.1060996764968873E-3</v>
      </c>
      <c r="D580" s="8">
        <f t="shared" si="35"/>
        <v>2.389213246554367E-2</v>
      </c>
      <c r="E580" s="86">
        <f>IFERROR(VLOOKUP(A580,SPY!$A$2:$E$379,5,FALSE),"")</f>
        <v>140.929993</v>
      </c>
      <c r="F580" s="8">
        <f t="shared" si="36"/>
        <v>9.904076578151022E-2</v>
      </c>
    </row>
    <row r="581" spans="1:6" x14ac:dyDescent="0.45">
      <c r="A581" s="9">
        <v>39142</v>
      </c>
      <c r="B581" s="90">
        <v>85.894000000000005</v>
      </c>
      <c r="C581" s="8">
        <f t="shared" ref="C581:C644" si="37">B581/B580-1</f>
        <v>3.6573538519064641E-3</v>
      </c>
      <c r="D581" s="8">
        <f t="shared" si="35"/>
        <v>2.5648986220237591E-2</v>
      </c>
      <c r="E581" s="86">
        <f>IFERROR(VLOOKUP(A581,SPY!$A$2:$E$379,5,FALSE),"")</f>
        <v>142</v>
      </c>
      <c r="F581" s="8">
        <f t="shared" si="36"/>
        <v>9.3737948182423869E-2</v>
      </c>
    </row>
    <row r="582" spans="1:6" x14ac:dyDescent="0.45">
      <c r="A582" s="9">
        <v>39173</v>
      </c>
      <c r="B582" s="90">
        <v>86.096000000000004</v>
      </c>
      <c r="C582" s="8">
        <f t="shared" si="37"/>
        <v>2.3517358604792094E-3</v>
      </c>
      <c r="D582" s="8">
        <f t="shared" si="35"/>
        <v>2.3307779164438047E-2</v>
      </c>
      <c r="E582" s="86">
        <f>IFERROR(VLOOKUP(A582,SPY!$A$2:$E$379,5,FALSE),"")</f>
        <v>148.28999300000001</v>
      </c>
      <c r="F582" s="8">
        <f t="shared" si="36"/>
        <v>0.12793787078468211</v>
      </c>
    </row>
    <row r="583" spans="1:6" x14ac:dyDescent="0.45">
      <c r="A583" s="9">
        <v>39203</v>
      </c>
      <c r="B583" s="90">
        <v>86.346000000000004</v>
      </c>
      <c r="C583" s="8">
        <f t="shared" si="37"/>
        <v>2.903735365173743E-3</v>
      </c>
      <c r="D583" s="8">
        <f t="shared" si="35"/>
        <v>2.352983013477794E-2</v>
      </c>
      <c r="E583" s="86">
        <f>IFERROR(VLOOKUP(A583,SPY!$A$2:$E$379,5,FALSE),"")</f>
        <v>153.320007</v>
      </c>
      <c r="F583" s="8">
        <f t="shared" si="36"/>
        <v>0.20241553286149272</v>
      </c>
    </row>
    <row r="584" spans="1:6" x14ac:dyDescent="0.45">
      <c r="A584" s="9">
        <v>39234</v>
      </c>
      <c r="B584" s="90">
        <v>86.528999999999996</v>
      </c>
      <c r="C584" s="8">
        <f t="shared" si="37"/>
        <v>2.1193801681604896E-3</v>
      </c>
      <c r="D584" s="8">
        <f t="shared" si="35"/>
        <v>2.3176341212501006E-2</v>
      </c>
      <c r="E584" s="86">
        <f>IFERROR(VLOOKUP(A584,SPY!$A$2:$E$379,5,FALSE),"")</f>
        <v>150.429993</v>
      </c>
      <c r="F584" s="8">
        <f t="shared" si="36"/>
        <v>0.18188241814803896</v>
      </c>
    </row>
    <row r="585" spans="1:6" x14ac:dyDescent="0.45">
      <c r="A585" s="9">
        <v>39264</v>
      </c>
      <c r="B585" s="90">
        <v>86.661000000000001</v>
      </c>
      <c r="C585" s="8">
        <f t="shared" si="37"/>
        <v>1.5255001213465569E-3</v>
      </c>
      <c r="D585" s="8">
        <f t="shared" si="35"/>
        <v>2.1247260128685497E-2</v>
      </c>
      <c r="E585" s="86">
        <f>IFERROR(VLOOKUP(A585,SPY!$A$2:$E$379,5,FALSE),"")</f>
        <v>145.720001</v>
      </c>
      <c r="F585" s="8">
        <f t="shared" si="36"/>
        <v>0.13977319733708549</v>
      </c>
    </row>
    <row r="586" spans="1:6" x14ac:dyDescent="0.45">
      <c r="A586" s="9">
        <v>39295</v>
      </c>
      <c r="B586" s="90">
        <v>86.72</v>
      </c>
      <c r="C586" s="8">
        <f t="shared" si="37"/>
        <v>6.8081374551409723E-4</v>
      </c>
      <c r="D586" s="8">
        <f t="shared" si="35"/>
        <v>1.8737151248164441E-2</v>
      </c>
      <c r="E586" s="86">
        <f>IFERROR(VLOOKUP(A586,SPY!$A$2:$E$379,5,FALSE),"")</f>
        <v>147.58999600000001</v>
      </c>
      <c r="F586" s="8">
        <f t="shared" si="36"/>
        <v>0.12974584453265359</v>
      </c>
    </row>
    <row r="587" spans="1:6" x14ac:dyDescent="0.45">
      <c r="A587" s="9">
        <v>39326</v>
      </c>
      <c r="B587" s="90">
        <v>87.054000000000002</v>
      </c>
      <c r="C587" s="8">
        <f t="shared" si="37"/>
        <v>3.8514760147601024E-3</v>
      </c>
      <c r="D587" s="8">
        <f t="shared" si="35"/>
        <v>2.5346870509528552E-2</v>
      </c>
      <c r="E587" s="86">
        <f>IFERROR(VLOOKUP(A587,SPY!$A$2:$E$379,5,FALSE),"")</f>
        <v>152.58000200000001</v>
      </c>
      <c r="F587" s="8">
        <f t="shared" si="36"/>
        <v>0.14223685967604638</v>
      </c>
    </row>
    <row r="588" spans="1:6" x14ac:dyDescent="0.45">
      <c r="A588" s="9">
        <v>39356</v>
      </c>
      <c r="B588" s="90">
        <v>87.317999999999998</v>
      </c>
      <c r="C588" s="8">
        <f t="shared" si="37"/>
        <v>3.0326004548899554E-3</v>
      </c>
      <c r="D588" s="8">
        <f t="shared" si="35"/>
        <v>3.0884748884323798E-2</v>
      </c>
      <c r="E588" s="86">
        <f>IFERROR(VLOOKUP(A588,SPY!$A$2:$E$379,5,FALSE),"")</f>
        <v>154.64999399999999</v>
      </c>
      <c r="F588" s="8">
        <f t="shared" si="36"/>
        <v>0.12236012668931617</v>
      </c>
    </row>
    <row r="589" spans="1:6" x14ac:dyDescent="0.45">
      <c r="A589" s="9">
        <v>39387</v>
      </c>
      <c r="B589" s="90">
        <v>87.781000000000006</v>
      </c>
      <c r="C589" s="8">
        <f t="shared" si="37"/>
        <v>5.3024576834102E-3</v>
      </c>
      <c r="D589" s="8">
        <f t="shared" si="35"/>
        <v>3.5996270550330056E-2</v>
      </c>
      <c r="E589" s="86">
        <f>IFERROR(VLOOKUP(A589,SPY!$A$2:$E$379,5,FALSE),"")</f>
        <v>148.66000399999999</v>
      </c>
      <c r="F589" s="8">
        <f t="shared" si="36"/>
        <v>5.7852451845530783E-2</v>
      </c>
    </row>
    <row r="590" spans="1:6" x14ac:dyDescent="0.45">
      <c r="A590" s="9">
        <v>39417</v>
      </c>
      <c r="B590" s="90">
        <v>87.983999999999995</v>
      </c>
      <c r="C590" s="8">
        <f t="shared" si="37"/>
        <v>2.31257333591528E-3</v>
      </c>
      <c r="D590" s="8">
        <f t="shared" si="35"/>
        <v>3.4716342082980578E-2</v>
      </c>
      <c r="E590" s="86">
        <f>IFERROR(VLOOKUP(A590,SPY!$A$2:$E$379,5,FALSE),"")</f>
        <v>146.21000699999999</v>
      </c>
      <c r="F590" s="8">
        <f t="shared" si="36"/>
        <v>3.241076233620821E-2</v>
      </c>
    </row>
    <row r="591" spans="1:6" x14ac:dyDescent="0.45">
      <c r="A591" s="9">
        <v>39448</v>
      </c>
      <c r="B591" s="90">
        <v>88.206000000000003</v>
      </c>
      <c r="C591" s="8">
        <f t="shared" si="37"/>
        <v>2.5231860338243983E-3</v>
      </c>
      <c r="D591" s="8">
        <f t="shared" si="35"/>
        <v>3.3874068170097082E-2</v>
      </c>
      <c r="E591" s="86">
        <f>IFERROR(VLOOKUP(A591,SPY!$A$2:$E$379,5,FALSE),"")</f>
        <v>137.36999499999999</v>
      </c>
      <c r="F591" s="8">
        <f t="shared" si="36"/>
        <v>-4.438264347826093E-2</v>
      </c>
    </row>
    <row r="592" spans="1:6" x14ac:dyDescent="0.45">
      <c r="A592" s="9">
        <v>39479</v>
      </c>
      <c r="B592" s="90">
        <v>88.382000000000005</v>
      </c>
      <c r="C592" s="8">
        <f t="shared" si="37"/>
        <v>1.9953291159331421E-3</v>
      </c>
      <c r="D592" s="8">
        <f t="shared" ref="D592:D655" si="38">B592/B580-1</f>
        <v>3.2729227281756534E-2</v>
      </c>
      <c r="E592" s="86">
        <f>IFERROR(VLOOKUP(A592,SPY!$A$2:$E$379,5,FALSE),"")</f>
        <v>133.820007</v>
      </c>
      <c r="F592" s="8">
        <f t="shared" si="36"/>
        <v>-5.0450481467064212E-2</v>
      </c>
    </row>
    <row r="593" spans="1:6" x14ac:dyDescent="0.45">
      <c r="A593" s="9">
        <v>39508</v>
      </c>
      <c r="B593" s="90">
        <v>88.635000000000005</v>
      </c>
      <c r="C593" s="8">
        <f t="shared" si="37"/>
        <v>2.8625738272498591E-3</v>
      </c>
      <c r="D593" s="8">
        <f t="shared" si="38"/>
        <v>3.1911425710759778E-2</v>
      </c>
      <c r="E593" s="86">
        <f>IFERROR(VLOOKUP(A593,SPY!$A$2:$E$379,5,FALSE),"")</f>
        <v>131.970001</v>
      </c>
      <c r="F593" s="8">
        <f t="shared" si="36"/>
        <v>-7.0633795774647901E-2</v>
      </c>
    </row>
    <row r="594" spans="1:6" x14ac:dyDescent="0.45">
      <c r="A594" s="9">
        <v>39539</v>
      </c>
      <c r="B594" s="90">
        <v>88.799000000000007</v>
      </c>
      <c r="C594" s="8">
        <f t="shared" si="37"/>
        <v>1.8502848761776658E-3</v>
      </c>
      <c r="D594" s="8">
        <f t="shared" si="38"/>
        <v>3.1395186768258698E-2</v>
      </c>
      <c r="E594" s="86">
        <f>IFERROR(VLOOKUP(A594,SPY!$A$2:$E$379,5,FALSE),"")</f>
        <v>138.259995</v>
      </c>
      <c r="F594" s="8">
        <f t="shared" si="36"/>
        <v>-6.7637726572689294E-2</v>
      </c>
    </row>
    <row r="595" spans="1:6" x14ac:dyDescent="0.45">
      <c r="A595" s="9">
        <v>39569</v>
      </c>
      <c r="B595" s="90">
        <v>89.18</v>
      </c>
      <c r="C595" s="8">
        <f t="shared" si="37"/>
        <v>4.2905888579827245E-3</v>
      </c>
      <c r="D595" s="8">
        <f t="shared" si="38"/>
        <v>3.2821439325504409E-2</v>
      </c>
      <c r="E595" s="86">
        <f>IFERROR(VLOOKUP(A595,SPY!$A$2:$E$379,5,FALSE),"")</f>
        <v>140.35000600000001</v>
      </c>
      <c r="F595" s="8">
        <f t="shared" si="36"/>
        <v>-8.4594315208973314E-2</v>
      </c>
    </row>
    <row r="596" spans="1:6" x14ac:dyDescent="0.45">
      <c r="A596" s="9">
        <v>39600</v>
      </c>
      <c r="B596" s="90">
        <v>89.826999999999998</v>
      </c>
      <c r="C596" s="8">
        <f t="shared" si="37"/>
        <v>7.2549899080509572E-3</v>
      </c>
      <c r="D596" s="8">
        <f t="shared" si="38"/>
        <v>3.8114389395462744E-2</v>
      </c>
      <c r="E596" s="86">
        <f>IFERROR(VLOOKUP(A596,SPY!$A$2:$E$379,5,FALSE),"")</f>
        <v>127.980003</v>
      </c>
      <c r="F596" s="8">
        <f t="shared" si="36"/>
        <v>-0.14923878910238331</v>
      </c>
    </row>
    <row r="597" spans="1:6" x14ac:dyDescent="0.45">
      <c r="A597" s="9">
        <v>39630</v>
      </c>
      <c r="B597" s="90">
        <v>90.245000000000005</v>
      </c>
      <c r="C597" s="8">
        <f t="shared" si="37"/>
        <v>4.6533892927516085E-3</v>
      </c>
      <c r="D597" s="8">
        <f t="shared" si="38"/>
        <v>4.1356550235976952E-2</v>
      </c>
      <c r="E597" s="86">
        <f>IFERROR(VLOOKUP(A597,SPY!$A$2:$E$379,5,FALSE),"")</f>
        <v>126.83000199999999</v>
      </c>
      <c r="F597" s="8">
        <f t="shared" si="36"/>
        <v>-0.12963216353532692</v>
      </c>
    </row>
    <row r="598" spans="1:6" x14ac:dyDescent="0.45">
      <c r="A598" s="9">
        <v>39661</v>
      </c>
      <c r="B598" s="90">
        <v>90.171999999999997</v>
      </c>
      <c r="C598" s="8">
        <f t="shared" si="37"/>
        <v>-8.0890908083564028E-4</v>
      </c>
      <c r="D598" s="8">
        <f t="shared" si="38"/>
        <v>3.9806273062730657E-2</v>
      </c>
      <c r="E598" s="86">
        <f>IFERROR(VLOOKUP(A598,SPY!$A$2:$E$379,5,FALSE),"")</f>
        <v>128.78999300000001</v>
      </c>
      <c r="F598" s="8">
        <f t="shared" si="36"/>
        <v>-0.12737992756636429</v>
      </c>
    </row>
    <row r="599" spans="1:6" x14ac:dyDescent="0.45">
      <c r="A599" s="9">
        <v>39692</v>
      </c>
      <c r="B599" s="90">
        <v>90.247</v>
      </c>
      <c r="C599" s="8">
        <f t="shared" si="37"/>
        <v>8.3174377855654846E-4</v>
      </c>
      <c r="D599" s="8">
        <f t="shared" si="38"/>
        <v>3.6678383532060543E-2</v>
      </c>
      <c r="E599" s="86">
        <f>IFERROR(VLOOKUP(A599,SPY!$A$2:$E$379,5,FALSE),"")</f>
        <v>115.989998</v>
      </c>
      <c r="F599" s="8">
        <f t="shared" si="36"/>
        <v>-0.23980864805598845</v>
      </c>
    </row>
    <row r="600" spans="1:6" x14ac:dyDescent="0.45">
      <c r="A600" s="9">
        <v>39722</v>
      </c>
      <c r="B600" s="90">
        <v>89.650999999999996</v>
      </c>
      <c r="C600" s="8">
        <f t="shared" si="37"/>
        <v>-6.6040976431349652E-3</v>
      </c>
      <c r="D600" s="8">
        <f t="shared" si="38"/>
        <v>2.6718431480336147E-2</v>
      </c>
      <c r="E600" s="86">
        <f>IFERROR(VLOOKUP(A600,SPY!$A$2:$E$379,5,FALSE),"")</f>
        <v>96.830001999999993</v>
      </c>
      <c r="F600" s="8">
        <f t="shared" si="36"/>
        <v>-0.37387645808767378</v>
      </c>
    </row>
    <row r="601" spans="1:6" x14ac:dyDescent="0.45">
      <c r="A601" s="9">
        <v>39753</v>
      </c>
      <c r="B601" s="90">
        <v>88.593000000000004</v>
      </c>
      <c r="C601" s="8">
        <f t="shared" si="37"/>
        <v>-1.1801318445973763E-2</v>
      </c>
      <c r="D601" s="8">
        <f t="shared" si="38"/>
        <v>9.2502933436620083E-3</v>
      </c>
      <c r="E601" s="86">
        <f>IFERROR(VLOOKUP(A601,SPY!$A$2:$E$379,5,FALSE),"")</f>
        <v>90.089995999999999</v>
      </c>
      <c r="F601" s="8">
        <f t="shared" si="36"/>
        <v>-0.39398632062461125</v>
      </c>
    </row>
    <row r="602" spans="1:6" x14ac:dyDescent="0.45">
      <c r="A602" s="9">
        <v>39783</v>
      </c>
      <c r="B602" s="90">
        <v>88.097999999999999</v>
      </c>
      <c r="C602" s="8">
        <f t="shared" si="37"/>
        <v>-5.5873488876096999E-3</v>
      </c>
      <c r="D602" s="8">
        <f t="shared" si="38"/>
        <v>1.2956901254774777E-3</v>
      </c>
      <c r="E602" s="86">
        <f>IFERROR(VLOOKUP(A602,SPY!$A$2:$E$379,5,FALSE),"")</f>
        <v>90.239998</v>
      </c>
      <c r="F602" s="8">
        <f t="shared" si="36"/>
        <v>-0.38280559688366611</v>
      </c>
    </row>
    <row r="603" spans="1:6" x14ac:dyDescent="0.45">
      <c r="A603" s="9">
        <v>39814</v>
      </c>
      <c r="B603" s="90">
        <v>88.108000000000004</v>
      </c>
      <c r="C603" s="8">
        <f t="shared" si="37"/>
        <v>1.1350995482306558E-4</v>
      </c>
      <c r="D603" s="8">
        <f t="shared" si="38"/>
        <v>-1.1110355304627673E-3</v>
      </c>
      <c r="E603" s="86">
        <f>IFERROR(VLOOKUP(A603,SPY!$A$2:$E$379,5,FALSE),"")</f>
        <v>82.830001999999993</v>
      </c>
      <c r="F603" s="8">
        <f t="shared" si="36"/>
        <v>-0.39702988269017558</v>
      </c>
    </row>
    <row r="604" spans="1:6" x14ac:dyDescent="0.45">
      <c r="A604" s="9">
        <v>39845</v>
      </c>
      <c r="B604" s="90">
        <v>88.266000000000005</v>
      </c>
      <c r="C604" s="8">
        <f t="shared" si="37"/>
        <v>1.7932537340537014E-3</v>
      </c>
      <c r="D604" s="8">
        <f t="shared" si="38"/>
        <v>-1.3124844425335125E-3</v>
      </c>
      <c r="E604" s="86">
        <f>IFERROR(VLOOKUP(A604,SPY!$A$2:$E$379,5,FALSE),"")</f>
        <v>73.930000000000007</v>
      </c>
      <c r="F604" s="8">
        <f t="shared" si="36"/>
        <v>-0.44754150251987357</v>
      </c>
    </row>
    <row r="605" spans="1:6" x14ac:dyDescent="0.45">
      <c r="A605" s="9">
        <v>39873</v>
      </c>
      <c r="B605" s="90">
        <v>88.168999999999997</v>
      </c>
      <c r="C605" s="8">
        <f t="shared" si="37"/>
        <v>-1.0989508984208252E-3</v>
      </c>
      <c r="D605" s="8">
        <f t="shared" si="38"/>
        <v>-5.2575167823095681E-3</v>
      </c>
      <c r="E605" s="86">
        <f>IFERROR(VLOOKUP(A605,SPY!$A$2:$E$379,5,FALSE),"")</f>
        <v>79.519997000000004</v>
      </c>
      <c r="F605" s="8">
        <f t="shared" si="36"/>
        <v>-0.39743883914951239</v>
      </c>
    </row>
    <row r="606" spans="1:6" x14ac:dyDescent="0.45">
      <c r="A606" s="9">
        <v>39904</v>
      </c>
      <c r="B606" s="90">
        <v>88.295000000000002</v>
      </c>
      <c r="C606" s="8">
        <f t="shared" si="37"/>
        <v>1.4290737107147677E-3</v>
      </c>
      <c r="D606" s="8">
        <f t="shared" si="38"/>
        <v>-5.6757395916621212E-3</v>
      </c>
      <c r="E606" s="86">
        <f>IFERROR(VLOOKUP(A606,SPY!$A$2:$E$379,5,FALSE),"")</f>
        <v>87.419998000000007</v>
      </c>
      <c r="F606" s="8">
        <f t="shared" si="36"/>
        <v>-0.36771299608393593</v>
      </c>
    </row>
    <row r="607" spans="1:6" x14ac:dyDescent="0.45">
      <c r="A607" s="9">
        <v>39934</v>
      </c>
      <c r="B607" s="90">
        <v>88.387</v>
      </c>
      <c r="C607" s="8">
        <f t="shared" si="37"/>
        <v>1.0419616059800241E-3</v>
      </c>
      <c r="D607" s="8">
        <f t="shared" si="38"/>
        <v>-8.8921282798835044E-3</v>
      </c>
      <c r="E607" s="86">
        <f>IFERROR(VLOOKUP(A607,SPY!$A$2:$E$379,5,FALSE),"")</f>
        <v>92.529999000000004</v>
      </c>
      <c r="F607" s="8">
        <f t="shared" si="36"/>
        <v>-0.34071966480713933</v>
      </c>
    </row>
    <row r="608" spans="1:6" x14ac:dyDescent="0.45">
      <c r="A608" s="9">
        <v>39965</v>
      </c>
      <c r="B608" s="90">
        <v>88.912000000000006</v>
      </c>
      <c r="C608" s="8">
        <f t="shared" si="37"/>
        <v>5.9397875253148769E-3</v>
      </c>
      <c r="D608" s="8">
        <f t="shared" si="38"/>
        <v>-1.018624689681269E-2</v>
      </c>
      <c r="E608" s="86">
        <f>IFERROR(VLOOKUP(A608,SPY!$A$2:$E$379,5,FALSE),"")</f>
        <v>91.949996999999996</v>
      </c>
      <c r="F608" s="8">
        <f t="shared" si="36"/>
        <v>-0.28152840408981705</v>
      </c>
    </row>
    <row r="609" spans="1:6" x14ac:dyDescent="0.45">
      <c r="A609" s="9">
        <v>39995</v>
      </c>
      <c r="B609" s="90">
        <v>88.921999999999997</v>
      </c>
      <c r="C609" s="8">
        <f t="shared" si="37"/>
        <v>1.1247075760301151E-4</v>
      </c>
      <c r="D609" s="8">
        <f t="shared" si="38"/>
        <v>-1.4660091971854472E-2</v>
      </c>
      <c r="E609" s="86">
        <f>IFERROR(VLOOKUP(A609,SPY!$A$2:$E$379,5,FALSE),"")</f>
        <v>98.809997999999993</v>
      </c>
      <c r="F609" s="8">
        <f t="shared" si="36"/>
        <v>-0.22092567656034567</v>
      </c>
    </row>
    <row r="610" spans="1:6" x14ac:dyDescent="0.45">
      <c r="A610" s="9">
        <v>40026</v>
      </c>
      <c r="B610" s="90">
        <v>89.18</v>
      </c>
      <c r="C610" s="8">
        <f t="shared" si="37"/>
        <v>2.9014192213401291E-3</v>
      </c>
      <c r="D610" s="8">
        <f t="shared" si="38"/>
        <v>-1.1001197711041022E-2</v>
      </c>
      <c r="E610" s="86">
        <f>IFERROR(VLOOKUP(A610,SPY!$A$2:$E$379,5,FALSE),"")</f>
        <v>102.459999</v>
      </c>
      <c r="F610" s="8">
        <f t="shared" si="36"/>
        <v>-0.20444130313758158</v>
      </c>
    </row>
    <row r="611" spans="1:6" x14ac:dyDescent="0.45">
      <c r="A611" s="9">
        <v>40057</v>
      </c>
      <c r="B611" s="90">
        <v>89.323999999999998</v>
      </c>
      <c r="C611" s="8">
        <f t="shared" si="37"/>
        <v>1.6147118187932463E-3</v>
      </c>
      <c r="D611" s="8">
        <f t="shared" si="38"/>
        <v>-1.0227486786264395E-2</v>
      </c>
      <c r="E611" s="86">
        <f>IFERROR(VLOOKUP(A611,SPY!$A$2:$E$379,5,FALSE),"")</f>
        <v>105.589996</v>
      </c>
      <c r="F611" s="8">
        <f t="shared" si="36"/>
        <v>-8.9662920763219578E-2</v>
      </c>
    </row>
    <row r="612" spans="1:6" x14ac:dyDescent="0.45">
      <c r="A612" s="9">
        <v>40087</v>
      </c>
      <c r="B612" s="90">
        <v>89.662999999999997</v>
      </c>
      <c r="C612" s="8">
        <f t="shared" si="37"/>
        <v>3.7951726299763067E-3</v>
      </c>
      <c r="D612" s="8">
        <f t="shared" si="38"/>
        <v>1.3385238313023962E-4</v>
      </c>
      <c r="E612" s="86">
        <f>IFERROR(VLOOKUP(A612,SPY!$A$2:$E$379,5,FALSE),"")</f>
        <v>103.55999799999999</v>
      </c>
      <c r="F612" s="8">
        <f t="shared" si="36"/>
        <v>6.9503210378948355E-2</v>
      </c>
    </row>
    <row r="613" spans="1:6" x14ac:dyDescent="0.45">
      <c r="A613" s="9">
        <v>40118</v>
      </c>
      <c r="B613" s="90">
        <v>89.887</v>
      </c>
      <c r="C613" s="8">
        <f t="shared" si="37"/>
        <v>2.4982434225935268E-3</v>
      </c>
      <c r="D613" s="8">
        <f t="shared" si="38"/>
        <v>1.4606120122357291E-2</v>
      </c>
      <c r="E613" s="86">
        <f>IFERROR(VLOOKUP(A613,SPY!$A$2:$E$379,5,FALSE),"")</f>
        <v>109.94000200000001</v>
      </c>
      <c r="F613" s="8">
        <f t="shared" si="36"/>
        <v>0.22033529671818397</v>
      </c>
    </row>
    <row r="614" spans="1:6" x14ac:dyDescent="0.45">
      <c r="A614" s="9">
        <v>40148</v>
      </c>
      <c r="B614" s="90">
        <v>89.938999999999993</v>
      </c>
      <c r="C614" s="8">
        <f t="shared" si="37"/>
        <v>5.7850412184179412E-4</v>
      </c>
      <c r="D614" s="8">
        <f t="shared" si="38"/>
        <v>2.0897182682921178E-2</v>
      </c>
      <c r="E614" s="86">
        <f>IFERROR(VLOOKUP(A614,SPY!$A$2:$E$379,5,FALSE),"")</f>
        <v>111.44000200000001</v>
      </c>
      <c r="F614" s="8">
        <f t="shared" si="36"/>
        <v>0.23492912754718809</v>
      </c>
    </row>
    <row r="615" spans="1:6" x14ac:dyDescent="0.45">
      <c r="A615" s="9">
        <v>40179</v>
      </c>
      <c r="B615" s="90">
        <v>90.135999999999996</v>
      </c>
      <c r="C615" s="8">
        <f t="shared" si="37"/>
        <v>2.1903734753554449E-3</v>
      </c>
      <c r="D615" s="8">
        <f t="shared" si="38"/>
        <v>2.301720615608116E-2</v>
      </c>
      <c r="E615" s="86">
        <f>IFERROR(VLOOKUP(A615,SPY!$A$2:$E$379,5,FALSE),"")</f>
        <v>107.389999</v>
      </c>
      <c r="F615" s="8">
        <f t="shared" si="36"/>
        <v>0.29651088261473202</v>
      </c>
    </row>
    <row r="616" spans="1:6" x14ac:dyDescent="0.45">
      <c r="A616" s="9">
        <v>40210</v>
      </c>
      <c r="B616" s="90">
        <v>90.134</v>
      </c>
      <c r="C616" s="8">
        <f t="shared" si="37"/>
        <v>-2.2188692642144403E-5</v>
      </c>
      <c r="D616" s="8">
        <f t="shared" si="38"/>
        <v>2.1163301837627158E-2</v>
      </c>
      <c r="E616" s="86">
        <f>IFERROR(VLOOKUP(A616,SPY!$A$2:$E$379,5,FALSE),"")</f>
        <v>110.739998</v>
      </c>
      <c r="F616" s="8">
        <f t="shared" si="36"/>
        <v>0.49790339510347614</v>
      </c>
    </row>
    <row r="617" spans="1:6" x14ac:dyDescent="0.45">
      <c r="A617" s="9">
        <v>40238</v>
      </c>
      <c r="B617" s="90">
        <v>90.260999999999996</v>
      </c>
      <c r="C617" s="8">
        <f t="shared" si="37"/>
        <v>1.4090132469433136E-3</v>
      </c>
      <c r="D617" s="8">
        <f t="shared" si="38"/>
        <v>2.3727160339801934E-2</v>
      </c>
      <c r="E617" s="86">
        <f>IFERROR(VLOOKUP(A617,SPY!$A$2:$E$379,5,FALSE),"")</f>
        <v>117</v>
      </c>
      <c r="F617" s="8">
        <f t="shared" ref="F617:F680" si="39">IFERROR(E617/E605-1,"")</f>
        <v>0.47132802331468904</v>
      </c>
    </row>
    <row r="618" spans="1:6" x14ac:dyDescent="0.45">
      <c r="A618" s="9">
        <v>40269</v>
      </c>
      <c r="B618" s="90">
        <v>90.31</v>
      </c>
      <c r="C618" s="8">
        <f t="shared" si="37"/>
        <v>5.4287012109344168E-4</v>
      </c>
      <c r="D618" s="8">
        <f t="shared" si="38"/>
        <v>2.2821224304887089E-2</v>
      </c>
      <c r="E618" s="86">
        <f>IFERROR(VLOOKUP(A618,SPY!$A$2:$E$379,5,FALSE),"")</f>
        <v>118.80999799999999</v>
      </c>
      <c r="F618" s="8">
        <f t="shared" si="39"/>
        <v>0.35907115898126629</v>
      </c>
    </row>
    <row r="619" spans="1:6" x14ac:dyDescent="0.45">
      <c r="A619" s="9">
        <v>40299</v>
      </c>
      <c r="B619" s="90">
        <v>90.338999999999999</v>
      </c>
      <c r="C619" s="8">
        <f t="shared" si="37"/>
        <v>3.2111615546437378E-4</v>
      </c>
      <c r="D619" s="8">
        <f t="shared" si="38"/>
        <v>2.2084695713170399E-2</v>
      </c>
      <c r="E619" s="86">
        <f>IFERROR(VLOOKUP(A619,SPY!$A$2:$E$379,5,FALSE),"")</f>
        <v>109.370003</v>
      </c>
      <c r="F619" s="8">
        <f t="shared" si="39"/>
        <v>0.18199507383545943</v>
      </c>
    </row>
    <row r="620" spans="1:6" x14ac:dyDescent="0.45">
      <c r="A620" s="9">
        <v>40330</v>
      </c>
      <c r="B620" s="90">
        <v>90.301000000000002</v>
      </c>
      <c r="C620" s="8">
        <f t="shared" si="37"/>
        <v>-4.2063781976775516E-4</v>
      </c>
      <c r="D620" s="8">
        <f t="shared" si="38"/>
        <v>1.5622188231059875E-2</v>
      </c>
      <c r="E620" s="86">
        <f>IFERROR(VLOOKUP(A620,SPY!$A$2:$E$379,5,FALSE),"")</f>
        <v>103.220001</v>
      </c>
      <c r="F620" s="8">
        <f t="shared" si="39"/>
        <v>0.12256665979010317</v>
      </c>
    </row>
    <row r="621" spans="1:6" x14ac:dyDescent="0.45">
      <c r="A621" s="9">
        <v>40360</v>
      </c>
      <c r="B621" s="90">
        <v>90.378</v>
      </c>
      <c r="C621" s="8">
        <f t="shared" si="37"/>
        <v>8.527037352852318E-4</v>
      </c>
      <c r="D621" s="8">
        <f t="shared" si="38"/>
        <v>1.6373900721981194E-2</v>
      </c>
      <c r="E621" s="86">
        <f>IFERROR(VLOOKUP(A621,SPY!$A$2:$E$379,5,FALSE),"")</f>
        <v>110.269997</v>
      </c>
      <c r="F621" s="8">
        <f t="shared" si="39"/>
        <v>0.11598015617812285</v>
      </c>
    </row>
    <row r="622" spans="1:6" x14ac:dyDescent="0.45">
      <c r="A622" s="9">
        <v>40391</v>
      </c>
      <c r="B622" s="90">
        <v>90.501999999999995</v>
      </c>
      <c r="C622" s="8">
        <f t="shared" si="37"/>
        <v>1.3720153134610946E-3</v>
      </c>
      <c r="D622" s="8">
        <f t="shared" si="38"/>
        <v>1.4823951558645243E-2</v>
      </c>
      <c r="E622" s="86">
        <f>IFERROR(VLOOKUP(A622,SPY!$A$2:$E$379,5,FALSE),"")</f>
        <v>105.30999799999999</v>
      </c>
      <c r="F622" s="8">
        <f t="shared" si="39"/>
        <v>2.781572348053607E-2</v>
      </c>
    </row>
    <row r="623" spans="1:6" x14ac:dyDescent="0.45">
      <c r="A623" s="9">
        <v>40422</v>
      </c>
      <c r="B623" s="90">
        <v>90.591999999999999</v>
      </c>
      <c r="C623" s="8">
        <f t="shared" si="37"/>
        <v>9.9445316125623684E-4</v>
      </c>
      <c r="D623" s="8">
        <f t="shared" si="38"/>
        <v>1.4195512964040979E-2</v>
      </c>
      <c r="E623" s="86">
        <f>IFERROR(VLOOKUP(A623,SPY!$A$2:$E$379,5,FALSE),"")</f>
        <v>114.129997</v>
      </c>
      <c r="F623" s="8">
        <f t="shared" si="39"/>
        <v>8.0878883639696308E-2</v>
      </c>
    </row>
    <row r="624" spans="1:6" x14ac:dyDescent="0.45">
      <c r="A624" s="9">
        <v>40452</v>
      </c>
      <c r="B624" s="90">
        <v>90.881</v>
      </c>
      <c r="C624" s="8">
        <f t="shared" si="37"/>
        <v>3.1901271635463857E-3</v>
      </c>
      <c r="D624" s="8">
        <f t="shared" si="38"/>
        <v>1.3584198610352205E-2</v>
      </c>
      <c r="E624" s="86">
        <f>IFERROR(VLOOKUP(A624,SPY!$A$2:$E$379,5,FALSE),"")</f>
        <v>118.489998</v>
      </c>
      <c r="F624" s="8">
        <f t="shared" si="39"/>
        <v>0.14416763507469366</v>
      </c>
    </row>
    <row r="625" spans="1:6" x14ac:dyDescent="0.45">
      <c r="A625" s="9">
        <v>40483</v>
      </c>
      <c r="B625" s="90">
        <v>91.061999999999998</v>
      </c>
      <c r="C625" s="8">
        <f t="shared" si="37"/>
        <v>1.9916154091614846E-3</v>
      </c>
      <c r="D625" s="8">
        <f t="shared" si="38"/>
        <v>1.3071968137772894E-2</v>
      </c>
      <c r="E625" s="86">
        <f>IFERROR(VLOOKUP(A625,SPY!$A$2:$E$379,5,FALSE),"")</f>
        <v>118.489998</v>
      </c>
      <c r="F625" s="8">
        <f t="shared" si="39"/>
        <v>7.7769654761330465E-2</v>
      </c>
    </row>
    <row r="626" spans="1:6" x14ac:dyDescent="0.45">
      <c r="A626" s="9">
        <v>40513</v>
      </c>
      <c r="B626" s="90">
        <v>91.268000000000001</v>
      </c>
      <c r="C626" s="8">
        <f t="shared" si="37"/>
        <v>2.2621949880301528E-3</v>
      </c>
      <c r="D626" s="8">
        <f t="shared" si="38"/>
        <v>1.477668197333748E-2</v>
      </c>
      <c r="E626" s="86">
        <f>IFERROR(VLOOKUP(A626,SPY!$A$2:$E$379,5,FALSE),"")</f>
        <v>125.75</v>
      </c>
      <c r="F626" s="8">
        <f t="shared" si="39"/>
        <v>0.12840988642480444</v>
      </c>
    </row>
    <row r="627" spans="1:6" x14ac:dyDescent="0.45">
      <c r="A627" s="9">
        <v>40544</v>
      </c>
      <c r="B627" s="90">
        <v>91.542000000000002</v>
      </c>
      <c r="C627" s="8">
        <f t="shared" si="37"/>
        <v>3.0021475215848969E-3</v>
      </c>
      <c r="D627" s="8">
        <f t="shared" si="38"/>
        <v>1.5598650927487467E-2</v>
      </c>
      <c r="E627" s="86">
        <f>IFERROR(VLOOKUP(A627,SPY!$A$2:$E$379,5,FALSE),"")</f>
        <v>128.679993</v>
      </c>
      <c r="F627" s="8">
        <f t="shared" si="39"/>
        <v>0.19824931742480034</v>
      </c>
    </row>
    <row r="628" spans="1:6" x14ac:dyDescent="0.45">
      <c r="A628" s="9">
        <v>40575</v>
      </c>
      <c r="B628" s="90">
        <v>91.796999999999997</v>
      </c>
      <c r="C628" s="8">
        <f t="shared" si="37"/>
        <v>2.7856066068034924E-3</v>
      </c>
      <c r="D628" s="8">
        <f t="shared" si="38"/>
        <v>1.8450307320212023E-2</v>
      </c>
      <c r="E628" s="86">
        <f>IFERROR(VLOOKUP(A628,SPY!$A$2:$E$379,5,FALSE),"")</f>
        <v>133.14999399999999</v>
      </c>
      <c r="F628" s="8">
        <f t="shared" si="39"/>
        <v>0.20236586964720726</v>
      </c>
    </row>
    <row r="629" spans="1:6" x14ac:dyDescent="0.45">
      <c r="A629" s="9">
        <v>40603</v>
      </c>
      <c r="B629" s="90">
        <v>92.165999999999997</v>
      </c>
      <c r="C629" s="8">
        <f t="shared" si="37"/>
        <v>4.0197392071636973E-3</v>
      </c>
      <c r="D629" s="8">
        <f t="shared" si="38"/>
        <v>2.1105460830258993E-2</v>
      </c>
      <c r="E629" s="86">
        <f>IFERROR(VLOOKUP(A629,SPY!$A$2:$E$379,5,FALSE),"")</f>
        <v>132.58999600000001</v>
      </c>
      <c r="F629" s="8">
        <f t="shared" si="39"/>
        <v>0.13324782905982913</v>
      </c>
    </row>
    <row r="630" spans="1:6" x14ac:dyDescent="0.45">
      <c r="A630" s="9">
        <v>40634</v>
      </c>
      <c r="B630" s="90">
        <v>92.557000000000002</v>
      </c>
      <c r="C630" s="8">
        <f t="shared" si="37"/>
        <v>4.2423453334201611E-3</v>
      </c>
      <c r="D630" s="8">
        <f t="shared" si="38"/>
        <v>2.4880965563060631E-2</v>
      </c>
      <c r="E630" s="86">
        <f>IFERROR(VLOOKUP(A630,SPY!$A$2:$E$379,5,FALSE),"")</f>
        <v>136.429993</v>
      </c>
      <c r="F630" s="8">
        <f t="shared" si="39"/>
        <v>0.14830397522605798</v>
      </c>
    </row>
    <row r="631" spans="1:6" x14ac:dyDescent="0.45">
      <c r="A631" s="9">
        <v>40664</v>
      </c>
      <c r="B631" s="90">
        <v>92.837999999999994</v>
      </c>
      <c r="C631" s="8">
        <f t="shared" si="37"/>
        <v>3.0359670257245064E-3</v>
      </c>
      <c r="D631" s="8">
        <f t="shared" si="38"/>
        <v>2.7662471357885243E-2</v>
      </c>
      <c r="E631" s="86">
        <f>IFERROR(VLOOKUP(A631,SPY!$A$2:$E$379,5,FALSE),"")</f>
        <v>134.89999399999999</v>
      </c>
      <c r="F631" s="8">
        <f t="shared" si="39"/>
        <v>0.23342772515056076</v>
      </c>
    </row>
    <row r="632" spans="1:6" x14ac:dyDescent="0.45">
      <c r="A632" s="9">
        <v>40695</v>
      </c>
      <c r="B632" s="90">
        <v>92.819000000000003</v>
      </c>
      <c r="C632" s="8">
        <f t="shared" si="37"/>
        <v>-2.0465757556165087E-4</v>
      </c>
      <c r="D632" s="8">
        <f t="shared" si="38"/>
        <v>2.7884519551278464E-2</v>
      </c>
      <c r="E632" s="86">
        <f>IFERROR(VLOOKUP(A632,SPY!$A$2:$E$379,5,FALSE),"")</f>
        <v>131.970001</v>
      </c>
      <c r="F632" s="8">
        <f t="shared" si="39"/>
        <v>0.2785312896867731</v>
      </c>
    </row>
    <row r="633" spans="1:6" x14ac:dyDescent="0.45">
      <c r="A633" s="9">
        <v>40725</v>
      </c>
      <c r="B633" s="90">
        <v>92.977000000000004</v>
      </c>
      <c r="C633" s="8">
        <f t="shared" si="37"/>
        <v>1.7022376884043844E-3</v>
      </c>
      <c r="D633" s="8">
        <f t="shared" si="38"/>
        <v>2.8756998384562582E-2</v>
      </c>
      <c r="E633" s="86">
        <f>IFERROR(VLOOKUP(A633,SPY!$A$2:$E$379,5,FALSE),"")</f>
        <v>129.33000200000001</v>
      </c>
      <c r="F633" s="8">
        <f t="shared" si="39"/>
        <v>0.17284851290963577</v>
      </c>
    </row>
    <row r="634" spans="1:6" x14ac:dyDescent="0.45">
      <c r="A634" s="9">
        <v>40756</v>
      </c>
      <c r="B634" s="90">
        <v>93.195999999999998</v>
      </c>
      <c r="C634" s="8">
        <f t="shared" si="37"/>
        <v>2.3554212332081992E-3</v>
      </c>
      <c r="D634" s="8">
        <f t="shared" si="38"/>
        <v>2.9767297960266115E-2</v>
      </c>
      <c r="E634" s="86">
        <f>IFERROR(VLOOKUP(A634,SPY!$A$2:$E$379,5,FALSE),"")</f>
        <v>122.220001</v>
      </c>
      <c r="F634" s="8">
        <f t="shared" si="39"/>
        <v>0.16057357630944025</v>
      </c>
    </row>
    <row r="635" spans="1:6" x14ac:dyDescent="0.45">
      <c r="A635" s="9">
        <v>40787</v>
      </c>
      <c r="B635" s="90">
        <v>93.326999999999998</v>
      </c>
      <c r="C635" s="8">
        <f t="shared" si="37"/>
        <v>1.4056397270270082E-3</v>
      </c>
      <c r="D635" s="8">
        <f t="shared" si="38"/>
        <v>3.0190303779583205E-2</v>
      </c>
      <c r="E635" s="86">
        <f>IFERROR(VLOOKUP(A635,SPY!$A$2:$E$379,5,FALSE),"")</f>
        <v>113.150002</v>
      </c>
      <c r="F635" s="8">
        <f t="shared" si="39"/>
        <v>-8.5866557939189292E-3</v>
      </c>
    </row>
    <row r="636" spans="1:6" x14ac:dyDescent="0.45">
      <c r="A636" s="9">
        <v>40817</v>
      </c>
      <c r="B636" s="90">
        <v>93.328999999999994</v>
      </c>
      <c r="C636" s="8">
        <f t="shared" si="37"/>
        <v>2.1430025608726311E-5</v>
      </c>
      <c r="D636" s="8">
        <f t="shared" si="38"/>
        <v>2.6936323323907052E-2</v>
      </c>
      <c r="E636" s="86">
        <f>IFERROR(VLOOKUP(A636,SPY!$A$2:$E$379,5,FALSE),"")</f>
        <v>125.5</v>
      </c>
      <c r="F636" s="8">
        <f t="shared" si="39"/>
        <v>5.916112851989408E-2</v>
      </c>
    </row>
    <row r="637" spans="1:6" x14ac:dyDescent="0.45">
      <c r="A637" s="9">
        <v>40848</v>
      </c>
      <c r="B637" s="90">
        <v>93.52</v>
      </c>
      <c r="C637" s="8">
        <f t="shared" si="37"/>
        <v>2.0465235885951394E-3</v>
      </c>
      <c r="D637" s="8">
        <f t="shared" si="38"/>
        <v>2.6992598449408156E-2</v>
      </c>
      <c r="E637" s="86">
        <f>IFERROR(VLOOKUP(A637,SPY!$A$2:$E$379,5,FALSE),"")</f>
        <v>124.989998</v>
      </c>
      <c r="F637" s="8">
        <f t="shared" si="39"/>
        <v>5.4856950879516475E-2</v>
      </c>
    </row>
    <row r="638" spans="1:6" x14ac:dyDescent="0.45">
      <c r="A638" s="9">
        <v>40878</v>
      </c>
      <c r="B638" s="90">
        <v>93.573999999999998</v>
      </c>
      <c r="C638" s="8">
        <f t="shared" si="37"/>
        <v>5.7741659538068646E-4</v>
      </c>
      <c r="D638" s="8">
        <f t="shared" si="38"/>
        <v>2.5266248849541872E-2</v>
      </c>
      <c r="E638" s="86">
        <f>IFERROR(VLOOKUP(A638,SPY!$A$2:$E$379,5,FALSE),"")</f>
        <v>125.5</v>
      </c>
      <c r="F638" s="8">
        <f t="shared" si="39"/>
        <v>-1.9880715705765661E-3</v>
      </c>
    </row>
    <row r="639" spans="1:6" x14ac:dyDescent="0.45">
      <c r="A639" s="9">
        <v>40909</v>
      </c>
      <c r="B639" s="90">
        <v>93.894000000000005</v>
      </c>
      <c r="C639" s="8">
        <f t="shared" si="37"/>
        <v>3.419753350289767E-3</v>
      </c>
      <c r="D639" s="8">
        <f t="shared" si="38"/>
        <v>2.569312446745764E-2</v>
      </c>
      <c r="E639" s="86">
        <f>IFERROR(VLOOKUP(A639,SPY!$A$2:$E$379,5,FALSE),"")</f>
        <v>131.320007</v>
      </c>
      <c r="F639" s="8">
        <f t="shared" si="39"/>
        <v>2.0516118616823453E-2</v>
      </c>
    </row>
    <row r="640" spans="1:6" x14ac:dyDescent="0.45">
      <c r="A640" s="9">
        <v>40940</v>
      </c>
      <c r="B640" s="90">
        <v>94.103999999999999</v>
      </c>
      <c r="C640" s="8">
        <f t="shared" si="37"/>
        <v>2.2365646367179526E-3</v>
      </c>
      <c r="D640" s="8">
        <f t="shared" si="38"/>
        <v>2.5131540246413397E-2</v>
      </c>
      <c r="E640" s="86">
        <f>IFERROR(VLOOKUP(A640,SPY!$A$2:$E$379,5,FALSE),"")</f>
        <v>137.020004</v>
      </c>
      <c r="F640" s="8">
        <f t="shared" si="39"/>
        <v>2.9065040738943004E-2</v>
      </c>
    </row>
    <row r="641" spans="1:6" x14ac:dyDescent="0.45">
      <c r="A641" s="9">
        <v>40969</v>
      </c>
      <c r="B641" s="90">
        <v>94.284000000000006</v>
      </c>
      <c r="C641" s="8">
        <f t="shared" si="37"/>
        <v>1.9127773527161107E-3</v>
      </c>
      <c r="D641" s="8">
        <f t="shared" si="38"/>
        <v>2.2980274721697835E-2</v>
      </c>
      <c r="E641" s="86">
        <f>IFERROR(VLOOKUP(A641,SPY!$A$2:$E$379,5,FALSE),"")</f>
        <v>140.80999800000001</v>
      </c>
      <c r="F641" s="8">
        <f t="shared" si="39"/>
        <v>6.1995642567181264E-2</v>
      </c>
    </row>
    <row r="642" spans="1:6" x14ac:dyDescent="0.45">
      <c r="A642" s="9">
        <v>41000</v>
      </c>
      <c r="B642" s="90">
        <v>94.408000000000001</v>
      </c>
      <c r="C642" s="8">
        <f t="shared" si="37"/>
        <v>1.3151754274318694E-3</v>
      </c>
      <c r="D642" s="8">
        <f t="shared" si="38"/>
        <v>1.9998487418563693E-2</v>
      </c>
      <c r="E642" s="86">
        <f>IFERROR(VLOOKUP(A642,SPY!$A$2:$E$379,5,FALSE),"")</f>
        <v>139.86999499999999</v>
      </c>
      <c r="F642" s="8">
        <f t="shared" si="39"/>
        <v>2.5214411614020937E-2</v>
      </c>
    </row>
    <row r="643" spans="1:6" x14ac:dyDescent="0.45">
      <c r="A643" s="9">
        <v>41030</v>
      </c>
      <c r="B643" s="90">
        <v>94.302000000000007</v>
      </c>
      <c r="C643" s="8">
        <f t="shared" si="37"/>
        <v>-1.1227862045588566E-3</v>
      </c>
      <c r="D643" s="8">
        <f t="shared" si="38"/>
        <v>1.5769404769598871E-2</v>
      </c>
      <c r="E643" s="86">
        <f>IFERROR(VLOOKUP(A643,SPY!$A$2:$E$379,5,FALSE),"")</f>
        <v>131.470001</v>
      </c>
      <c r="F643" s="8">
        <f t="shared" si="39"/>
        <v>-2.5426190901090773E-2</v>
      </c>
    </row>
    <row r="644" spans="1:6" x14ac:dyDescent="0.45">
      <c r="A644" s="9">
        <v>41061</v>
      </c>
      <c r="B644" s="90">
        <v>94.254000000000005</v>
      </c>
      <c r="C644" s="8">
        <f t="shared" si="37"/>
        <v>-5.090029903925819E-4</v>
      </c>
      <c r="D644" s="8">
        <f t="shared" si="38"/>
        <v>1.5460196726963193E-2</v>
      </c>
      <c r="E644" s="86">
        <f>IFERROR(VLOOKUP(A644,SPY!$A$2:$E$379,5,FALSE),"")</f>
        <v>136.10000600000001</v>
      </c>
      <c r="F644" s="8">
        <f t="shared" si="39"/>
        <v>3.1295028936159541E-2</v>
      </c>
    </row>
    <row r="645" spans="1:6" x14ac:dyDescent="0.45">
      <c r="A645" s="9">
        <v>41091</v>
      </c>
      <c r="B645" s="90">
        <v>94.287999999999997</v>
      </c>
      <c r="C645" s="8">
        <f t="shared" ref="C645:C708" si="40">B645/B644-1</f>
        <v>3.607273961847568E-4</v>
      </c>
      <c r="D645" s="8">
        <f t="shared" si="38"/>
        <v>1.4100261354958565E-2</v>
      </c>
      <c r="E645" s="86">
        <f>IFERROR(VLOOKUP(A645,SPY!$A$2:$E$379,5,FALSE),"")</f>
        <v>137.71000699999999</v>
      </c>
      <c r="F645" s="8">
        <f t="shared" si="39"/>
        <v>6.4795522078473278E-2</v>
      </c>
    </row>
    <row r="646" spans="1:6" x14ac:dyDescent="0.45">
      <c r="A646" s="9">
        <v>41122</v>
      </c>
      <c r="B646" s="90">
        <v>94.605000000000004</v>
      </c>
      <c r="C646" s="8">
        <f t="shared" si="40"/>
        <v>3.3620397081284281E-3</v>
      </c>
      <c r="D646" s="8">
        <f t="shared" si="38"/>
        <v>1.5118674621228401E-2</v>
      </c>
      <c r="E646" s="86">
        <f>IFERROR(VLOOKUP(A646,SPY!$A$2:$E$379,5,FALSE),"")</f>
        <v>141.16000399999999</v>
      </c>
      <c r="F646" s="8">
        <f t="shared" si="39"/>
        <v>0.15496647721349621</v>
      </c>
    </row>
    <row r="647" spans="1:6" x14ac:dyDescent="0.45">
      <c r="A647" s="9">
        <v>41153</v>
      </c>
      <c r="B647" s="90">
        <v>94.893000000000001</v>
      </c>
      <c r="C647" s="8">
        <f t="shared" si="40"/>
        <v>3.044236562549596E-3</v>
      </c>
      <c r="D647" s="8">
        <f t="shared" si="38"/>
        <v>1.6779710051753494E-2</v>
      </c>
      <c r="E647" s="86">
        <f>IFERROR(VLOOKUP(A647,SPY!$A$2:$E$379,5,FALSE),"")</f>
        <v>143.970001</v>
      </c>
      <c r="F647" s="8">
        <f t="shared" si="39"/>
        <v>0.27238178042630512</v>
      </c>
    </row>
    <row r="648" spans="1:6" x14ac:dyDescent="0.45">
      <c r="A648" s="9">
        <v>41183</v>
      </c>
      <c r="B648" s="90">
        <v>95.174000000000007</v>
      </c>
      <c r="C648" s="8">
        <f t="shared" si="40"/>
        <v>2.9612300169665762E-3</v>
      </c>
      <c r="D648" s="8">
        <f t="shared" si="38"/>
        <v>1.9768774978838444E-2</v>
      </c>
      <c r="E648" s="86">
        <f>IFERROR(VLOOKUP(A648,SPY!$A$2:$E$379,5,FALSE),"")</f>
        <v>141.35000600000001</v>
      </c>
      <c r="F648" s="8">
        <f t="shared" si="39"/>
        <v>0.12629486852589644</v>
      </c>
    </row>
    <row r="649" spans="1:6" x14ac:dyDescent="0.45">
      <c r="A649" s="9">
        <v>41214</v>
      </c>
      <c r="B649" s="90">
        <v>95.108999999999995</v>
      </c>
      <c r="C649" s="8">
        <f t="shared" si="40"/>
        <v>-6.8295963183240271E-4</v>
      </c>
      <c r="D649" s="8">
        <f t="shared" si="38"/>
        <v>1.6991017964071764E-2</v>
      </c>
      <c r="E649" s="86">
        <f>IFERROR(VLOOKUP(A649,SPY!$A$2:$E$379,5,FALSE),"")</f>
        <v>142.14999399999999</v>
      </c>
      <c r="F649" s="8">
        <f t="shared" si="39"/>
        <v>0.13729095347293296</v>
      </c>
    </row>
    <row r="650" spans="1:6" x14ac:dyDescent="0.45">
      <c r="A650" s="9">
        <v>41244</v>
      </c>
      <c r="B650" s="90">
        <v>95.093999999999994</v>
      </c>
      <c r="C650" s="8">
        <f t="shared" si="40"/>
        <v>-1.5771378103024425E-4</v>
      </c>
      <c r="D650" s="8">
        <f t="shared" si="38"/>
        <v>1.6243828413875505E-2</v>
      </c>
      <c r="E650" s="86">
        <f>IFERROR(VLOOKUP(A650,SPY!$A$2:$E$379,5,FALSE),"")</f>
        <v>142.41000399999999</v>
      </c>
      <c r="F650" s="8">
        <f t="shared" si="39"/>
        <v>0.13474106772908345</v>
      </c>
    </row>
    <row r="651" spans="1:6" x14ac:dyDescent="0.45">
      <c r="A651" s="9">
        <v>41275</v>
      </c>
      <c r="B651" s="90">
        <v>95.275000000000006</v>
      </c>
      <c r="C651" s="8">
        <f t="shared" si="40"/>
        <v>1.9033798136582902E-3</v>
      </c>
      <c r="D651" s="8">
        <f t="shared" si="38"/>
        <v>1.4708075063369241E-2</v>
      </c>
      <c r="E651" s="86">
        <f>IFERROR(VLOOKUP(A651,SPY!$A$2:$E$379,5,FALSE),"")</f>
        <v>149.699997</v>
      </c>
      <c r="F651" s="8">
        <f t="shared" si="39"/>
        <v>0.13996336445519675</v>
      </c>
    </row>
    <row r="652" spans="1:6" x14ac:dyDescent="0.45">
      <c r="A652" s="9">
        <v>41306</v>
      </c>
      <c r="B652" s="90">
        <v>95.614000000000004</v>
      </c>
      <c r="C652" s="8">
        <f t="shared" si="40"/>
        <v>3.5581212280242358E-3</v>
      </c>
      <c r="D652" s="8">
        <f t="shared" si="38"/>
        <v>1.6046076681118793E-2</v>
      </c>
      <c r="E652" s="86">
        <f>IFERROR(VLOOKUP(A652,SPY!$A$2:$E$379,5,FALSE),"")</f>
        <v>151.61000100000001</v>
      </c>
      <c r="F652" s="8">
        <f t="shared" si="39"/>
        <v>0.10648078071870448</v>
      </c>
    </row>
    <row r="653" spans="1:6" x14ac:dyDescent="0.45">
      <c r="A653" s="9">
        <v>41334</v>
      </c>
      <c r="B653" s="90">
        <v>95.488</v>
      </c>
      <c r="C653" s="8">
        <f t="shared" si="40"/>
        <v>-1.3177986487334925E-3</v>
      </c>
      <c r="D653" s="8">
        <f t="shared" si="38"/>
        <v>1.2769929150227011E-2</v>
      </c>
      <c r="E653" s="86">
        <f>IFERROR(VLOOKUP(A653,SPY!$A$2:$E$379,5,FALSE),"")</f>
        <v>156.66999799999999</v>
      </c>
      <c r="F653" s="8">
        <f t="shared" si="39"/>
        <v>0.11263404747722516</v>
      </c>
    </row>
    <row r="654" spans="1:6" x14ac:dyDescent="0.45">
      <c r="A654" s="9">
        <v>41365</v>
      </c>
      <c r="B654" s="90">
        <v>95.391000000000005</v>
      </c>
      <c r="C654" s="8">
        <f t="shared" si="40"/>
        <v>-1.0158344504020977E-3</v>
      </c>
      <c r="D654" s="8">
        <f t="shared" si="38"/>
        <v>1.0412253198881505E-2</v>
      </c>
      <c r="E654" s="86">
        <f>IFERROR(VLOOKUP(A654,SPY!$A$2:$E$379,5,FALSE),"")</f>
        <v>159.679993</v>
      </c>
      <c r="F654" s="8">
        <f t="shared" si="39"/>
        <v>0.14163150574217154</v>
      </c>
    </row>
    <row r="655" spans="1:6" x14ac:dyDescent="0.45">
      <c r="A655" s="9">
        <v>41395</v>
      </c>
      <c r="B655" s="90">
        <v>95.460999999999999</v>
      </c>
      <c r="C655" s="8">
        <f t="shared" si="40"/>
        <v>7.3382184902137659E-4</v>
      </c>
      <c r="D655" s="8">
        <f t="shared" si="38"/>
        <v>1.2290301372187118E-2</v>
      </c>
      <c r="E655" s="86">
        <f>IFERROR(VLOOKUP(A655,SPY!$A$2:$E$379,5,FALSE),"")</f>
        <v>163.449997</v>
      </c>
      <c r="F655" s="8">
        <f t="shared" si="39"/>
        <v>0.24324937823648463</v>
      </c>
    </row>
    <row r="656" spans="1:6" x14ac:dyDescent="0.45">
      <c r="A656" s="9">
        <v>41426</v>
      </c>
      <c r="B656" s="90">
        <v>95.673000000000002</v>
      </c>
      <c r="C656" s="8">
        <f t="shared" si="40"/>
        <v>2.2208022124219351E-3</v>
      </c>
      <c r="D656" s="8">
        <f t="shared" ref="D656:D719" si="41">B656/B644-1</f>
        <v>1.5055063976064709E-2</v>
      </c>
      <c r="E656" s="86">
        <f>IFERROR(VLOOKUP(A656,SPY!$A$2:$E$379,5,FALSE),"")</f>
        <v>160.41999799999999</v>
      </c>
      <c r="F656" s="8">
        <f t="shared" si="39"/>
        <v>0.17869207147573518</v>
      </c>
    </row>
    <row r="657" spans="1:6" x14ac:dyDescent="0.45">
      <c r="A657" s="9">
        <v>41456</v>
      </c>
      <c r="B657" s="90">
        <v>95.792000000000002</v>
      </c>
      <c r="C657" s="8">
        <f t="shared" si="40"/>
        <v>1.2438200955338097E-3</v>
      </c>
      <c r="D657" s="8">
        <f t="shared" si="41"/>
        <v>1.5951128457492025E-2</v>
      </c>
      <c r="E657" s="86">
        <f>IFERROR(VLOOKUP(A657,SPY!$A$2:$E$379,5,FALSE),"")</f>
        <v>168.71000699999999</v>
      </c>
      <c r="F657" s="8">
        <f t="shared" si="39"/>
        <v>0.22511072851808067</v>
      </c>
    </row>
    <row r="658" spans="1:6" x14ac:dyDescent="0.45">
      <c r="A658" s="9">
        <v>41487</v>
      </c>
      <c r="B658" s="90">
        <v>95.933999999999997</v>
      </c>
      <c r="C658" s="8">
        <f t="shared" si="40"/>
        <v>1.4823784867212808E-3</v>
      </c>
      <c r="D658" s="8">
        <f t="shared" si="41"/>
        <v>1.4047883304264985E-2</v>
      </c>
      <c r="E658" s="86">
        <f>IFERROR(VLOOKUP(A658,SPY!$A$2:$E$379,5,FALSE),"")</f>
        <v>163.64999399999999</v>
      </c>
      <c r="F658" s="8">
        <f t="shared" si="39"/>
        <v>0.15932267896507013</v>
      </c>
    </row>
    <row r="659" spans="1:6" x14ac:dyDescent="0.45">
      <c r="A659" s="9">
        <v>41518</v>
      </c>
      <c r="B659" s="90">
        <v>95.975999999999999</v>
      </c>
      <c r="C659" s="8">
        <f t="shared" si="40"/>
        <v>4.3780098817935986E-4</v>
      </c>
      <c r="D659" s="8">
        <f t="shared" si="41"/>
        <v>1.1412854478201728E-2</v>
      </c>
      <c r="E659" s="86">
        <f>IFERROR(VLOOKUP(A659,SPY!$A$2:$E$379,5,FALSE),"")</f>
        <v>168.009995</v>
      </c>
      <c r="F659" s="8">
        <f t="shared" si="39"/>
        <v>0.16697918894923114</v>
      </c>
    </row>
    <row r="660" spans="1:6" x14ac:dyDescent="0.45">
      <c r="A660" s="9">
        <v>41548</v>
      </c>
      <c r="B660" s="90">
        <v>96.102999999999994</v>
      </c>
      <c r="C660" s="8">
        <f t="shared" si="40"/>
        <v>1.3232474785362935E-3</v>
      </c>
      <c r="D660" s="8">
        <f t="shared" si="41"/>
        <v>9.761069199571093E-3</v>
      </c>
      <c r="E660" s="86">
        <f>IFERROR(VLOOKUP(A660,SPY!$A$2:$E$379,5,FALSE),"")</f>
        <v>175.78999300000001</v>
      </c>
      <c r="F660" s="8">
        <f t="shared" si="39"/>
        <v>0.2436504105984969</v>
      </c>
    </row>
    <row r="661" spans="1:6" x14ac:dyDescent="0.45">
      <c r="A661" s="9">
        <v>41579</v>
      </c>
      <c r="B661" s="90">
        <v>96.245999999999995</v>
      </c>
      <c r="C661" s="8">
        <f t="shared" si="40"/>
        <v>1.4879868474448887E-3</v>
      </c>
      <c r="D661" s="8">
        <f t="shared" si="41"/>
        <v>1.1954704602088029E-2</v>
      </c>
      <c r="E661" s="86">
        <f>IFERROR(VLOOKUP(A661,SPY!$A$2:$E$379,5,FALSE),"")</f>
        <v>181</v>
      </c>
      <c r="F661" s="8">
        <f t="shared" si="39"/>
        <v>0.27330290284781866</v>
      </c>
    </row>
    <row r="662" spans="1:6" x14ac:dyDescent="0.45">
      <c r="A662" s="9">
        <v>41609</v>
      </c>
      <c r="B662" s="90">
        <v>96.414000000000001</v>
      </c>
      <c r="C662" s="8">
        <f t="shared" si="40"/>
        <v>1.7455270868400596E-3</v>
      </c>
      <c r="D662" s="8">
        <f t="shared" si="41"/>
        <v>1.3881001955959427E-2</v>
      </c>
      <c r="E662" s="86">
        <f>IFERROR(VLOOKUP(A662,SPY!$A$2:$E$379,5,FALSE),"")</f>
        <v>184.69000199999999</v>
      </c>
      <c r="F662" s="8">
        <f t="shared" si="39"/>
        <v>0.29688924101146719</v>
      </c>
    </row>
    <row r="663" spans="1:6" x14ac:dyDescent="0.45">
      <c r="A663" s="9">
        <v>41640</v>
      </c>
      <c r="B663" s="90">
        <v>96.614000000000004</v>
      </c>
      <c r="C663" s="8">
        <f t="shared" si="40"/>
        <v>2.0743875370796694E-3</v>
      </c>
      <c r="D663" s="8">
        <f t="shared" si="41"/>
        <v>1.4054054054054133E-2</v>
      </c>
      <c r="E663" s="86">
        <f>IFERROR(VLOOKUP(A663,SPY!$A$2:$E$379,5,FALSE),"")</f>
        <v>178.179993</v>
      </c>
      <c r="F663" s="8">
        <f t="shared" si="39"/>
        <v>0.19024713808110505</v>
      </c>
    </row>
    <row r="664" spans="1:6" x14ac:dyDescent="0.45">
      <c r="A664" s="9">
        <v>41671</v>
      </c>
      <c r="B664" s="90">
        <v>96.66</v>
      </c>
      <c r="C664" s="8">
        <f t="shared" si="40"/>
        <v>4.761214730784058E-4</v>
      </c>
      <c r="D664" s="8">
        <f t="shared" si="41"/>
        <v>1.0939820528374389E-2</v>
      </c>
      <c r="E664" s="86">
        <f>IFERROR(VLOOKUP(A664,SPY!$A$2:$E$379,5,FALSE),"")</f>
        <v>186.28999300000001</v>
      </c>
      <c r="F664" s="8">
        <f t="shared" si="39"/>
        <v>0.22874475147586071</v>
      </c>
    </row>
    <row r="665" spans="1:6" x14ac:dyDescent="0.45">
      <c r="A665" s="9">
        <v>41699</v>
      </c>
      <c r="B665" s="90">
        <v>96.814999999999998</v>
      </c>
      <c r="C665" s="8">
        <f t="shared" si="40"/>
        <v>1.6035588661287292E-3</v>
      </c>
      <c r="D665" s="8">
        <f t="shared" si="41"/>
        <v>1.3897034182305701E-2</v>
      </c>
      <c r="E665" s="86">
        <f>IFERROR(VLOOKUP(A665,SPY!$A$2:$E$379,5,FALSE),"")</f>
        <v>187.009995</v>
      </c>
      <c r="F665" s="8">
        <f t="shared" si="39"/>
        <v>0.19365543746288938</v>
      </c>
    </row>
    <row r="666" spans="1:6" x14ac:dyDescent="0.45">
      <c r="A666" s="9">
        <v>41730</v>
      </c>
      <c r="B666" s="90">
        <v>96.986999999999995</v>
      </c>
      <c r="C666" s="8">
        <f t="shared" si="40"/>
        <v>1.7765842069927817E-3</v>
      </c>
      <c r="D666" s="8">
        <f t="shared" si="41"/>
        <v>1.6731138157687786E-2</v>
      </c>
      <c r="E666" s="86">
        <f>IFERROR(VLOOKUP(A666,SPY!$A$2:$E$379,5,FALSE),"")</f>
        <v>188.30999800000001</v>
      </c>
      <c r="F666" s="8">
        <f t="shared" si="39"/>
        <v>0.17929613135691969</v>
      </c>
    </row>
    <row r="667" spans="1:6" x14ac:dyDescent="0.45">
      <c r="A667" s="9">
        <v>41760</v>
      </c>
      <c r="B667" s="90">
        <v>97.147000000000006</v>
      </c>
      <c r="C667" s="8">
        <f t="shared" si="40"/>
        <v>1.6497056306516988E-3</v>
      </c>
      <c r="D667" s="8">
        <f t="shared" si="41"/>
        <v>1.7661662878033946E-2</v>
      </c>
      <c r="E667" s="86">
        <f>IFERROR(VLOOKUP(A667,SPY!$A$2:$E$379,5,FALSE),"")</f>
        <v>192.679993</v>
      </c>
      <c r="F667" s="8">
        <f t="shared" si="39"/>
        <v>0.17883142573566402</v>
      </c>
    </row>
    <row r="668" spans="1:6" x14ac:dyDescent="0.45">
      <c r="A668" s="9">
        <v>41791</v>
      </c>
      <c r="B668" s="90">
        <v>97.253</v>
      </c>
      <c r="C668" s="8">
        <f t="shared" si="40"/>
        <v>1.0911299371054728E-3</v>
      </c>
      <c r="D668" s="8">
        <f t="shared" si="41"/>
        <v>1.6514586142380772E-2</v>
      </c>
      <c r="E668" s="86">
        <f>IFERROR(VLOOKUP(A668,SPY!$A$2:$E$379,5,FALSE),"")</f>
        <v>195.720001</v>
      </c>
      <c r="F668" s="8">
        <f t="shared" si="39"/>
        <v>0.22004739708324905</v>
      </c>
    </row>
    <row r="669" spans="1:6" x14ac:dyDescent="0.45">
      <c r="A669" s="9">
        <v>41821</v>
      </c>
      <c r="B669" s="90">
        <v>97.391000000000005</v>
      </c>
      <c r="C669" s="8">
        <f t="shared" si="40"/>
        <v>1.4189793631045333E-3</v>
      </c>
      <c r="D669" s="8">
        <f t="shared" si="41"/>
        <v>1.6692416903290486E-2</v>
      </c>
      <c r="E669" s="86">
        <f>IFERROR(VLOOKUP(A669,SPY!$A$2:$E$379,5,FALSE),"")</f>
        <v>193.08999600000001</v>
      </c>
      <c r="F669" s="8">
        <f t="shared" si="39"/>
        <v>0.14450825670346878</v>
      </c>
    </row>
    <row r="670" spans="1:6" x14ac:dyDescent="0.45">
      <c r="A670" s="9">
        <v>41852</v>
      </c>
      <c r="B670" s="90">
        <v>97.379000000000005</v>
      </c>
      <c r="C670" s="8">
        <f t="shared" si="40"/>
        <v>-1.2321467076015225E-4</v>
      </c>
      <c r="D670" s="8">
        <f t="shared" si="41"/>
        <v>1.5062438759980923E-2</v>
      </c>
      <c r="E670" s="86">
        <f>IFERROR(VLOOKUP(A670,SPY!$A$2:$E$379,5,FALSE),"")</f>
        <v>200.71000699999999</v>
      </c>
      <c r="F670" s="8">
        <f t="shared" si="39"/>
        <v>0.22645899394289004</v>
      </c>
    </row>
    <row r="671" spans="1:6" x14ac:dyDescent="0.45">
      <c r="A671" s="9">
        <v>41883</v>
      </c>
      <c r="B671" s="90">
        <v>97.412999999999997</v>
      </c>
      <c r="C671" s="8">
        <f t="shared" si="40"/>
        <v>3.4915125437717798E-4</v>
      </c>
      <c r="D671" s="8">
        <f t="shared" si="41"/>
        <v>1.4972493123280861E-2</v>
      </c>
      <c r="E671" s="86">
        <f>IFERROR(VLOOKUP(A671,SPY!$A$2:$E$379,5,FALSE),"")</f>
        <v>197.020004</v>
      </c>
      <c r="F671" s="8">
        <f t="shared" si="39"/>
        <v>0.17266835226082833</v>
      </c>
    </row>
    <row r="672" spans="1:6" x14ac:dyDescent="0.45">
      <c r="A672" s="9">
        <v>41913</v>
      </c>
      <c r="B672" s="90">
        <v>97.384</v>
      </c>
      <c r="C672" s="8">
        <f t="shared" si="40"/>
        <v>-2.9770153880892547E-4</v>
      </c>
      <c r="D672" s="8">
        <f t="shared" si="41"/>
        <v>1.3329448612426242E-2</v>
      </c>
      <c r="E672" s="86">
        <f>IFERROR(VLOOKUP(A672,SPY!$A$2:$E$379,5,FALSE),"")</f>
        <v>201.66000399999999</v>
      </c>
      <c r="F672" s="8">
        <f t="shared" si="39"/>
        <v>0.14716429848199586</v>
      </c>
    </row>
    <row r="673" spans="1:6" x14ac:dyDescent="0.45">
      <c r="A673" s="9">
        <v>41944</v>
      </c>
      <c r="B673" s="90">
        <v>97.290999999999997</v>
      </c>
      <c r="C673" s="8">
        <f t="shared" si="40"/>
        <v>-9.5498233796109666E-4</v>
      </c>
      <c r="D673" s="8">
        <f t="shared" si="41"/>
        <v>1.0857594081832067E-2</v>
      </c>
      <c r="E673" s="86">
        <f>IFERROR(VLOOKUP(A673,SPY!$A$2:$E$379,5,FALSE),"")</f>
        <v>207.199997</v>
      </c>
      <c r="F673" s="8">
        <f t="shared" si="39"/>
        <v>0.14475136464088401</v>
      </c>
    </row>
    <row r="674" spans="1:6" x14ac:dyDescent="0.45">
      <c r="A674" s="9">
        <v>41974</v>
      </c>
      <c r="B674" s="90">
        <v>97.12</v>
      </c>
      <c r="C674" s="8">
        <f t="shared" si="40"/>
        <v>-1.7576137566680528E-3</v>
      </c>
      <c r="D674" s="8">
        <f t="shared" si="41"/>
        <v>7.3225880058913617E-3</v>
      </c>
      <c r="E674" s="86">
        <f>IFERROR(VLOOKUP(A674,SPY!$A$2:$E$379,5,FALSE),"")</f>
        <v>205.53999300000001</v>
      </c>
      <c r="F674" s="8">
        <f t="shared" si="39"/>
        <v>0.1128918229152438</v>
      </c>
    </row>
    <row r="675" spans="1:6" x14ac:dyDescent="0.45">
      <c r="A675" s="9">
        <v>42005</v>
      </c>
      <c r="B675" s="90">
        <v>96.653999999999996</v>
      </c>
      <c r="C675" s="8">
        <f t="shared" si="40"/>
        <v>-4.7981878088962926E-3</v>
      </c>
      <c r="D675" s="8">
        <f t="shared" si="41"/>
        <v>4.1401867224211131E-4</v>
      </c>
      <c r="E675" s="86">
        <f>IFERROR(VLOOKUP(A675,SPY!$A$2:$E$379,5,FALSE),"")</f>
        <v>199.449997</v>
      </c>
      <c r="F675" s="8">
        <f t="shared" si="39"/>
        <v>0.11937369421717281</v>
      </c>
    </row>
    <row r="676" spans="1:6" x14ac:dyDescent="0.45">
      <c r="A676" s="9">
        <v>42036</v>
      </c>
      <c r="B676" s="90">
        <v>96.825000000000003</v>
      </c>
      <c r="C676" s="8">
        <f t="shared" si="40"/>
        <v>1.769197343100215E-3</v>
      </c>
      <c r="D676" s="8">
        <f t="shared" si="41"/>
        <v>1.7070142768467189E-3</v>
      </c>
      <c r="E676" s="86">
        <f>IFERROR(VLOOKUP(A676,SPY!$A$2:$E$379,5,FALSE),"")</f>
        <v>210.66000399999999</v>
      </c>
      <c r="F676" s="8">
        <f t="shared" si="39"/>
        <v>0.13081760650449947</v>
      </c>
    </row>
    <row r="677" spans="1:6" x14ac:dyDescent="0.45">
      <c r="A677" s="9">
        <v>42064</v>
      </c>
      <c r="B677" s="90">
        <v>97.007999999999996</v>
      </c>
      <c r="C677" s="8">
        <f t="shared" si="40"/>
        <v>1.8900077459333975E-3</v>
      </c>
      <c r="D677" s="8">
        <f t="shared" si="41"/>
        <v>1.9934927438929329E-3</v>
      </c>
      <c r="E677" s="86">
        <f>IFERROR(VLOOKUP(A677,SPY!$A$2:$E$379,5,FALSE),"")</f>
        <v>206.429993</v>
      </c>
      <c r="F677" s="8">
        <f t="shared" si="39"/>
        <v>0.10384470626823972</v>
      </c>
    </row>
    <row r="678" spans="1:6" x14ac:dyDescent="0.45">
      <c r="A678" s="9">
        <v>42095</v>
      </c>
      <c r="B678" s="90">
        <v>97.093999999999994</v>
      </c>
      <c r="C678" s="8">
        <f t="shared" si="40"/>
        <v>8.8652482269502286E-4</v>
      </c>
      <c r="D678" s="8">
        <f t="shared" si="41"/>
        <v>1.1032406404982709E-3</v>
      </c>
      <c r="E678" s="86">
        <f>IFERROR(VLOOKUP(A678,SPY!$A$2:$E$379,5,FALSE),"")</f>
        <v>208.46000699999999</v>
      </c>
      <c r="F678" s="8">
        <f t="shared" si="39"/>
        <v>0.10700445655572666</v>
      </c>
    </row>
    <row r="679" spans="1:6" x14ac:dyDescent="0.45">
      <c r="A679" s="9">
        <v>42125</v>
      </c>
      <c r="B679" s="90">
        <v>97.326999999999998</v>
      </c>
      <c r="C679" s="8">
        <f t="shared" si="40"/>
        <v>2.3997363379817394E-3</v>
      </c>
      <c r="D679" s="8">
        <f t="shared" si="41"/>
        <v>1.8528621573490334E-3</v>
      </c>
      <c r="E679" s="86">
        <f>IFERROR(VLOOKUP(A679,SPY!$A$2:$E$379,5,FALSE),"")</f>
        <v>211.13999899999999</v>
      </c>
      <c r="F679" s="8">
        <f t="shared" si="39"/>
        <v>9.5806553200362687E-2</v>
      </c>
    </row>
    <row r="680" spans="1:6" x14ac:dyDescent="0.45">
      <c r="A680" s="9">
        <v>42156</v>
      </c>
      <c r="B680" s="90">
        <v>97.516000000000005</v>
      </c>
      <c r="C680" s="8">
        <f t="shared" si="40"/>
        <v>1.9419071788917552E-3</v>
      </c>
      <c r="D680" s="8">
        <f t="shared" si="41"/>
        <v>2.7042867572208973E-3</v>
      </c>
      <c r="E680" s="86">
        <f>IFERROR(VLOOKUP(A680,SPY!$A$2:$E$379,5,FALSE),"")</f>
        <v>205.85000600000001</v>
      </c>
      <c r="F680" s="8">
        <f t="shared" si="39"/>
        <v>5.1757638198663303E-2</v>
      </c>
    </row>
    <row r="681" spans="1:6" x14ac:dyDescent="0.45">
      <c r="A681" s="9">
        <v>42186</v>
      </c>
      <c r="B681" s="90">
        <v>97.605000000000004</v>
      </c>
      <c r="C681" s="8">
        <f t="shared" si="40"/>
        <v>9.1267074121170744E-4</v>
      </c>
      <c r="D681" s="8">
        <f t="shared" si="41"/>
        <v>2.197328295222345E-3</v>
      </c>
      <c r="E681" s="86">
        <f>IFERROR(VLOOKUP(A681,SPY!$A$2:$E$379,5,FALSE),"")</f>
        <v>210.5</v>
      </c>
      <c r="F681" s="8">
        <f t="shared" ref="F681:F744" si="42">IFERROR(E681/E669-1,"")</f>
        <v>9.0165230517690764E-2</v>
      </c>
    </row>
    <row r="682" spans="1:6" x14ac:dyDescent="0.45">
      <c r="A682" s="9">
        <v>42217</v>
      </c>
      <c r="B682" s="90">
        <v>97.611999999999995</v>
      </c>
      <c r="C682" s="8">
        <f t="shared" si="40"/>
        <v>7.1717637416091051E-5</v>
      </c>
      <c r="D682" s="8">
        <f t="shared" si="41"/>
        <v>2.3927130079379744E-3</v>
      </c>
      <c r="E682" s="86">
        <f>IFERROR(VLOOKUP(A682,SPY!$A$2:$E$379,5,FALSE),"")</f>
        <v>197.66999799999999</v>
      </c>
      <c r="F682" s="8">
        <f t="shared" si="42"/>
        <v>-1.5146275192945424E-2</v>
      </c>
    </row>
    <row r="683" spans="1:6" x14ac:dyDescent="0.45">
      <c r="A683" s="9">
        <v>42248</v>
      </c>
      <c r="B683" s="90">
        <v>97.477000000000004</v>
      </c>
      <c r="C683" s="8">
        <f t="shared" si="40"/>
        <v>-1.3830266770478161E-3</v>
      </c>
      <c r="D683" s="8">
        <f t="shared" si="41"/>
        <v>6.5699649944050975E-4</v>
      </c>
      <c r="E683" s="86">
        <f>IFERROR(VLOOKUP(A683,SPY!$A$2:$E$379,5,FALSE),"")</f>
        <v>191.63000500000001</v>
      </c>
      <c r="F683" s="8">
        <f t="shared" si="42"/>
        <v>-2.7357623036085132E-2</v>
      </c>
    </row>
    <row r="684" spans="1:6" x14ac:dyDescent="0.45">
      <c r="A684" s="9">
        <v>42278</v>
      </c>
      <c r="B684" s="90">
        <v>97.477000000000004</v>
      </c>
      <c r="C684" s="8">
        <f t="shared" si="40"/>
        <v>0</v>
      </c>
      <c r="D684" s="8">
        <f t="shared" si="41"/>
        <v>9.5498233796109666E-4</v>
      </c>
      <c r="E684" s="86">
        <f>IFERROR(VLOOKUP(A684,SPY!$A$2:$E$379,5,FALSE),"")</f>
        <v>207.929993</v>
      </c>
      <c r="F684" s="8">
        <f t="shared" si="42"/>
        <v>3.1091881759558015E-2</v>
      </c>
    </row>
    <row r="685" spans="1:6" x14ac:dyDescent="0.45">
      <c r="A685" s="9">
        <v>42309</v>
      </c>
      <c r="B685" s="90">
        <v>97.537999999999997</v>
      </c>
      <c r="C685" s="8">
        <f t="shared" si="40"/>
        <v>6.2578864757822927E-4</v>
      </c>
      <c r="D685" s="8">
        <f t="shared" si="41"/>
        <v>2.5387754262984341E-3</v>
      </c>
      <c r="E685" s="86">
        <f>IFERROR(VLOOKUP(A685,SPY!$A$2:$E$379,5,FALSE),"")</f>
        <v>208.69000199999999</v>
      </c>
      <c r="F685" s="8">
        <f t="shared" si="42"/>
        <v>7.1911439265126553E-3</v>
      </c>
    </row>
    <row r="686" spans="1:6" x14ac:dyDescent="0.45">
      <c r="A686" s="9">
        <v>42339</v>
      </c>
      <c r="B686" s="90">
        <v>97.456000000000003</v>
      </c>
      <c r="C686" s="8">
        <f t="shared" si="40"/>
        <v>-8.4069798437524934E-4</v>
      </c>
      <c r="D686" s="8">
        <f t="shared" si="41"/>
        <v>3.4596375617792496E-3</v>
      </c>
      <c r="E686" s="86">
        <f>IFERROR(VLOOKUP(A686,SPY!$A$2:$E$379,5,FALSE),"")</f>
        <v>203.86999499999999</v>
      </c>
      <c r="F686" s="8">
        <f t="shared" si="42"/>
        <v>-8.1249297308286783E-3</v>
      </c>
    </row>
    <row r="687" spans="1:6" x14ac:dyDescent="0.45">
      <c r="A687" s="9">
        <v>42370</v>
      </c>
      <c r="B687" s="90">
        <v>97.495999999999995</v>
      </c>
      <c r="C687" s="8">
        <f t="shared" si="40"/>
        <v>4.104416351993212E-4</v>
      </c>
      <c r="D687" s="8">
        <f t="shared" si="41"/>
        <v>8.7114863326918091E-3</v>
      </c>
      <c r="E687" s="86">
        <f>IFERROR(VLOOKUP(A687,SPY!$A$2:$E$379,5,FALSE),"")</f>
        <v>193.720001</v>
      </c>
      <c r="F687" s="8">
        <f t="shared" si="42"/>
        <v>-2.872898514006994E-2</v>
      </c>
    </row>
    <row r="688" spans="1:6" x14ac:dyDescent="0.45">
      <c r="A688" s="9">
        <v>42401</v>
      </c>
      <c r="B688" s="90">
        <v>97.444999999999993</v>
      </c>
      <c r="C688" s="8">
        <f t="shared" si="40"/>
        <v>-5.2309838352349036E-4</v>
      </c>
      <c r="D688" s="8">
        <f t="shared" si="41"/>
        <v>6.4033049315774804E-3</v>
      </c>
      <c r="E688" s="86">
        <f>IFERROR(VLOOKUP(A688,SPY!$A$2:$E$379,5,FALSE),"")</f>
        <v>193.55999800000001</v>
      </c>
      <c r="F688" s="8">
        <f t="shared" si="42"/>
        <v>-8.1173481796762759E-2</v>
      </c>
    </row>
    <row r="689" spans="1:6" x14ac:dyDescent="0.45">
      <c r="A689" s="9">
        <v>42430</v>
      </c>
      <c r="B689" s="90">
        <v>97.673000000000002</v>
      </c>
      <c r="C689" s="8">
        <f t="shared" si="40"/>
        <v>2.3397814151573382E-3</v>
      </c>
      <c r="D689" s="8">
        <f t="shared" si="41"/>
        <v>6.8551047336302684E-3</v>
      </c>
      <c r="E689" s="86">
        <f>IFERROR(VLOOKUP(A689,SPY!$A$2:$E$379,5,FALSE),"")</f>
        <v>205.520004</v>
      </c>
      <c r="F689" s="8">
        <f t="shared" si="42"/>
        <v>-4.4082208538368528E-3</v>
      </c>
    </row>
    <row r="690" spans="1:6" x14ac:dyDescent="0.45">
      <c r="A690" s="9">
        <v>42461</v>
      </c>
      <c r="B690" s="90">
        <v>97.992999999999995</v>
      </c>
      <c r="C690" s="8">
        <f t="shared" si="40"/>
        <v>3.2762380596478291E-3</v>
      </c>
      <c r="D690" s="8">
        <f t="shared" si="41"/>
        <v>9.2590685315261378E-3</v>
      </c>
      <c r="E690" s="86">
        <f>IFERROR(VLOOKUP(A690,SPY!$A$2:$E$379,5,FALSE),"")</f>
        <v>206.33000200000001</v>
      </c>
      <c r="F690" s="8">
        <f t="shared" si="42"/>
        <v>-1.0217811227455131E-2</v>
      </c>
    </row>
    <row r="691" spans="1:6" x14ac:dyDescent="0.45">
      <c r="A691" s="9">
        <v>42491</v>
      </c>
      <c r="B691" s="90">
        <v>98.153000000000006</v>
      </c>
      <c r="C691" s="8">
        <f t="shared" si="40"/>
        <v>1.6327696876308195E-3</v>
      </c>
      <c r="D691" s="8">
        <f t="shared" si="41"/>
        <v>8.4868535966382552E-3</v>
      </c>
      <c r="E691" s="86">
        <f>IFERROR(VLOOKUP(A691,SPY!$A$2:$E$379,5,FALSE),"")</f>
        <v>209.83999600000001</v>
      </c>
      <c r="F691" s="8">
        <f t="shared" si="42"/>
        <v>-6.1570664306007661E-3</v>
      </c>
    </row>
    <row r="692" spans="1:6" x14ac:dyDescent="0.45">
      <c r="A692" s="9">
        <v>42522</v>
      </c>
      <c r="B692" s="90">
        <v>98.325000000000003</v>
      </c>
      <c r="C692" s="8">
        <f t="shared" si="40"/>
        <v>1.7523662037839394E-3</v>
      </c>
      <c r="D692" s="8">
        <f t="shared" si="41"/>
        <v>8.2960744903399775E-3</v>
      </c>
      <c r="E692" s="86">
        <f>IFERROR(VLOOKUP(A692,SPY!$A$2:$E$379,5,FALSE),"")</f>
        <v>209.479996</v>
      </c>
      <c r="F692" s="8">
        <f t="shared" si="42"/>
        <v>1.7634150566893769E-2</v>
      </c>
    </row>
    <row r="693" spans="1:6" x14ac:dyDescent="0.45">
      <c r="A693" s="9">
        <v>42552</v>
      </c>
      <c r="B693" s="90">
        <v>98.341999999999999</v>
      </c>
      <c r="C693" s="8">
        <f t="shared" si="40"/>
        <v>1.7289600813619188E-4</v>
      </c>
      <c r="D693" s="8">
        <f t="shared" si="41"/>
        <v>7.5508426822394892E-3</v>
      </c>
      <c r="E693" s="86">
        <f>IFERROR(VLOOKUP(A693,SPY!$A$2:$E$379,5,FALSE),"")</f>
        <v>217.11999499999999</v>
      </c>
      <c r="F693" s="8">
        <f t="shared" si="42"/>
        <v>3.144890736342032E-2</v>
      </c>
    </row>
    <row r="694" spans="1:6" x14ac:dyDescent="0.45">
      <c r="A694" s="9">
        <v>42583</v>
      </c>
      <c r="B694" s="90">
        <v>98.478999999999999</v>
      </c>
      <c r="C694" s="8">
        <f t="shared" si="40"/>
        <v>1.3930975575033866E-3</v>
      </c>
      <c r="D694" s="8">
        <f t="shared" si="41"/>
        <v>8.8821046592633124E-3</v>
      </c>
      <c r="E694" s="86">
        <f>IFERROR(VLOOKUP(A694,SPY!$A$2:$E$379,5,FALSE),"")</f>
        <v>217.38000500000001</v>
      </c>
      <c r="F694" s="8">
        <f t="shared" si="42"/>
        <v>9.9711677034569624E-2</v>
      </c>
    </row>
    <row r="695" spans="1:6" x14ac:dyDescent="0.45">
      <c r="A695" s="9">
        <v>42614</v>
      </c>
      <c r="B695" s="90">
        <v>98.665999999999997</v>
      </c>
      <c r="C695" s="8">
        <f t="shared" si="40"/>
        <v>1.8988819951462066E-3</v>
      </c>
      <c r="D695" s="8">
        <f t="shared" si="41"/>
        <v>1.2197749212634612E-2</v>
      </c>
      <c r="E695" s="86">
        <f>IFERROR(VLOOKUP(A695,SPY!$A$2:$E$379,5,FALSE),"")</f>
        <v>216.300003</v>
      </c>
      <c r="F695" s="8">
        <f t="shared" si="42"/>
        <v>0.12873765775876267</v>
      </c>
    </row>
    <row r="696" spans="1:6" x14ac:dyDescent="0.45">
      <c r="A696" s="9">
        <v>42644</v>
      </c>
      <c r="B696" s="90">
        <v>98.867999999999995</v>
      </c>
      <c r="C696" s="8">
        <f t="shared" si="40"/>
        <v>2.0473111304806224E-3</v>
      </c>
      <c r="D696" s="8">
        <f t="shared" si="41"/>
        <v>1.4270032930845167E-2</v>
      </c>
      <c r="E696" s="86">
        <f>IFERROR(VLOOKUP(A696,SPY!$A$2:$E$379,5,FALSE),"")</f>
        <v>212.550003</v>
      </c>
      <c r="F696" s="8">
        <f t="shared" si="42"/>
        <v>2.2219064856122017E-2</v>
      </c>
    </row>
    <row r="697" spans="1:6" x14ac:dyDescent="0.45">
      <c r="A697" s="9">
        <v>42675</v>
      </c>
      <c r="B697" s="90">
        <v>98.900999999999996</v>
      </c>
      <c r="C697" s="8">
        <f t="shared" si="40"/>
        <v>3.3377837116166376E-4</v>
      </c>
      <c r="D697" s="8">
        <f t="shared" si="41"/>
        <v>1.3974040886628902E-2</v>
      </c>
      <c r="E697" s="86">
        <f>IFERROR(VLOOKUP(A697,SPY!$A$2:$E$379,5,FALSE),"")</f>
        <v>220.38000500000001</v>
      </c>
      <c r="F697" s="8">
        <f t="shared" si="42"/>
        <v>5.6016114274607176E-2</v>
      </c>
    </row>
    <row r="698" spans="1:6" x14ac:dyDescent="0.45">
      <c r="A698" s="9">
        <v>42705</v>
      </c>
      <c r="B698" s="90">
        <v>99.070999999999998</v>
      </c>
      <c r="C698" s="8">
        <f t="shared" si="40"/>
        <v>1.7188906077794108E-3</v>
      </c>
      <c r="D698" s="8">
        <f t="shared" si="41"/>
        <v>1.6571581021178838E-2</v>
      </c>
      <c r="E698" s="86">
        <f>IFERROR(VLOOKUP(A698,SPY!$A$2:$E$379,5,FALSE),"")</f>
        <v>223.529999</v>
      </c>
      <c r="F698" s="8">
        <f t="shared" si="42"/>
        <v>9.6434024045569E-2</v>
      </c>
    </row>
    <row r="699" spans="1:6" x14ac:dyDescent="0.45">
      <c r="A699" s="9">
        <v>42736</v>
      </c>
      <c r="B699" s="90">
        <v>99.450999999999993</v>
      </c>
      <c r="C699" s="8">
        <f t="shared" si="40"/>
        <v>3.8356330308566555E-3</v>
      </c>
      <c r="D699" s="8">
        <f t="shared" si="41"/>
        <v>2.0052104701731244E-2</v>
      </c>
      <c r="E699" s="86">
        <f>IFERROR(VLOOKUP(A699,SPY!$A$2:$E$379,5,FALSE),"")</f>
        <v>227.529999</v>
      </c>
      <c r="F699" s="8">
        <f t="shared" si="42"/>
        <v>0.17453023862001737</v>
      </c>
    </row>
    <row r="700" spans="1:6" x14ac:dyDescent="0.45">
      <c r="A700" s="9">
        <v>42767</v>
      </c>
      <c r="B700" s="90">
        <v>99.585999999999999</v>
      </c>
      <c r="C700" s="8">
        <f t="shared" si="40"/>
        <v>1.3574524137516253E-3</v>
      </c>
      <c r="D700" s="8">
        <f t="shared" si="41"/>
        <v>2.1971368464261953E-2</v>
      </c>
      <c r="E700" s="86">
        <f>IFERROR(VLOOKUP(A700,SPY!$A$2:$E$379,5,FALSE),"")</f>
        <v>236.470001</v>
      </c>
      <c r="F700" s="8">
        <f t="shared" si="42"/>
        <v>0.22168838315445738</v>
      </c>
    </row>
    <row r="701" spans="1:6" x14ac:dyDescent="0.45">
      <c r="A701" s="9">
        <v>42795</v>
      </c>
      <c r="B701" s="90">
        <v>99.534999999999997</v>
      </c>
      <c r="C701" s="8">
        <f t="shared" si="40"/>
        <v>-5.1212017753499151E-4</v>
      </c>
      <c r="D701" s="8">
        <f t="shared" si="41"/>
        <v>1.9063610209576698E-2</v>
      </c>
      <c r="E701" s="86">
        <f>IFERROR(VLOOKUP(A701,SPY!$A$2:$E$379,5,FALSE),"")</f>
        <v>235.740005</v>
      </c>
      <c r="F701" s="8">
        <f t="shared" si="42"/>
        <v>0.14704165245150547</v>
      </c>
    </row>
    <row r="702" spans="1:6" x14ac:dyDescent="0.45">
      <c r="A702" s="9">
        <v>42826</v>
      </c>
      <c r="B702" s="90">
        <v>99.724999999999994</v>
      </c>
      <c r="C702" s="8">
        <f t="shared" si="40"/>
        <v>1.9088762746772847E-3</v>
      </c>
      <c r="D702" s="8">
        <f t="shared" si="41"/>
        <v>1.76747318686028E-2</v>
      </c>
      <c r="E702" s="86">
        <f>IFERROR(VLOOKUP(A702,SPY!$A$2:$E$379,5,FALSE),"")</f>
        <v>238.08000200000001</v>
      </c>
      <c r="F702" s="8">
        <f t="shared" si="42"/>
        <v>0.15387970577347243</v>
      </c>
    </row>
    <row r="703" spans="1:6" x14ac:dyDescent="0.45">
      <c r="A703" s="9">
        <v>42856</v>
      </c>
      <c r="B703" s="90">
        <v>99.682000000000002</v>
      </c>
      <c r="C703" s="8">
        <f t="shared" si="40"/>
        <v>-4.3118576084222315E-4</v>
      </c>
      <c r="D703" s="8">
        <f t="shared" si="41"/>
        <v>1.557772049759043E-2</v>
      </c>
      <c r="E703" s="86">
        <f>IFERROR(VLOOKUP(A703,SPY!$A$2:$E$379,5,FALSE),"")</f>
        <v>241.44000199999999</v>
      </c>
      <c r="F703" s="8">
        <f t="shared" si="42"/>
        <v>0.15059095788392973</v>
      </c>
    </row>
    <row r="704" spans="1:6" x14ac:dyDescent="0.45">
      <c r="A704" s="9">
        <v>42887</v>
      </c>
      <c r="B704" s="90">
        <v>99.766000000000005</v>
      </c>
      <c r="C704" s="8">
        <f t="shared" si="40"/>
        <v>8.4267972151441661E-4</v>
      </c>
      <c r="D704" s="8">
        <f t="shared" si="41"/>
        <v>1.4655479277905004E-2</v>
      </c>
      <c r="E704" s="86">
        <f>IFERROR(VLOOKUP(A704,SPY!$A$2:$E$379,5,FALSE),"")</f>
        <v>241.800003</v>
      </c>
      <c r="F704" s="8">
        <f t="shared" si="42"/>
        <v>0.15428684178512198</v>
      </c>
    </row>
    <row r="705" spans="1:6" x14ac:dyDescent="0.45">
      <c r="A705" s="9">
        <v>42917</v>
      </c>
      <c r="B705" s="90">
        <v>99.802999999999997</v>
      </c>
      <c r="C705" s="8">
        <f t="shared" si="40"/>
        <v>3.7086783072370899E-4</v>
      </c>
      <c r="D705" s="8">
        <f t="shared" si="41"/>
        <v>1.4856317748266346E-2</v>
      </c>
      <c r="E705" s="86">
        <f>IFERROR(VLOOKUP(A705,SPY!$A$2:$E$379,5,FALSE),"")</f>
        <v>246.770004</v>
      </c>
      <c r="F705" s="8">
        <f t="shared" si="42"/>
        <v>0.13656047200995935</v>
      </c>
    </row>
    <row r="706" spans="1:6" x14ac:dyDescent="0.45">
      <c r="A706" s="9">
        <v>42948</v>
      </c>
      <c r="B706" s="90">
        <v>100.027</v>
      </c>
      <c r="C706" s="8">
        <f t="shared" si="40"/>
        <v>2.244421510375405E-3</v>
      </c>
      <c r="D706" s="8">
        <f t="shared" si="41"/>
        <v>1.5719087318108338E-2</v>
      </c>
      <c r="E706" s="86">
        <f>IFERROR(VLOOKUP(A706,SPY!$A$2:$E$379,5,FALSE),"")</f>
        <v>247.490005</v>
      </c>
      <c r="F706" s="8">
        <f t="shared" si="42"/>
        <v>0.13851319950057039</v>
      </c>
    </row>
    <row r="707" spans="1:6" x14ac:dyDescent="0.45">
      <c r="A707" s="9">
        <v>42979</v>
      </c>
      <c r="B707" s="90">
        <v>100.4</v>
      </c>
      <c r="C707" s="8">
        <f t="shared" si="40"/>
        <v>3.7289931718436087E-3</v>
      </c>
      <c r="D707" s="8">
        <f t="shared" si="41"/>
        <v>1.757444307056133E-2</v>
      </c>
      <c r="E707" s="86">
        <f>IFERROR(VLOOKUP(A707,SPY!$A$2:$E$379,5,FALSE),"")</f>
        <v>251.229996</v>
      </c>
      <c r="F707" s="8">
        <f t="shared" si="42"/>
        <v>0.16148863853691209</v>
      </c>
    </row>
    <row r="708" spans="1:6" x14ac:dyDescent="0.45">
      <c r="A708" s="9">
        <v>43009</v>
      </c>
      <c r="B708" s="90">
        <v>100.53100000000001</v>
      </c>
      <c r="C708" s="8">
        <f t="shared" si="40"/>
        <v>1.3047808764941049E-3</v>
      </c>
      <c r="D708" s="8">
        <f t="shared" si="41"/>
        <v>1.6820407007323013E-2</v>
      </c>
      <c r="E708" s="86">
        <f>IFERROR(VLOOKUP(A708,SPY!$A$2:$E$379,5,FALSE),"")</f>
        <v>257.14999399999999</v>
      </c>
      <c r="F708" s="8">
        <f t="shared" si="42"/>
        <v>0.20983293517055368</v>
      </c>
    </row>
    <row r="709" spans="1:6" x14ac:dyDescent="0.45">
      <c r="A709" s="9">
        <v>43040</v>
      </c>
      <c r="B709" s="90">
        <v>100.675</v>
      </c>
      <c r="C709" s="8">
        <f t="shared" ref="C709:C772" si="43">B709/B708-1</f>
        <v>1.4323939879239411E-3</v>
      </c>
      <c r="D709" s="8">
        <f t="shared" si="41"/>
        <v>1.7937129048240186E-2</v>
      </c>
      <c r="E709" s="86">
        <f>IFERROR(VLOOKUP(A709,SPY!$A$2:$E$379,5,FALSE),"")</f>
        <v>265.01001000000002</v>
      </c>
      <c r="F709" s="8">
        <f t="shared" si="42"/>
        <v>0.2025138578248058</v>
      </c>
    </row>
    <row r="710" spans="1:6" x14ac:dyDescent="0.45">
      <c r="A710" s="9">
        <v>43070</v>
      </c>
      <c r="B710" s="90">
        <v>100.821</v>
      </c>
      <c r="C710" s="8">
        <f t="shared" si="43"/>
        <v>1.4502110752421249E-3</v>
      </c>
      <c r="D710" s="8">
        <f t="shared" si="41"/>
        <v>1.7664099484208329E-2</v>
      </c>
      <c r="E710" s="86">
        <f>IFERROR(VLOOKUP(A710,SPY!$A$2:$E$379,5,FALSE),"")</f>
        <v>266.85998499999999</v>
      </c>
      <c r="F710" s="8">
        <f t="shared" si="42"/>
        <v>0.19384416496150036</v>
      </c>
    </row>
    <row r="711" spans="1:6" x14ac:dyDescent="0.45">
      <c r="A711" s="9">
        <v>43101</v>
      </c>
      <c r="B711" s="90">
        <v>101.199</v>
      </c>
      <c r="C711" s="8">
        <f t="shared" si="43"/>
        <v>3.7492189127266151E-3</v>
      </c>
      <c r="D711" s="8">
        <f t="shared" si="41"/>
        <v>1.7576494957315614E-2</v>
      </c>
      <c r="E711" s="86">
        <f>IFERROR(VLOOKUP(A711,SPY!$A$2:$E$379,5,FALSE),"")</f>
        <v>281.89999399999999</v>
      </c>
      <c r="F711" s="8">
        <f t="shared" si="42"/>
        <v>0.23895747918497556</v>
      </c>
    </row>
    <row r="712" spans="1:6" x14ac:dyDescent="0.45">
      <c r="A712" s="9">
        <v>43132</v>
      </c>
      <c r="B712" s="90">
        <v>101.416</v>
      </c>
      <c r="C712" s="8">
        <f t="shared" si="43"/>
        <v>2.1442899633394852E-3</v>
      </c>
      <c r="D712" s="8">
        <f t="shared" si="41"/>
        <v>1.8376076958608545E-2</v>
      </c>
      <c r="E712" s="86">
        <f>IFERROR(VLOOKUP(A712,SPY!$A$2:$E$379,5,FALSE),"")</f>
        <v>271.64999399999999</v>
      </c>
      <c r="F712" s="8">
        <f t="shared" si="42"/>
        <v>0.14877148412580254</v>
      </c>
    </row>
    <row r="713" spans="1:6" x14ac:dyDescent="0.45">
      <c r="A713" s="9">
        <v>43160</v>
      </c>
      <c r="B713" s="90">
        <v>101.524</v>
      </c>
      <c r="C713" s="8">
        <f t="shared" si="43"/>
        <v>1.0649207225683632E-3</v>
      </c>
      <c r="D713" s="8">
        <f t="shared" si="41"/>
        <v>1.9982920580700281E-2</v>
      </c>
      <c r="E713" s="86">
        <f>IFERROR(VLOOKUP(A713,SPY!$A$2:$E$379,5,FALSE),"")</f>
        <v>263.14999399999999</v>
      </c>
      <c r="F713" s="8">
        <f t="shared" si="42"/>
        <v>0.11627211512106306</v>
      </c>
    </row>
    <row r="714" spans="1:6" x14ac:dyDescent="0.45">
      <c r="A714" s="9">
        <v>43191</v>
      </c>
      <c r="B714" s="90">
        <v>101.76600000000001</v>
      </c>
      <c r="C714" s="8">
        <f t="shared" si="43"/>
        <v>2.3836728261297235E-3</v>
      </c>
      <c r="D714" s="8">
        <f t="shared" si="41"/>
        <v>2.0466282276259795E-2</v>
      </c>
      <c r="E714" s="86">
        <f>IFERROR(VLOOKUP(A714,SPY!$A$2:$E$379,5,FALSE),"")</f>
        <v>264.51001000000002</v>
      </c>
      <c r="F714" s="8">
        <f t="shared" si="42"/>
        <v>0.11101313750829034</v>
      </c>
    </row>
    <row r="715" spans="1:6" x14ac:dyDescent="0.45">
      <c r="A715" s="9">
        <v>43221</v>
      </c>
      <c r="B715" s="90">
        <v>101.941</v>
      </c>
      <c r="C715" s="8">
        <f t="shared" si="43"/>
        <v>1.7196313110467987E-3</v>
      </c>
      <c r="D715" s="8">
        <f t="shared" si="41"/>
        <v>2.2662065367869744E-2</v>
      </c>
      <c r="E715" s="86">
        <f>IFERROR(VLOOKUP(A715,SPY!$A$2:$E$379,5,FALSE),"")</f>
        <v>270.94000199999999</v>
      </c>
      <c r="F715" s="8">
        <f t="shared" si="42"/>
        <v>0.12218356426289301</v>
      </c>
    </row>
    <row r="716" spans="1:6" x14ac:dyDescent="0.45">
      <c r="A716" s="9">
        <v>43252</v>
      </c>
      <c r="B716" s="90">
        <v>102.029</v>
      </c>
      <c r="C716" s="8">
        <f t="shared" si="43"/>
        <v>8.6324442569707394E-4</v>
      </c>
      <c r="D716" s="8">
        <f t="shared" si="41"/>
        <v>2.2683078403463952E-2</v>
      </c>
      <c r="E716" s="86">
        <f>IFERROR(VLOOKUP(A716,SPY!$A$2:$E$379,5,FALSE),"")</f>
        <v>271.27999899999998</v>
      </c>
      <c r="F716" s="8">
        <f t="shared" si="42"/>
        <v>0.12191892321854092</v>
      </c>
    </row>
    <row r="717" spans="1:6" x14ac:dyDescent="0.45">
      <c r="A717" s="9">
        <v>43282</v>
      </c>
      <c r="B717" s="90">
        <v>102.137</v>
      </c>
      <c r="C717" s="8">
        <f t="shared" si="43"/>
        <v>1.0585225769144113E-3</v>
      </c>
      <c r="D717" s="8">
        <f t="shared" si="41"/>
        <v>2.3386070559001215E-2</v>
      </c>
      <c r="E717" s="86">
        <f>IFERROR(VLOOKUP(A717,SPY!$A$2:$E$379,5,FALSE),"")</f>
        <v>281.32998700000002</v>
      </c>
      <c r="F717" s="8">
        <f t="shared" si="42"/>
        <v>0.1400493675884531</v>
      </c>
    </row>
    <row r="718" spans="1:6" x14ac:dyDescent="0.45">
      <c r="A718" s="9">
        <v>43313</v>
      </c>
      <c r="B718" s="90">
        <v>102.208</v>
      </c>
      <c r="C718" s="8">
        <f t="shared" si="43"/>
        <v>6.951447565524127E-4</v>
      </c>
      <c r="D718" s="8">
        <f t="shared" si="41"/>
        <v>2.1804112889519889E-2</v>
      </c>
      <c r="E718" s="86">
        <f>IFERROR(VLOOKUP(A718,SPY!$A$2:$E$379,5,FALSE),"")</f>
        <v>290.30999800000001</v>
      </c>
      <c r="F718" s="8">
        <f t="shared" si="42"/>
        <v>0.17301705982025428</v>
      </c>
    </row>
    <row r="719" spans="1:6" x14ac:dyDescent="0.45">
      <c r="A719" s="9">
        <v>43344</v>
      </c>
      <c r="B719" s="90">
        <v>102.41800000000001</v>
      </c>
      <c r="C719" s="8">
        <f t="shared" si="43"/>
        <v>2.054633688165497E-3</v>
      </c>
      <c r="D719" s="8">
        <f t="shared" si="41"/>
        <v>2.0099601593625449E-2</v>
      </c>
      <c r="E719" s="86">
        <f>IFERROR(VLOOKUP(A719,SPY!$A$2:$E$379,5,FALSE),"")</f>
        <v>290.72000100000002</v>
      </c>
      <c r="F719" s="8">
        <f t="shared" si="42"/>
        <v>0.1571866641274795</v>
      </c>
    </row>
    <row r="720" spans="1:6" x14ac:dyDescent="0.45">
      <c r="A720" s="9">
        <v>43374</v>
      </c>
      <c r="B720" s="90">
        <v>102.595</v>
      </c>
      <c r="C720" s="8">
        <f t="shared" si="43"/>
        <v>1.7282118377628386E-3</v>
      </c>
      <c r="D720" s="8">
        <f t="shared" ref="D720:D783" si="44">B720/B708-1</f>
        <v>2.0530980493578932E-2</v>
      </c>
      <c r="E720" s="86">
        <f>IFERROR(VLOOKUP(A720,SPY!$A$2:$E$379,5,FALSE),"")</f>
        <v>270.63000499999998</v>
      </c>
      <c r="F720" s="8">
        <f t="shared" si="42"/>
        <v>5.2420810089538694E-2</v>
      </c>
    </row>
    <row r="721" spans="1:6" x14ac:dyDescent="0.45">
      <c r="A721" s="9">
        <v>43405</v>
      </c>
      <c r="B721" s="90">
        <v>102.63</v>
      </c>
      <c r="C721" s="8">
        <f t="shared" si="43"/>
        <v>3.4114722939704301E-4</v>
      </c>
      <c r="D721" s="8">
        <f t="shared" si="44"/>
        <v>1.9418922274646144E-2</v>
      </c>
      <c r="E721" s="86">
        <f>IFERROR(VLOOKUP(A721,SPY!$A$2:$E$379,5,FALSE),"")</f>
        <v>275.64999399999999</v>
      </c>
      <c r="F721" s="8">
        <f t="shared" si="42"/>
        <v>4.0149366433365863E-2</v>
      </c>
    </row>
    <row r="722" spans="1:6" x14ac:dyDescent="0.45">
      <c r="A722" s="9">
        <v>43435</v>
      </c>
      <c r="B722" s="90">
        <v>102.70099999999999</v>
      </c>
      <c r="C722" s="8">
        <f t="shared" si="43"/>
        <v>6.9180551495651166E-4</v>
      </c>
      <c r="D722" s="8">
        <f t="shared" si="44"/>
        <v>1.8646908878110713E-2</v>
      </c>
      <c r="E722" s="86">
        <f>IFERROR(VLOOKUP(A722,SPY!$A$2:$E$379,5,FALSE),"")</f>
        <v>249.91999799999999</v>
      </c>
      <c r="F722" s="8">
        <f t="shared" si="42"/>
        <v>-6.3478932594558946E-2</v>
      </c>
    </row>
    <row r="723" spans="1:6" x14ac:dyDescent="0.45">
      <c r="A723" s="9">
        <v>43466</v>
      </c>
      <c r="B723" s="90">
        <v>102.714</v>
      </c>
      <c r="C723" s="8">
        <f t="shared" si="43"/>
        <v>1.2658104594898134E-4</v>
      </c>
      <c r="D723" s="8">
        <f t="shared" si="44"/>
        <v>1.4970503661103418E-2</v>
      </c>
      <c r="E723" s="86">
        <f>IFERROR(VLOOKUP(A723,SPY!$A$2:$E$379,5,FALSE),"")</f>
        <v>269.92999300000002</v>
      </c>
      <c r="F723" s="8">
        <f t="shared" si="42"/>
        <v>-4.2461870361018783E-2</v>
      </c>
    </row>
    <row r="724" spans="1:6" x14ac:dyDescent="0.45">
      <c r="A724" s="9">
        <v>43497</v>
      </c>
      <c r="B724" s="90">
        <v>102.86199999999999</v>
      </c>
      <c r="C724" s="8">
        <f t="shared" si="43"/>
        <v>1.4408941332242353E-3</v>
      </c>
      <c r="D724" s="8">
        <f t="shared" si="44"/>
        <v>1.4258105229943974E-2</v>
      </c>
      <c r="E724" s="86">
        <f>IFERROR(VLOOKUP(A724,SPY!$A$2:$E$379,5,FALSE),"")</f>
        <v>278.67999300000002</v>
      </c>
      <c r="F724" s="8">
        <f t="shared" si="42"/>
        <v>2.5878885165740328E-2</v>
      </c>
    </row>
    <row r="725" spans="1:6" x14ac:dyDescent="0.45">
      <c r="A725" s="9">
        <v>43525</v>
      </c>
      <c r="B725" s="90">
        <v>103.056</v>
      </c>
      <c r="C725" s="8">
        <f t="shared" si="43"/>
        <v>1.8860220489589352E-3</v>
      </c>
      <c r="D725" s="8">
        <f t="shared" si="44"/>
        <v>1.5090027973680975E-2</v>
      </c>
      <c r="E725" s="86">
        <f>IFERROR(VLOOKUP(A725,SPY!$A$2:$E$379,5,FALSE),"")</f>
        <v>282.48001099999999</v>
      </c>
      <c r="F725" s="8">
        <f t="shared" si="42"/>
        <v>7.3456269962901777E-2</v>
      </c>
    </row>
    <row r="726" spans="1:6" x14ac:dyDescent="0.45">
      <c r="A726" s="9">
        <v>43556</v>
      </c>
      <c r="B726" s="90">
        <v>103.371</v>
      </c>
      <c r="C726" s="8">
        <f t="shared" si="43"/>
        <v>3.0565905915229674E-3</v>
      </c>
      <c r="D726" s="8">
        <f t="shared" si="44"/>
        <v>1.5771475738458607E-2</v>
      </c>
      <c r="E726" s="86">
        <f>IFERROR(VLOOKUP(A726,SPY!$A$2:$E$379,5,FALSE),"")</f>
        <v>294.01998900000001</v>
      </c>
      <c r="F726" s="8">
        <f t="shared" si="42"/>
        <v>0.11156469654966927</v>
      </c>
    </row>
    <row r="727" spans="1:6" x14ac:dyDescent="0.45">
      <c r="A727" s="9">
        <v>43586</v>
      </c>
      <c r="B727" s="90">
        <v>103.426</v>
      </c>
      <c r="C727" s="8">
        <f t="shared" si="43"/>
        <v>5.3206411856332458E-4</v>
      </c>
      <c r="D727" s="8">
        <f t="shared" si="44"/>
        <v>1.4567249683640426E-2</v>
      </c>
      <c r="E727" s="86">
        <f>IFERROR(VLOOKUP(A727,SPY!$A$2:$E$379,5,FALSE),"")</f>
        <v>275.26998900000001</v>
      </c>
      <c r="F727" s="8">
        <f t="shared" si="42"/>
        <v>1.5981349996446959E-2</v>
      </c>
    </row>
    <row r="728" spans="1:6" x14ac:dyDescent="0.45">
      <c r="A728" s="9">
        <v>43617</v>
      </c>
      <c r="B728" s="90">
        <v>103.46899999999999</v>
      </c>
      <c r="C728" s="8">
        <f t="shared" si="43"/>
        <v>4.1575619283351628E-4</v>
      </c>
      <c r="D728" s="8">
        <f t="shared" si="44"/>
        <v>1.4113634358858818E-2</v>
      </c>
      <c r="E728" s="86">
        <f>IFERROR(VLOOKUP(A728,SPY!$A$2:$E$379,5,FALSE),"")</f>
        <v>293</v>
      </c>
      <c r="F728" s="8">
        <f t="shared" si="42"/>
        <v>8.0064881598587823E-2</v>
      </c>
    </row>
    <row r="729" spans="1:6" x14ac:dyDescent="0.45">
      <c r="A729" s="9">
        <v>43647</v>
      </c>
      <c r="B729" s="90">
        <v>103.608</v>
      </c>
      <c r="C729" s="8">
        <f t="shared" si="43"/>
        <v>1.3433975393597475E-3</v>
      </c>
      <c r="D729" s="8">
        <f t="shared" si="44"/>
        <v>1.4402224463220925E-2</v>
      </c>
      <c r="E729" s="86">
        <f>IFERROR(VLOOKUP(A729,SPY!$A$2:$E$379,5,FALSE),"")</f>
        <v>297.42999300000002</v>
      </c>
      <c r="F729" s="8">
        <f t="shared" si="42"/>
        <v>5.7228190182228911E-2</v>
      </c>
    </row>
    <row r="730" spans="1:6" x14ac:dyDescent="0.45">
      <c r="A730" s="9">
        <v>43678</v>
      </c>
      <c r="B730" s="90">
        <v>103.661</v>
      </c>
      <c r="C730" s="8">
        <f t="shared" si="43"/>
        <v>5.1154351015370025E-4</v>
      </c>
      <c r="D730" s="8">
        <f t="shared" si="44"/>
        <v>1.4216108328115151E-2</v>
      </c>
      <c r="E730" s="86">
        <f>IFERROR(VLOOKUP(A730,SPY!$A$2:$E$379,5,FALSE),"")</f>
        <v>292.45001200000002</v>
      </c>
      <c r="F730" s="8">
        <f t="shared" si="42"/>
        <v>7.3714788148633303E-3</v>
      </c>
    </row>
    <row r="731" spans="1:6" x14ac:dyDescent="0.45">
      <c r="A731" s="9">
        <v>43709</v>
      </c>
      <c r="B731" s="90">
        <v>103.754</v>
      </c>
      <c r="C731" s="8">
        <f t="shared" si="43"/>
        <v>8.9715514995991619E-4</v>
      </c>
      <c r="D731" s="8">
        <f t="shared" si="44"/>
        <v>1.3044582007069039E-2</v>
      </c>
      <c r="E731" s="86">
        <f>IFERROR(VLOOKUP(A731,SPY!$A$2:$E$379,5,FALSE),"")</f>
        <v>296.76998900000001</v>
      </c>
      <c r="F731" s="8">
        <f t="shared" si="42"/>
        <v>2.0810360412732543E-2</v>
      </c>
    </row>
    <row r="732" spans="1:6" x14ac:dyDescent="0.45">
      <c r="A732" s="9">
        <v>43739</v>
      </c>
      <c r="B732" s="90">
        <v>103.961</v>
      </c>
      <c r="C732" s="8">
        <f t="shared" si="43"/>
        <v>1.995103803226872E-3</v>
      </c>
      <c r="D732" s="8">
        <f t="shared" si="44"/>
        <v>1.3314489010185726E-2</v>
      </c>
      <c r="E732" s="86">
        <f>IFERROR(VLOOKUP(A732,SPY!$A$2:$E$379,5,FALSE),"")</f>
        <v>303.32998700000002</v>
      </c>
      <c r="F732" s="8">
        <f t="shared" si="42"/>
        <v>0.12082910762241617</v>
      </c>
    </row>
    <row r="733" spans="1:6" x14ac:dyDescent="0.45">
      <c r="A733" s="9">
        <v>43770</v>
      </c>
      <c r="B733" s="90">
        <v>103.997</v>
      </c>
      <c r="C733" s="8">
        <f t="shared" si="43"/>
        <v>3.4628370254230489E-4</v>
      </c>
      <c r="D733" s="8">
        <f t="shared" si="44"/>
        <v>1.3319692097827129E-2</v>
      </c>
      <c r="E733" s="86">
        <f>IFERROR(VLOOKUP(A733,SPY!$A$2:$E$379,5,FALSE),"")</f>
        <v>314.30999800000001</v>
      </c>
      <c r="F733" s="8">
        <f t="shared" si="42"/>
        <v>0.14025033499547268</v>
      </c>
    </row>
    <row r="734" spans="1:6" x14ac:dyDescent="0.45">
      <c r="A734" s="9">
        <v>43800</v>
      </c>
      <c r="B734" s="90">
        <v>104.282</v>
      </c>
      <c r="C734" s="8">
        <f t="shared" si="43"/>
        <v>2.740463667221027E-3</v>
      </c>
      <c r="D734" s="8">
        <f t="shared" si="44"/>
        <v>1.539420258809554E-2</v>
      </c>
      <c r="E734" s="86">
        <f>IFERROR(VLOOKUP(A734,SPY!$A$2:$E$379,5,FALSE),"")</f>
        <v>321.85998499999999</v>
      </c>
      <c r="F734" s="8">
        <f t="shared" si="42"/>
        <v>0.28785206296296462</v>
      </c>
    </row>
    <row r="735" spans="1:6" x14ac:dyDescent="0.45">
      <c r="A735" s="9">
        <v>43831</v>
      </c>
      <c r="B735" s="90">
        <v>104.458</v>
      </c>
      <c r="C735" s="8">
        <f t="shared" si="43"/>
        <v>1.6877313438561359E-3</v>
      </c>
      <c r="D735" s="8">
        <f t="shared" si="44"/>
        <v>1.6979184921237511E-2</v>
      </c>
      <c r="E735" s="86">
        <f>IFERROR(VLOOKUP(A735,SPY!$A$2:$E$379,5,FALSE),"")</f>
        <v>321.73001099999999</v>
      </c>
      <c r="F735" s="8">
        <f t="shared" si="42"/>
        <v>0.19190167578006045</v>
      </c>
    </row>
    <row r="736" spans="1:6" x14ac:dyDescent="0.45">
      <c r="A736" s="9">
        <v>43862</v>
      </c>
      <c r="B736" s="90">
        <v>104.551</v>
      </c>
      <c r="C736" s="8">
        <f t="shared" si="43"/>
        <v>8.9030998104511205E-4</v>
      </c>
      <c r="D736" s="8">
        <f t="shared" si="44"/>
        <v>1.6420057941708421E-2</v>
      </c>
      <c r="E736" s="86">
        <f>IFERROR(VLOOKUP(A736,SPY!$A$2:$E$379,5,FALSE),"")</f>
        <v>296.26001000000002</v>
      </c>
      <c r="F736" s="8">
        <f t="shared" si="42"/>
        <v>6.3083168657894984E-2</v>
      </c>
    </row>
    <row r="737" spans="1:6" x14ac:dyDescent="0.45">
      <c r="A737" s="9">
        <v>43891</v>
      </c>
      <c r="B737" s="90">
        <v>104.238</v>
      </c>
      <c r="C737" s="8">
        <f t="shared" si="43"/>
        <v>-2.9937542443401188E-3</v>
      </c>
      <c r="D737" s="8">
        <f t="shared" si="44"/>
        <v>1.1469492314857943E-2</v>
      </c>
      <c r="E737" s="86">
        <f>IFERROR(VLOOKUP(A737,SPY!$A$2:$E$379,5,FALSE),"")</f>
        <v>257.75</v>
      </c>
      <c r="F737" s="8">
        <f t="shared" si="42"/>
        <v>-8.7546056488931545E-2</v>
      </c>
    </row>
    <row r="738" spans="1:6" x14ac:dyDescent="0.45">
      <c r="A738" s="9">
        <v>43922</v>
      </c>
      <c r="B738" s="90">
        <v>103.79600000000001</v>
      </c>
      <c r="C738" s="8">
        <f t="shared" si="43"/>
        <v>-4.2402962451312254E-3</v>
      </c>
      <c r="D738" s="8">
        <f t="shared" si="44"/>
        <v>4.1114045525341147E-3</v>
      </c>
      <c r="E738" s="86">
        <f>IFERROR(VLOOKUP(A738,SPY!$A$2:$E$379,5,FALSE),"")</f>
        <v>290.48001099999999</v>
      </c>
      <c r="F738" s="8">
        <f t="shared" si="42"/>
        <v>-1.2039922904697575E-2</v>
      </c>
    </row>
    <row r="739" spans="1:6" x14ac:dyDescent="0.45">
      <c r="A739" s="9">
        <v>43952</v>
      </c>
      <c r="B739" s="90">
        <v>103.89</v>
      </c>
      <c r="C739" s="8">
        <f t="shared" si="43"/>
        <v>9.0562256734361135E-4</v>
      </c>
      <c r="D739" s="8">
        <f t="shared" si="44"/>
        <v>4.4862993831338294E-3</v>
      </c>
      <c r="E739" s="86">
        <f>IFERROR(VLOOKUP(A739,SPY!$A$2:$E$379,5,FALSE),"")</f>
        <v>304.32000699999998</v>
      </c>
      <c r="F739" s="8">
        <f t="shared" si="42"/>
        <v>0.10553281927148239</v>
      </c>
    </row>
    <row r="740" spans="1:6" x14ac:dyDescent="0.45">
      <c r="A740" s="9">
        <v>43983</v>
      </c>
      <c r="B740" s="90">
        <v>104.199</v>
      </c>
      <c r="C740" s="8">
        <f t="shared" si="43"/>
        <v>2.9742997401096538E-3</v>
      </c>
      <c r="D740" s="8">
        <f t="shared" si="44"/>
        <v>7.0552532642627064E-3</v>
      </c>
      <c r="E740" s="86">
        <f>IFERROR(VLOOKUP(A740,SPY!$A$2:$E$379,5,FALSE),"")</f>
        <v>308.35998499999999</v>
      </c>
      <c r="F740" s="8">
        <f t="shared" si="42"/>
        <v>5.242315699658695E-2</v>
      </c>
    </row>
    <row r="741" spans="1:6" x14ac:dyDescent="0.45">
      <c r="A741" s="9">
        <v>44013</v>
      </c>
      <c r="B741" s="90">
        <v>104.541</v>
      </c>
      <c r="C741" s="8">
        <f t="shared" si="43"/>
        <v>3.2821812109520287E-3</v>
      </c>
      <c r="D741" s="8">
        <f t="shared" si="44"/>
        <v>9.0050961315728539E-3</v>
      </c>
      <c r="E741" s="86">
        <f>IFERROR(VLOOKUP(A741,SPY!$A$2:$E$379,5,FALSE),"")</f>
        <v>326.51998900000001</v>
      </c>
      <c r="F741" s="8">
        <f t="shared" si="42"/>
        <v>9.7804514287837652E-2</v>
      </c>
    </row>
    <row r="742" spans="1:6" x14ac:dyDescent="0.45">
      <c r="A742" s="9">
        <v>44044</v>
      </c>
      <c r="B742" s="90">
        <v>104.869</v>
      </c>
      <c r="C742" s="8">
        <f t="shared" si="43"/>
        <v>3.1375249901952618E-3</v>
      </c>
      <c r="D742" s="8">
        <f t="shared" si="44"/>
        <v>1.1653370119909967E-2</v>
      </c>
      <c r="E742" s="86">
        <f>IFERROR(VLOOKUP(A742,SPY!$A$2:$E$379,5,FALSE),"")</f>
        <v>349.30999800000001</v>
      </c>
      <c r="F742" s="8">
        <f t="shared" si="42"/>
        <v>0.19442634182555607</v>
      </c>
    </row>
    <row r="743" spans="1:6" x14ac:dyDescent="0.45">
      <c r="A743" s="9">
        <v>44075</v>
      </c>
      <c r="B743" s="90">
        <v>105.048</v>
      </c>
      <c r="C743" s="8">
        <f t="shared" si="43"/>
        <v>1.7068914550535386E-3</v>
      </c>
      <c r="D743" s="8">
        <f t="shared" si="44"/>
        <v>1.2471808315823951E-2</v>
      </c>
      <c r="E743" s="86">
        <f>IFERROR(VLOOKUP(A743,SPY!$A$2:$E$379,5,FALSE),"")</f>
        <v>334.89001500000001</v>
      </c>
      <c r="F743" s="8">
        <f t="shared" si="42"/>
        <v>0.12844973350725164</v>
      </c>
    </row>
    <row r="744" spans="1:6" x14ac:dyDescent="0.45">
      <c r="A744" s="9">
        <v>44105</v>
      </c>
      <c r="B744" s="90">
        <v>105.124</v>
      </c>
      <c r="C744" s="8">
        <f t="shared" si="43"/>
        <v>7.2347879064804665E-4</v>
      </c>
      <c r="D744" s="8">
        <f t="shared" si="44"/>
        <v>1.1186887390463696E-2</v>
      </c>
      <c r="E744" s="86">
        <f>IFERROR(VLOOKUP(A744,SPY!$A$2:$E$379,5,FALSE),"")</f>
        <v>326.540009</v>
      </c>
      <c r="F744" s="8">
        <f t="shared" si="42"/>
        <v>7.6517400173824468E-2</v>
      </c>
    </row>
    <row r="745" spans="1:6" x14ac:dyDescent="0.45">
      <c r="A745" s="9">
        <v>44136</v>
      </c>
      <c r="B745" s="90">
        <v>105.197</v>
      </c>
      <c r="C745" s="8">
        <f t="shared" si="43"/>
        <v>6.9441802062342184E-4</v>
      </c>
      <c r="D745" s="8">
        <f t="shared" si="44"/>
        <v>1.1538794388299634E-2</v>
      </c>
      <c r="E745" s="86">
        <f>IFERROR(VLOOKUP(A745,SPY!$A$2:$E$379,5,FALSE),"")</f>
        <v>362.05999800000001</v>
      </c>
      <c r="F745" s="8">
        <f t="shared" ref="F745:F787" si="45">IFERROR(E745/E733-1,"")</f>
        <v>0.15192007986968337</v>
      </c>
    </row>
    <row r="746" spans="1:6" x14ac:dyDescent="0.45">
      <c r="A746" s="9">
        <v>44166</v>
      </c>
      <c r="B746" s="90">
        <v>105.70699999999999</v>
      </c>
      <c r="C746" s="8">
        <f t="shared" si="43"/>
        <v>4.8480469975378249E-3</v>
      </c>
      <c r="D746" s="8">
        <f t="shared" si="44"/>
        <v>1.3664870255652994E-2</v>
      </c>
      <c r="E746" s="86">
        <f>IFERROR(VLOOKUP(A746,SPY!$A$2:$E$379,5,FALSE),"")</f>
        <v>373.88000499999998</v>
      </c>
      <c r="F746" s="8">
        <f t="shared" si="45"/>
        <v>0.16162313560040698</v>
      </c>
    </row>
    <row r="747" spans="1:6" x14ac:dyDescent="0.45">
      <c r="A747" s="9">
        <v>44197</v>
      </c>
      <c r="B747" s="90">
        <v>106.145</v>
      </c>
      <c r="C747" s="8">
        <f t="shared" si="43"/>
        <v>4.1435288107694035E-3</v>
      </c>
      <c r="D747" s="8">
        <f t="shared" si="44"/>
        <v>1.615003159164452E-2</v>
      </c>
      <c r="E747" s="86">
        <f>IFERROR(VLOOKUP(A747,SPY!$A$2:$E$379,5,FALSE),"")</f>
        <v>370.07000699999998</v>
      </c>
      <c r="F747" s="8">
        <f t="shared" si="45"/>
        <v>0.15025019223338787</v>
      </c>
    </row>
    <row r="748" spans="1:6" x14ac:dyDescent="0.45">
      <c r="A748" s="9">
        <v>44228</v>
      </c>
      <c r="B748" s="90">
        <v>106.52200000000001</v>
      </c>
      <c r="C748" s="8">
        <f t="shared" si="43"/>
        <v>3.5517452541335981E-3</v>
      </c>
      <c r="D748" s="8">
        <f t="shared" si="44"/>
        <v>1.885204350030123E-2</v>
      </c>
      <c r="E748" s="86">
        <f>IFERROR(VLOOKUP(A748,SPY!$A$2:$E$379,5,FALSE),"")</f>
        <v>380.35998499999999</v>
      </c>
      <c r="F748" s="8">
        <f t="shared" si="45"/>
        <v>0.28387218038641104</v>
      </c>
    </row>
    <row r="749" spans="1:6" x14ac:dyDescent="0.45">
      <c r="A749" s="9">
        <v>44256</v>
      </c>
      <c r="B749" s="90">
        <v>107.066</v>
      </c>
      <c r="C749" s="8">
        <f t="shared" si="43"/>
        <v>5.1069262687519767E-3</v>
      </c>
      <c r="D749" s="8">
        <f t="shared" si="44"/>
        <v>2.713022122450548E-2</v>
      </c>
      <c r="E749" s="86">
        <f>IFERROR(VLOOKUP(A749,SPY!$A$2:$E$379,5,FALSE),"")</f>
        <v>396.32998700000002</v>
      </c>
      <c r="F749" s="8">
        <f t="shared" si="45"/>
        <v>0.53765271387002911</v>
      </c>
    </row>
    <row r="750" spans="1:6" x14ac:dyDescent="0.45">
      <c r="A750" s="9">
        <v>44287</v>
      </c>
      <c r="B750" s="90">
        <v>107.66200000000001</v>
      </c>
      <c r="C750" s="8">
        <f t="shared" si="43"/>
        <v>5.5666598173089721E-3</v>
      </c>
      <c r="D750" s="8">
        <f t="shared" si="44"/>
        <v>3.7246136652664852E-2</v>
      </c>
      <c r="E750" s="86">
        <f>IFERROR(VLOOKUP(A750,SPY!$A$2:$E$379,5,FALSE),"")</f>
        <v>417.29998799999998</v>
      </c>
      <c r="F750" s="8">
        <f t="shared" si="45"/>
        <v>0.43658762117025662</v>
      </c>
    </row>
    <row r="751" spans="1:6" x14ac:dyDescent="0.45">
      <c r="A751" s="9">
        <v>44317</v>
      </c>
      <c r="B751" s="90">
        <v>108.20699999999999</v>
      </c>
      <c r="C751" s="8">
        <f t="shared" si="43"/>
        <v>5.0621389162377461E-3</v>
      </c>
      <c r="D751" s="8">
        <f t="shared" si="44"/>
        <v>4.1553566272018339E-2</v>
      </c>
      <c r="E751" s="86">
        <f>IFERROR(VLOOKUP(A751,SPY!$A$2:$E$379,5,FALSE),"")</f>
        <v>420.040009</v>
      </c>
      <c r="F751" s="8">
        <f t="shared" si="45"/>
        <v>0.38025762137945818</v>
      </c>
    </row>
    <row r="752" spans="1:6" x14ac:dyDescent="0.45">
      <c r="A752" s="9">
        <v>44348</v>
      </c>
      <c r="B752" s="90">
        <v>108.755</v>
      </c>
      <c r="C752" s="8">
        <f t="shared" si="43"/>
        <v>5.0643673699484193E-3</v>
      </c>
      <c r="D752" s="8">
        <f t="shared" si="44"/>
        <v>4.3724028061689735E-2</v>
      </c>
      <c r="E752" s="86">
        <f>IFERROR(VLOOKUP(A752,SPY!$A$2:$E$379,5,FALSE),"")</f>
        <v>428.05999800000001</v>
      </c>
      <c r="F752" s="8">
        <f t="shared" si="45"/>
        <v>0.38818270470469773</v>
      </c>
    </row>
    <row r="753" spans="1:6" x14ac:dyDescent="0.45">
      <c r="A753" s="9">
        <v>44378</v>
      </c>
      <c r="B753" s="90">
        <v>109.28</v>
      </c>
      <c r="C753" s="8">
        <f t="shared" si="43"/>
        <v>4.8273642591145638E-3</v>
      </c>
      <c r="D753" s="8">
        <f t="shared" si="44"/>
        <v>4.5331496733339138E-2</v>
      </c>
      <c r="E753" s="86">
        <f>IFERROR(VLOOKUP(A753,SPY!$A$2:$E$379,5,FALSE),"")</f>
        <v>438.51001000000002</v>
      </c>
      <c r="F753" s="8">
        <f t="shared" si="45"/>
        <v>0.34298059773608536</v>
      </c>
    </row>
    <row r="754" spans="1:6" x14ac:dyDescent="0.45">
      <c r="A754" s="9">
        <v>44409</v>
      </c>
      <c r="B754" s="90">
        <v>109.74</v>
      </c>
      <c r="C754" s="8">
        <f t="shared" si="43"/>
        <v>4.2093704245973473E-3</v>
      </c>
      <c r="D754" s="8">
        <f t="shared" si="44"/>
        <v>4.6448426131650011E-2</v>
      </c>
      <c r="E754" s="86">
        <f>IFERROR(VLOOKUP(A754,SPY!$A$2:$E$379,5,FALSE),"")</f>
        <v>451.55999800000001</v>
      </c>
      <c r="F754" s="8">
        <f t="shared" si="45"/>
        <v>0.29271993525933948</v>
      </c>
    </row>
    <row r="755" spans="1:6" x14ac:dyDescent="0.45">
      <c r="A755" s="9">
        <v>44440</v>
      </c>
      <c r="B755" s="90">
        <v>110.096</v>
      </c>
      <c r="C755" s="8">
        <f t="shared" si="43"/>
        <v>3.2440313468198312E-3</v>
      </c>
      <c r="D755" s="8">
        <f t="shared" si="44"/>
        <v>4.8054222831467541E-2</v>
      </c>
      <c r="E755" s="86">
        <f>IFERROR(VLOOKUP(A755,SPY!$A$2:$E$379,5,FALSE),"")</f>
        <v>429.14001500000001</v>
      </c>
      <c r="F755" s="8">
        <f t="shared" si="45"/>
        <v>0.28143568269719843</v>
      </c>
    </row>
    <row r="756" spans="1:6" x14ac:dyDescent="0.45">
      <c r="A756" s="9">
        <v>44470</v>
      </c>
      <c r="B756" s="90">
        <v>110.80800000000001</v>
      </c>
      <c r="C756" s="8">
        <f t="shared" si="43"/>
        <v>6.4670832727802274E-3</v>
      </c>
      <c r="D756" s="8">
        <f t="shared" si="44"/>
        <v>5.4069479852364877E-2</v>
      </c>
      <c r="E756" s="86">
        <f>IFERROR(VLOOKUP(A756,SPY!$A$2:$E$379,5,FALSE),"")</f>
        <v>459.25</v>
      </c>
      <c r="F756" s="8">
        <f t="shared" si="45"/>
        <v>0.40641265187200992</v>
      </c>
    </row>
    <row r="757" spans="1:6" x14ac:dyDescent="0.45">
      <c r="A757" s="9">
        <v>44501</v>
      </c>
      <c r="B757" s="90">
        <v>111.494</v>
      </c>
      <c r="C757" s="8">
        <f t="shared" si="43"/>
        <v>6.1908887444950267E-3</v>
      </c>
      <c r="D757" s="8">
        <f t="shared" si="44"/>
        <v>5.9859121457836117E-2</v>
      </c>
      <c r="E757" s="86">
        <f>IFERROR(VLOOKUP(A757,SPY!$A$2:$E$379,5,FALSE),"")</f>
        <v>455.55999800000001</v>
      </c>
      <c r="F757" s="8">
        <f t="shared" si="45"/>
        <v>0.2582444912900872</v>
      </c>
    </row>
    <row r="758" spans="1:6" x14ac:dyDescent="0.45">
      <c r="A758" s="9">
        <v>44531</v>
      </c>
      <c r="B758" s="90">
        <v>112.24</v>
      </c>
      <c r="C758" s="8">
        <f t="shared" si="43"/>
        <v>6.6909430103860856E-3</v>
      </c>
      <c r="D758" s="8">
        <f t="shared" si="44"/>
        <v>6.1802908038256721E-2</v>
      </c>
      <c r="E758" s="86">
        <f>IFERROR(VLOOKUP(A758,SPY!$A$2:$E$379,5,FALSE),"")</f>
        <v>474.959991</v>
      </c>
      <c r="F758" s="8">
        <f t="shared" si="45"/>
        <v>0.27035408325727395</v>
      </c>
    </row>
    <row r="759" spans="1:6" x14ac:dyDescent="0.45">
      <c r="A759" s="9">
        <v>44562</v>
      </c>
      <c r="B759" s="90">
        <v>112.82899999999999</v>
      </c>
      <c r="C759" s="8">
        <f t="shared" si="43"/>
        <v>5.2476835352814888E-3</v>
      </c>
      <c r="D759" s="8">
        <f t="shared" si="44"/>
        <v>6.2970464930048431E-2</v>
      </c>
      <c r="E759" s="86">
        <f>IFERROR(VLOOKUP(A759,SPY!$A$2:$E$379,5,FALSE),"")</f>
        <v>449.91000400000001</v>
      </c>
      <c r="F759" s="8">
        <f t="shared" si="45"/>
        <v>0.2157429553592547</v>
      </c>
    </row>
    <row r="760" spans="1:6" x14ac:dyDescent="0.45">
      <c r="A760" s="9">
        <v>44593</v>
      </c>
      <c r="B760" s="90">
        <v>113.496</v>
      </c>
      <c r="C760" s="8">
        <f t="shared" si="43"/>
        <v>5.9116007409443228E-3</v>
      </c>
      <c r="D760" s="8">
        <f t="shared" si="44"/>
        <v>6.547004374683163E-2</v>
      </c>
      <c r="E760" s="86">
        <f>IFERROR(VLOOKUP(A760,SPY!$A$2:$E$379,5,FALSE),"")</f>
        <v>436.63000499999998</v>
      </c>
      <c r="F760" s="8">
        <f t="shared" si="45"/>
        <v>0.14793885324188349</v>
      </c>
    </row>
    <row r="761" spans="1:6" x14ac:dyDescent="0.45">
      <c r="A761" s="9">
        <v>44621</v>
      </c>
      <c r="B761" s="90">
        <v>114.446</v>
      </c>
      <c r="C761" s="8">
        <f t="shared" si="43"/>
        <v>8.3703390427856128E-3</v>
      </c>
      <c r="D761" s="8">
        <f t="shared" si="44"/>
        <v>6.8929445388825616E-2</v>
      </c>
      <c r="E761" s="86">
        <f>IFERROR(VLOOKUP(A761,SPY!$A$2:$E$379,5,FALSE),"")</f>
        <v>451.64001500000001</v>
      </c>
      <c r="F761" s="8">
        <f t="shared" si="45"/>
        <v>0.13955549621331076</v>
      </c>
    </row>
    <row r="762" spans="1:6" x14ac:dyDescent="0.45">
      <c r="A762" s="9">
        <v>44652</v>
      </c>
      <c r="B762" s="90">
        <v>114.789</v>
      </c>
      <c r="C762" s="8">
        <f t="shared" si="43"/>
        <v>2.9970466420845554E-3</v>
      </c>
      <c r="D762" s="8">
        <f t="shared" si="44"/>
        <v>6.6197915699132359E-2</v>
      </c>
      <c r="E762" s="86">
        <f>IFERROR(VLOOKUP(A762,SPY!$A$2:$E$379,5,FALSE),"")</f>
        <v>412</v>
      </c>
      <c r="F762" s="8">
        <f t="shared" si="45"/>
        <v>-1.2700666552619144E-2</v>
      </c>
    </row>
    <row r="763" spans="1:6" x14ac:dyDescent="0.45">
      <c r="A763" s="9">
        <v>44682</v>
      </c>
      <c r="B763" s="90">
        <v>115.446</v>
      </c>
      <c r="C763" s="8">
        <f t="shared" si="43"/>
        <v>5.7235449389749782E-3</v>
      </c>
      <c r="D763" s="8">
        <f t="shared" si="44"/>
        <v>6.6899553633313902E-2</v>
      </c>
      <c r="E763" s="86">
        <f>IFERROR(VLOOKUP(A763,SPY!$A$2:$E$379,5,FALSE),"")</f>
        <v>412.92999300000002</v>
      </c>
      <c r="F763" s="8">
        <f t="shared" si="45"/>
        <v>-1.6926997066129434E-2</v>
      </c>
    </row>
    <row r="764" spans="1:6" x14ac:dyDescent="0.45">
      <c r="A764" s="9">
        <v>44713</v>
      </c>
      <c r="B764" s="90">
        <v>116.495</v>
      </c>
      <c r="C764" s="8">
        <f t="shared" si="43"/>
        <v>9.0864993156973828E-3</v>
      </c>
      <c r="D764" s="8">
        <f t="shared" si="44"/>
        <v>7.116914164865995E-2</v>
      </c>
      <c r="E764" s="86">
        <f>IFERROR(VLOOKUP(A764,SPY!$A$2:$E$379,5,FALSE),"")</f>
        <v>377.25</v>
      </c>
      <c r="F764" s="8">
        <f t="shared" si="45"/>
        <v>-0.11869830920290758</v>
      </c>
    </row>
    <row r="765" spans="1:6" x14ac:dyDescent="0.45">
      <c r="A765" s="9">
        <v>44743</v>
      </c>
      <c r="B765" s="90">
        <v>116.511</v>
      </c>
      <c r="C765" s="8">
        <f t="shared" si="43"/>
        <v>1.3734495042694306E-4</v>
      </c>
      <c r="D765" s="8">
        <f t="shared" si="44"/>
        <v>6.6169472913616412E-2</v>
      </c>
      <c r="E765" s="86">
        <f>IFERROR(VLOOKUP(A765,SPY!$A$2:$E$379,5,FALSE),"")</f>
        <v>411.98998999999998</v>
      </c>
      <c r="F765" s="8">
        <f t="shared" si="45"/>
        <v>-6.0477570397993952E-2</v>
      </c>
    </row>
    <row r="766" spans="1:6" x14ac:dyDescent="0.45">
      <c r="A766" s="9">
        <v>44774</v>
      </c>
      <c r="B766" s="90">
        <v>116.89</v>
      </c>
      <c r="C766" s="8">
        <f t="shared" si="43"/>
        <v>3.252911742239073E-3</v>
      </c>
      <c r="D766" s="8">
        <f t="shared" si="44"/>
        <v>6.5154000364497922E-2</v>
      </c>
      <c r="E766" s="86">
        <f>IFERROR(VLOOKUP(A766,SPY!$A$2:$E$379,5,FALSE),"")</f>
        <v>395.17999300000002</v>
      </c>
      <c r="F766" s="8">
        <f t="shared" si="45"/>
        <v>-0.12485606619211642</v>
      </c>
    </row>
    <row r="767" spans="1:6" x14ac:dyDescent="0.45">
      <c r="A767" s="9">
        <v>44805</v>
      </c>
      <c r="B767" s="90">
        <v>117.31399999999999</v>
      </c>
      <c r="C767" s="8">
        <f t="shared" si="43"/>
        <v>3.6273419454186939E-3</v>
      </c>
      <c r="D767" s="8">
        <f t="shared" si="44"/>
        <v>6.556096497602093E-2</v>
      </c>
      <c r="E767" s="86">
        <f>IFERROR(VLOOKUP(A767,SPY!$A$2:$E$379,5,FALSE),"")</f>
        <v>357.17999300000002</v>
      </c>
      <c r="F767" s="8">
        <f t="shared" si="45"/>
        <v>-0.16768425102469176</v>
      </c>
    </row>
    <row r="768" spans="1:6" x14ac:dyDescent="0.45">
      <c r="A768" s="9">
        <v>44835</v>
      </c>
      <c r="B768" s="90">
        <v>117.842</v>
      </c>
      <c r="C768" s="8">
        <f t="shared" si="43"/>
        <v>4.5007415994682276E-3</v>
      </c>
      <c r="D768" s="8">
        <f t="shared" si="44"/>
        <v>6.3479171178976168E-2</v>
      </c>
      <c r="E768" s="86">
        <f>IFERROR(VLOOKUP(A768,SPY!$A$2:$E$379,5,FALSE),"")</f>
        <v>386.209991</v>
      </c>
      <c r="F768" s="8">
        <f t="shared" si="45"/>
        <v>-0.15904193576483394</v>
      </c>
    </row>
    <row r="769" spans="1:6" x14ac:dyDescent="0.45">
      <c r="A769" s="9">
        <v>44866</v>
      </c>
      <c r="B769" s="90">
        <v>118.104</v>
      </c>
      <c r="C769" s="8">
        <f t="shared" si="43"/>
        <v>2.2233159654452272E-3</v>
      </c>
      <c r="D769" s="8">
        <f t="shared" si="44"/>
        <v>5.928570147272505E-2</v>
      </c>
      <c r="E769" s="86">
        <f>IFERROR(VLOOKUP(A769,SPY!$A$2:$E$379,5,FALSE),"")</f>
        <v>407.67999300000002</v>
      </c>
      <c r="F769" s="8">
        <f t="shared" si="45"/>
        <v>-0.10510142508166398</v>
      </c>
    </row>
    <row r="770" spans="1:6" x14ac:dyDescent="0.45">
      <c r="A770" s="9">
        <v>44896</v>
      </c>
      <c r="B770" s="90">
        <v>118.348</v>
      </c>
      <c r="C770" s="8">
        <f t="shared" si="43"/>
        <v>2.0659757501861886E-3</v>
      </c>
      <c r="D770" s="8">
        <f t="shared" si="44"/>
        <v>5.4419101924447544E-2</v>
      </c>
      <c r="E770" s="86">
        <f>IFERROR(VLOOKUP(A770,SPY!$A$2:$E$379,5,FALSE),"")</f>
        <v>382.42999300000002</v>
      </c>
      <c r="F770" s="8">
        <f t="shared" si="45"/>
        <v>-0.19481640507273801</v>
      </c>
    </row>
    <row r="771" spans="1:6" x14ac:dyDescent="0.45">
      <c r="A771" s="9">
        <v>44927</v>
      </c>
      <c r="B771" s="90">
        <v>119.011</v>
      </c>
      <c r="C771" s="8">
        <f t="shared" si="43"/>
        <v>5.6021225538243069E-3</v>
      </c>
      <c r="D771" s="8">
        <f t="shared" si="44"/>
        <v>5.47908782316604E-2</v>
      </c>
      <c r="E771" s="86">
        <f>IFERROR(VLOOKUP(A771,SPY!$A$2:$E$379,5,FALSE),"")</f>
        <v>406.48001099999999</v>
      </c>
      <c r="F771" s="8">
        <f t="shared" si="45"/>
        <v>-9.6530400777663172E-2</v>
      </c>
    </row>
    <row r="772" spans="1:6" x14ac:dyDescent="0.45">
      <c r="A772" s="9">
        <v>44958</v>
      </c>
      <c r="B772" s="90">
        <v>119.386</v>
      </c>
      <c r="C772" s="8">
        <f t="shared" si="43"/>
        <v>3.1509692381377352E-3</v>
      </c>
      <c r="D772" s="8">
        <f t="shared" si="44"/>
        <v>5.1896102065271066E-2</v>
      </c>
      <c r="E772" s="86">
        <f>IFERROR(VLOOKUP(A772,SPY!$A$2:$E$379,5,FALSE),"")</f>
        <v>396.26001000000002</v>
      </c>
      <c r="F772" s="8">
        <f t="shared" si="45"/>
        <v>-9.2458132830335327E-2</v>
      </c>
    </row>
    <row r="773" spans="1:6" x14ac:dyDescent="0.45">
      <c r="A773" s="9">
        <v>44986</v>
      </c>
      <c r="B773" s="90">
        <v>119.53</v>
      </c>
      <c r="C773" s="8">
        <f t="shared" ref="C773:C787" si="46">B773/B772-1</f>
        <v>1.2061715779070337E-3</v>
      </c>
      <c r="D773" s="8">
        <f t="shared" si="44"/>
        <v>4.4422697167223024E-2</v>
      </c>
      <c r="E773" s="86">
        <f>IFERROR(VLOOKUP(A773,SPY!$A$2:$E$379,5,FALSE),"")</f>
        <v>409.39001500000001</v>
      </c>
      <c r="F773" s="8">
        <f t="shared" si="45"/>
        <v>-9.3547955444116315E-2</v>
      </c>
    </row>
    <row r="774" spans="1:6" x14ac:dyDescent="0.45">
      <c r="A774" s="9">
        <v>45017</v>
      </c>
      <c r="B774" s="90">
        <v>119.893</v>
      </c>
      <c r="C774" s="8">
        <f t="shared" si="46"/>
        <v>3.0368945034719985E-3</v>
      </c>
      <c r="D774" s="8">
        <f t="shared" si="44"/>
        <v>4.4464190819677896E-2</v>
      </c>
      <c r="E774" s="86">
        <f>IFERROR(VLOOKUP(A774,SPY!$A$2:$E$379,5,FALSE),"")</f>
        <v>415.92999300000002</v>
      </c>
      <c r="F774" s="8">
        <f t="shared" si="45"/>
        <v>9.5388179611650692E-3</v>
      </c>
    </row>
    <row r="775" spans="1:6" x14ac:dyDescent="0.45">
      <c r="A775" s="9">
        <v>45047</v>
      </c>
      <c r="B775" s="90">
        <v>120.02</v>
      </c>
      <c r="C775" s="8">
        <f t="shared" si="46"/>
        <v>1.059277856088281E-3</v>
      </c>
      <c r="D775" s="8">
        <f t="shared" si="44"/>
        <v>3.9620255357483147E-2</v>
      </c>
      <c r="E775" s="86">
        <f>IFERROR(VLOOKUP(A775,SPY!$A$2:$E$379,5,FALSE),"")</f>
        <v>417.85000600000001</v>
      </c>
      <c r="F775" s="8">
        <f t="shared" si="45"/>
        <v>1.1914884080604926E-2</v>
      </c>
    </row>
    <row r="776" spans="1:6" x14ac:dyDescent="0.45">
      <c r="A776" s="9">
        <v>45078</v>
      </c>
      <c r="B776" s="90">
        <v>120.221</v>
      </c>
      <c r="C776" s="8">
        <f t="shared" si="46"/>
        <v>1.6747208798533197E-3</v>
      </c>
      <c r="D776" s="8">
        <f t="shared" si="44"/>
        <v>3.1984205330700899E-2</v>
      </c>
      <c r="E776" s="86">
        <f>IFERROR(VLOOKUP(A776,SPY!$A$2:$E$379,5,FALSE),"")</f>
        <v>443.27999899999998</v>
      </c>
      <c r="F776" s="8">
        <f t="shared" si="45"/>
        <v>0.17502981842279652</v>
      </c>
    </row>
    <row r="777" spans="1:6" x14ac:dyDescent="0.45">
      <c r="A777" s="9">
        <v>45108</v>
      </c>
      <c r="B777" s="90">
        <v>120.373</v>
      </c>
      <c r="C777" s="8">
        <f t="shared" si="46"/>
        <v>1.264338177190405E-3</v>
      </c>
      <c r="D777" s="8">
        <f t="shared" si="44"/>
        <v>3.314708482460893E-2</v>
      </c>
      <c r="E777" s="86">
        <f>IFERROR(VLOOKUP(A777,SPY!$A$2:$E$379,5,FALSE),"")</f>
        <v>457.790009</v>
      </c>
      <c r="F777" s="8">
        <f t="shared" si="45"/>
        <v>0.11116779560590784</v>
      </c>
    </row>
    <row r="778" spans="1:6" x14ac:dyDescent="0.45">
      <c r="A778" s="9">
        <v>45139</v>
      </c>
      <c r="B778" s="90">
        <v>120.803</v>
      </c>
      <c r="C778" s="8">
        <f t="shared" si="46"/>
        <v>3.5722296528291064E-3</v>
      </c>
      <c r="D778" s="8">
        <f t="shared" si="44"/>
        <v>3.3475917529301125E-2</v>
      </c>
      <c r="E778" s="86">
        <f>IFERROR(VLOOKUP(A778,SPY!$A$2:$E$379,5,FALSE),"")</f>
        <v>450.35000600000001</v>
      </c>
      <c r="F778" s="8">
        <f t="shared" si="45"/>
        <v>0.13960730294359802</v>
      </c>
    </row>
    <row r="779" spans="1:6" x14ac:dyDescent="0.45">
      <c r="A779" s="9">
        <v>45170</v>
      </c>
      <c r="B779" s="90">
        <v>121.267</v>
      </c>
      <c r="C779" s="8">
        <f t="shared" si="46"/>
        <v>3.8409642144647815E-3</v>
      </c>
      <c r="D779" s="8">
        <f t="shared" si="44"/>
        <v>3.3695893073290462E-2</v>
      </c>
      <c r="E779" s="86">
        <f>IFERROR(VLOOKUP(A779,SPY!$A$2:$E$379,5,FALSE),"")</f>
        <v>427.48001099999999</v>
      </c>
      <c r="F779" s="8">
        <f t="shared" si="45"/>
        <v>0.19681958502082164</v>
      </c>
    </row>
    <row r="780" spans="1:6" x14ac:dyDescent="0.45">
      <c r="A780" s="9">
        <v>45200</v>
      </c>
      <c r="B780" s="90">
        <v>121.309</v>
      </c>
      <c r="C780" s="8">
        <f t="shared" si="46"/>
        <v>3.4634319311943607E-4</v>
      </c>
      <c r="D780" s="8">
        <f t="shared" si="44"/>
        <v>2.9420749817552272E-2</v>
      </c>
      <c r="E780" s="86">
        <f>IFERROR(VLOOKUP(A780,SPY!$A$2:$E$379,5,FALSE),"")</f>
        <v>418.20001200000002</v>
      </c>
      <c r="F780" s="8">
        <f t="shared" si="45"/>
        <v>8.2830640701887059E-2</v>
      </c>
    </row>
    <row r="781" spans="1:6" x14ac:dyDescent="0.45">
      <c r="A781" s="9">
        <v>45231</v>
      </c>
      <c r="B781" s="90">
        <v>121.29600000000001</v>
      </c>
      <c r="C781" s="8">
        <f t="shared" si="46"/>
        <v>-1.0716434889401771E-4</v>
      </c>
      <c r="D781" s="8">
        <f t="shared" si="44"/>
        <v>2.7027027027027195E-2</v>
      </c>
      <c r="E781" s="86">
        <f>IFERROR(VLOOKUP(A781,SPY!$A$2:$E$379,5,FALSE),"")</f>
        <v>456.39999399999999</v>
      </c>
      <c r="F781" s="8">
        <f t="shared" si="45"/>
        <v>0.11950549901034746</v>
      </c>
    </row>
    <row r="782" spans="1:6" x14ac:dyDescent="0.45">
      <c r="A782" s="9">
        <v>45261</v>
      </c>
      <c r="B782" s="90">
        <v>121.44799999999999</v>
      </c>
      <c r="C782" s="8">
        <f t="shared" si="46"/>
        <v>1.2531328320801727E-3</v>
      </c>
      <c r="D782" s="8">
        <f t="shared" si="44"/>
        <v>2.6193936526176964E-2</v>
      </c>
      <c r="E782" s="86">
        <f>IFERROR(VLOOKUP(A782,SPY!$A$2:$E$379,5,FALSE),"")</f>
        <v>475.30999800000001</v>
      </c>
      <c r="F782" s="8">
        <f t="shared" si="45"/>
        <v>0.2428679933584601</v>
      </c>
    </row>
    <row r="783" spans="1:6" x14ac:dyDescent="0.45">
      <c r="A783" s="9">
        <v>45292</v>
      </c>
      <c r="B783" s="90">
        <v>121.96599999999999</v>
      </c>
      <c r="C783" s="8">
        <f t="shared" si="46"/>
        <v>4.265199920953755E-3</v>
      </c>
      <c r="D783" s="8">
        <f t="shared" si="44"/>
        <v>2.4829637596524679E-2</v>
      </c>
      <c r="E783" s="86">
        <f>IFERROR(VLOOKUP(A783,SPY!$A$2:$E$379,5,FALSE),"")</f>
        <v>482.88000499999998</v>
      </c>
      <c r="F783" s="8">
        <f t="shared" si="45"/>
        <v>0.18795510709627483</v>
      </c>
    </row>
    <row r="784" spans="1:6" x14ac:dyDescent="0.45">
      <c r="A784" s="9">
        <v>45323</v>
      </c>
      <c r="B784" s="90">
        <v>122.367</v>
      </c>
      <c r="C784" s="8">
        <f t="shared" si="46"/>
        <v>3.2878015184560905E-3</v>
      </c>
      <c r="D784" s="8">
        <f t="shared" ref="D784:D787" si="47">B784/B772-1</f>
        <v>2.496942690097681E-2</v>
      </c>
      <c r="E784" s="86">
        <f>IFERROR(VLOOKUP(A784,SPY!$A$2:$E$379,5,FALSE),"")</f>
        <v>508.07998700000002</v>
      </c>
      <c r="F784" s="8">
        <f t="shared" si="45"/>
        <v>0.2821883969568364</v>
      </c>
    </row>
    <row r="785" spans="1:6" x14ac:dyDescent="0.45">
      <c r="A785" s="9">
        <v>45352</v>
      </c>
      <c r="B785" s="90">
        <v>122.782</v>
      </c>
      <c r="C785" s="8">
        <f t="shared" si="46"/>
        <v>3.3914372338947896E-3</v>
      </c>
      <c r="D785" s="8">
        <f t="shared" si="47"/>
        <v>2.7206559022839416E-2</v>
      </c>
      <c r="E785" s="86">
        <f>IFERROR(VLOOKUP(A785,SPY!$A$2:$E$379,5,FALSE),"")</f>
        <v>523.07000700000003</v>
      </c>
      <c r="F785" s="8">
        <f t="shared" si="45"/>
        <v>0.27768139875126163</v>
      </c>
    </row>
    <row r="786" spans="1:6" x14ac:dyDescent="0.45">
      <c r="A786" s="9">
        <v>45383</v>
      </c>
      <c r="B786" s="90">
        <v>123.10599999999999</v>
      </c>
      <c r="C786" s="8">
        <f t="shared" si="46"/>
        <v>2.6388232802854183E-3</v>
      </c>
      <c r="D786" s="8">
        <f t="shared" si="47"/>
        <v>2.6798895681983126E-2</v>
      </c>
      <c r="E786" s="86">
        <f>IFERROR(VLOOKUP(A786,SPY!$A$2:$E$379,5,FALSE),"")</f>
        <v>501.98001099999999</v>
      </c>
      <c r="F786" s="8">
        <f t="shared" si="45"/>
        <v>0.20688582080686824</v>
      </c>
    </row>
    <row r="787" spans="1:6" x14ac:dyDescent="0.45">
      <c r="A787" s="9">
        <v>45413</v>
      </c>
      <c r="B787" s="90">
        <v>123.096</v>
      </c>
      <c r="C787" s="8">
        <f t="shared" si="46"/>
        <v>-8.123080922128878E-5</v>
      </c>
      <c r="D787" s="8">
        <f t="shared" si="47"/>
        <v>2.5629061823029486E-2</v>
      </c>
      <c r="E787" s="86">
        <f>IFERROR(VLOOKUP(A787,SPY!$A$2:$E$379,5,FALSE),"")</f>
        <v>527.36999500000002</v>
      </c>
      <c r="F787" s="8">
        <f t="shared" si="45"/>
        <v>0.26210359561416396</v>
      </c>
    </row>
    <row r="788" spans="1:6" x14ac:dyDescent="0.45">
      <c r="A788" s="88"/>
      <c r="B788" s="86"/>
      <c r="C788" s="8"/>
      <c r="D788" s="8"/>
      <c r="E788" s="86"/>
      <c r="F788" s="8"/>
    </row>
    <row r="789" spans="1:6" x14ac:dyDescent="0.45">
      <c r="A789" s="88"/>
      <c r="B789" s="86"/>
      <c r="C789" s="8"/>
      <c r="D789" s="8"/>
      <c r="E789" s="86"/>
      <c r="F789" s="8"/>
    </row>
    <row r="790" spans="1:6" x14ac:dyDescent="0.45">
      <c r="A790" s="88"/>
      <c r="B790" s="86"/>
      <c r="C790" s="8"/>
      <c r="D790" s="8"/>
      <c r="E790" s="86"/>
      <c r="F790" s="8"/>
    </row>
    <row r="791" spans="1:6" x14ac:dyDescent="0.45">
      <c r="A791" s="88"/>
      <c r="B791" s="86"/>
      <c r="C791" s="8"/>
      <c r="D791" s="8"/>
      <c r="E791" s="86"/>
      <c r="F791" s="8"/>
    </row>
    <row r="792" spans="1:6" x14ac:dyDescent="0.45">
      <c r="A792" s="88"/>
      <c r="B792" s="86"/>
      <c r="C792" s="8"/>
      <c r="D792" s="8"/>
      <c r="E792" s="86"/>
      <c r="F792" s="8"/>
    </row>
    <row r="793" spans="1:6" x14ac:dyDescent="0.45">
      <c r="A793" s="88"/>
      <c r="B793" s="86"/>
      <c r="C793" s="8"/>
      <c r="D793" s="8"/>
      <c r="E793" s="86"/>
      <c r="F793" s="8"/>
    </row>
    <row r="794" spans="1:6" x14ac:dyDescent="0.45">
      <c r="A794" s="88"/>
      <c r="B794" s="86"/>
      <c r="C794" s="8"/>
      <c r="D794" s="8"/>
      <c r="E794" s="86"/>
      <c r="F794" s="8"/>
    </row>
    <row r="795" spans="1:6" x14ac:dyDescent="0.45">
      <c r="A795" s="88"/>
      <c r="B795" s="86"/>
      <c r="C795" s="8"/>
      <c r="D795" s="8"/>
      <c r="E795" s="86"/>
      <c r="F795" s="8"/>
    </row>
    <row r="796" spans="1:6" x14ac:dyDescent="0.45">
      <c r="A796" s="88"/>
      <c r="B796" s="86"/>
      <c r="C796" s="8"/>
      <c r="D796" s="8"/>
      <c r="E796" s="86"/>
      <c r="F796" s="8"/>
    </row>
    <row r="797" spans="1:6" x14ac:dyDescent="0.45">
      <c r="A797" s="88"/>
      <c r="B797" s="86"/>
      <c r="C797" s="8"/>
      <c r="D797" s="8"/>
      <c r="E797" s="86"/>
      <c r="F797" s="8"/>
    </row>
    <row r="798" spans="1:6" x14ac:dyDescent="0.45">
      <c r="A798" s="88"/>
      <c r="B798" s="86"/>
      <c r="C798" s="8"/>
      <c r="D798" s="8"/>
      <c r="E798" s="86"/>
      <c r="F798" s="8"/>
    </row>
    <row r="799" spans="1:6" x14ac:dyDescent="0.45">
      <c r="A799" s="88"/>
      <c r="B799" s="86"/>
      <c r="C799" s="8"/>
      <c r="D799" s="8"/>
      <c r="E799" s="86"/>
      <c r="F799" s="8"/>
    </row>
    <row r="800" spans="1:6" x14ac:dyDescent="0.45">
      <c r="A800" s="88"/>
      <c r="B800" s="86"/>
      <c r="C800" s="8"/>
      <c r="D800" s="8"/>
      <c r="E800" s="86"/>
      <c r="F800" s="8"/>
    </row>
    <row r="801" spans="1:6" x14ac:dyDescent="0.45">
      <c r="A801" s="88"/>
      <c r="B801" s="86"/>
      <c r="C801" s="8"/>
      <c r="D801" s="8"/>
      <c r="E801" s="86"/>
      <c r="F801" s="8"/>
    </row>
    <row r="802" spans="1:6" x14ac:dyDescent="0.45">
      <c r="A802" s="88"/>
      <c r="B802" s="86"/>
      <c r="C802" s="8"/>
      <c r="D802" s="8"/>
      <c r="E802" s="86"/>
      <c r="F802" s="8"/>
    </row>
    <row r="803" spans="1:6" x14ac:dyDescent="0.45">
      <c r="A803" s="88"/>
      <c r="B803" s="86"/>
      <c r="C803" s="8"/>
      <c r="D803" s="8"/>
      <c r="E803" s="86"/>
      <c r="F803" s="8"/>
    </row>
    <row r="804" spans="1:6" x14ac:dyDescent="0.45">
      <c r="A804" s="88"/>
      <c r="B804" s="86"/>
      <c r="C804" s="8"/>
      <c r="D804" s="8"/>
      <c r="E804" s="86"/>
      <c r="F804" s="8"/>
    </row>
    <row r="805" spans="1:6" x14ac:dyDescent="0.45">
      <c r="A805" s="88"/>
      <c r="B805" s="86"/>
      <c r="C805" s="8"/>
      <c r="D805" s="8"/>
      <c r="E805" s="86"/>
      <c r="F805" s="8"/>
    </row>
    <row r="806" spans="1:6" x14ac:dyDescent="0.45">
      <c r="A806" s="88"/>
      <c r="B806" s="86"/>
      <c r="C806" s="8"/>
      <c r="D806" s="8"/>
      <c r="E806" s="86"/>
      <c r="F806" s="8"/>
    </row>
    <row r="807" spans="1:6" x14ac:dyDescent="0.45">
      <c r="A807" s="88"/>
      <c r="B807" s="86"/>
      <c r="C807" s="8"/>
      <c r="D807" s="8"/>
      <c r="E807" s="86"/>
      <c r="F807" s="8"/>
    </row>
    <row r="808" spans="1:6" x14ac:dyDescent="0.45">
      <c r="A808" s="88"/>
      <c r="B808" s="86"/>
      <c r="C808" s="8"/>
      <c r="D808" s="8"/>
      <c r="E808" s="86"/>
      <c r="F808" s="8"/>
    </row>
    <row r="809" spans="1:6" x14ac:dyDescent="0.45">
      <c r="A809" s="88"/>
      <c r="B809" s="86"/>
      <c r="C809" s="8"/>
      <c r="D809" s="8"/>
      <c r="E809" s="86"/>
      <c r="F809" s="8"/>
    </row>
    <row r="810" spans="1:6" x14ac:dyDescent="0.45">
      <c r="A810" s="88"/>
      <c r="B810" s="86"/>
      <c r="C810" s="8"/>
      <c r="D810" s="8"/>
      <c r="E810" s="86"/>
      <c r="F810" s="8"/>
    </row>
    <row r="811" spans="1:6" x14ac:dyDescent="0.45">
      <c r="A811" s="88"/>
      <c r="B811" s="86"/>
      <c r="C811" s="8"/>
      <c r="D811" s="8"/>
      <c r="E811" s="86"/>
      <c r="F811" s="8"/>
    </row>
    <row r="812" spans="1:6" x14ac:dyDescent="0.45">
      <c r="A812" s="88"/>
      <c r="B812" s="86"/>
      <c r="C812" s="8"/>
      <c r="D812" s="8"/>
      <c r="E812" s="86" t="str">
        <f>IFERROR(VLOOKUP(A812,SPY!$A$2:$E$379,5,FALSE),"")</f>
        <v/>
      </c>
      <c r="F812" s="8" t="str">
        <f t="shared" ref="F812:F872" si="48">IFERROR(E812/E800-1,"")</f>
        <v/>
      </c>
    </row>
    <row r="813" spans="1:6" x14ac:dyDescent="0.45">
      <c r="A813" s="88"/>
      <c r="B813" s="86"/>
      <c r="C813" s="8"/>
      <c r="D813" s="8"/>
      <c r="E813" s="86" t="str">
        <f>IFERROR(VLOOKUP(A813,SPY!$A$2:$E$379,5,FALSE),"")</f>
        <v/>
      </c>
      <c r="F813" s="8" t="str">
        <f t="shared" si="48"/>
        <v/>
      </c>
    </row>
    <row r="814" spans="1:6" x14ac:dyDescent="0.45">
      <c r="A814" s="88"/>
      <c r="B814" s="86"/>
      <c r="C814" s="8"/>
      <c r="D814" s="8"/>
      <c r="E814" s="86" t="str">
        <f>IFERROR(VLOOKUP(A814,SPY!$A$2:$E$379,5,FALSE),"")</f>
        <v/>
      </c>
      <c r="F814" s="8" t="str">
        <f t="shared" si="48"/>
        <v/>
      </c>
    </row>
    <row r="815" spans="1:6" x14ac:dyDescent="0.45">
      <c r="A815" s="88"/>
      <c r="B815" s="86"/>
      <c r="C815" s="8"/>
      <c r="D815" s="8"/>
      <c r="E815" s="86" t="str">
        <f>IFERROR(VLOOKUP(A815,SPY!$A$2:$E$379,5,FALSE),"")</f>
        <v/>
      </c>
      <c r="F815" s="8" t="str">
        <f t="shared" si="48"/>
        <v/>
      </c>
    </row>
    <row r="816" spans="1:6" x14ac:dyDescent="0.45">
      <c r="A816" s="88"/>
      <c r="B816" s="86"/>
      <c r="C816" s="8"/>
      <c r="D816" s="8"/>
      <c r="E816" s="86" t="str">
        <f>IFERROR(VLOOKUP(A816,SPY!$A$2:$E$379,5,FALSE),"")</f>
        <v/>
      </c>
      <c r="F816" s="8" t="str">
        <f t="shared" si="48"/>
        <v/>
      </c>
    </row>
    <row r="817" spans="1:6" x14ac:dyDescent="0.45">
      <c r="A817" s="88"/>
      <c r="B817" s="86"/>
      <c r="C817" s="8"/>
      <c r="D817" s="8"/>
      <c r="E817" s="86" t="str">
        <f>IFERROR(VLOOKUP(A817,SPY!$A$2:$E$379,5,FALSE),"")</f>
        <v/>
      </c>
      <c r="F817" s="8" t="str">
        <f t="shared" si="48"/>
        <v/>
      </c>
    </row>
    <row r="818" spans="1:6" x14ac:dyDescent="0.45">
      <c r="A818" s="88"/>
      <c r="B818" s="86"/>
      <c r="C818" s="8"/>
      <c r="D818" s="8"/>
      <c r="E818" s="86" t="str">
        <f>IFERROR(VLOOKUP(A818,SPY!$A$2:$E$379,5,FALSE),"")</f>
        <v/>
      </c>
      <c r="F818" s="8" t="str">
        <f t="shared" si="48"/>
        <v/>
      </c>
    </row>
    <row r="819" spans="1:6" x14ac:dyDescent="0.45">
      <c r="A819" s="88"/>
      <c r="B819" s="86"/>
      <c r="C819" s="8"/>
      <c r="D819" s="8"/>
      <c r="E819" s="86" t="str">
        <f>IFERROR(VLOOKUP(A819,SPY!$A$2:$E$379,5,FALSE),"")</f>
        <v/>
      </c>
      <c r="F819" s="8" t="str">
        <f t="shared" si="48"/>
        <v/>
      </c>
    </row>
    <row r="820" spans="1:6" x14ac:dyDescent="0.45">
      <c r="A820" s="88"/>
      <c r="B820" s="86"/>
      <c r="C820" s="8"/>
      <c r="D820" s="8"/>
      <c r="E820" s="86" t="str">
        <f>IFERROR(VLOOKUP(A820,SPY!$A$2:$E$379,5,FALSE),"")</f>
        <v/>
      </c>
      <c r="F820" s="8" t="str">
        <f t="shared" si="48"/>
        <v/>
      </c>
    </row>
    <row r="821" spans="1:6" x14ac:dyDescent="0.45">
      <c r="A821" s="88"/>
      <c r="B821" s="86"/>
      <c r="C821" s="8"/>
      <c r="D821" s="8"/>
      <c r="E821" s="86" t="str">
        <f>IFERROR(VLOOKUP(A821,SPY!$A$2:$E$379,5,FALSE),"")</f>
        <v/>
      </c>
      <c r="F821" s="8" t="str">
        <f t="shared" si="48"/>
        <v/>
      </c>
    </row>
    <row r="822" spans="1:6" x14ac:dyDescent="0.45">
      <c r="A822" s="88"/>
      <c r="B822" s="86"/>
      <c r="C822" s="8"/>
      <c r="D822" s="8"/>
      <c r="E822" s="86" t="str">
        <f>IFERROR(VLOOKUP(A822,SPY!$A$2:$E$379,5,FALSE),"")</f>
        <v/>
      </c>
      <c r="F822" s="8" t="str">
        <f t="shared" si="48"/>
        <v/>
      </c>
    </row>
    <row r="823" spans="1:6" x14ac:dyDescent="0.45">
      <c r="A823" s="88"/>
      <c r="B823" s="86"/>
      <c r="C823" s="8"/>
      <c r="D823" s="8"/>
      <c r="E823" s="86" t="str">
        <f>IFERROR(VLOOKUP(A823,SPY!$A$2:$E$379,5,FALSE),"")</f>
        <v/>
      </c>
      <c r="F823" s="8" t="str">
        <f t="shared" si="48"/>
        <v/>
      </c>
    </row>
    <row r="824" spans="1:6" x14ac:dyDescent="0.45">
      <c r="A824" s="88"/>
      <c r="B824" s="86"/>
      <c r="C824" s="8"/>
      <c r="D824" s="8"/>
      <c r="E824" s="86" t="str">
        <f>IFERROR(VLOOKUP(A824,SPY!$A$2:$E$379,5,FALSE),"")</f>
        <v/>
      </c>
      <c r="F824" s="8" t="str">
        <f t="shared" si="48"/>
        <v/>
      </c>
    </row>
    <row r="825" spans="1:6" x14ac:dyDescent="0.45">
      <c r="A825" s="88"/>
      <c r="B825" s="86"/>
      <c r="C825" s="8"/>
      <c r="D825" s="8"/>
      <c r="E825" s="86" t="str">
        <f>IFERROR(VLOOKUP(A825,SPY!$A$2:$E$379,5,FALSE),"")</f>
        <v/>
      </c>
      <c r="F825" s="8" t="str">
        <f t="shared" si="48"/>
        <v/>
      </c>
    </row>
    <row r="826" spans="1:6" x14ac:dyDescent="0.45">
      <c r="A826" s="88"/>
      <c r="B826" s="86"/>
      <c r="C826" s="8"/>
      <c r="D826" s="8"/>
      <c r="E826" s="86" t="str">
        <f>IFERROR(VLOOKUP(A826,SPY!$A$2:$E$379,5,FALSE),"")</f>
        <v/>
      </c>
      <c r="F826" s="8" t="str">
        <f t="shared" si="48"/>
        <v/>
      </c>
    </row>
    <row r="827" spans="1:6" x14ac:dyDescent="0.45">
      <c r="A827" s="88"/>
      <c r="B827" s="86"/>
      <c r="C827" s="8"/>
      <c r="D827" s="8"/>
      <c r="E827" s="86" t="str">
        <f>IFERROR(VLOOKUP(A827,SPY!$A$2:$E$379,5,FALSE),"")</f>
        <v/>
      </c>
      <c r="F827" s="8" t="str">
        <f t="shared" si="48"/>
        <v/>
      </c>
    </row>
    <row r="828" spans="1:6" x14ac:dyDescent="0.45">
      <c r="A828" s="88"/>
      <c r="B828" s="86"/>
      <c r="C828" s="8"/>
      <c r="D828" s="8"/>
      <c r="E828" s="86" t="str">
        <f>IFERROR(VLOOKUP(A828,SPY!$A$2:$E$379,5,FALSE),"")</f>
        <v/>
      </c>
      <c r="F828" s="8" t="str">
        <f t="shared" si="48"/>
        <v/>
      </c>
    </row>
    <row r="829" spans="1:6" x14ac:dyDescent="0.45">
      <c r="A829" s="88"/>
      <c r="B829" s="86"/>
      <c r="C829" s="8"/>
      <c r="D829" s="8"/>
      <c r="E829" s="86" t="str">
        <f>IFERROR(VLOOKUP(A829,SPY!$A$2:$E$379,5,FALSE),"")</f>
        <v/>
      </c>
      <c r="F829" s="8" t="str">
        <f t="shared" si="48"/>
        <v/>
      </c>
    </row>
    <row r="830" spans="1:6" x14ac:dyDescent="0.45">
      <c r="A830" s="88"/>
      <c r="B830" s="86"/>
      <c r="C830" s="8"/>
      <c r="D830" s="8"/>
      <c r="E830" s="86" t="str">
        <f>IFERROR(VLOOKUP(A830,SPY!$A$2:$E$379,5,FALSE),"")</f>
        <v/>
      </c>
      <c r="F830" s="8" t="str">
        <f t="shared" si="48"/>
        <v/>
      </c>
    </row>
    <row r="831" spans="1:6" x14ac:dyDescent="0.45">
      <c r="A831" s="88"/>
      <c r="B831" s="86"/>
      <c r="C831" s="8"/>
      <c r="D831" s="8"/>
      <c r="E831" s="86" t="str">
        <f>IFERROR(VLOOKUP(A831,SPY!$A$2:$E$379,5,FALSE),"")</f>
        <v/>
      </c>
      <c r="F831" s="8" t="str">
        <f t="shared" si="48"/>
        <v/>
      </c>
    </row>
    <row r="832" spans="1:6" x14ac:dyDescent="0.45">
      <c r="A832" s="88"/>
      <c r="B832" s="86"/>
      <c r="C832" s="8"/>
      <c r="D832" s="8"/>
      <c r="E832" s="86" t="str">
        <f>IFERROR(VLOOKUP(A832,SPY!$A$2:$E$379,5,FALSE),"")</f>
        <v/>
      </c>
      <c r="F832" s="8" t="str">
        <f t="shared" si="48"/>
        <v/>
      </c>
    </row>
    <row r="833" spans="1:6" x14ac:dyDescent="0.45">
      <c r="A833" s="88"/>
      <c r="B833" s="86"/>
      <c r="C833" s="8"/>
      <c r="D833" s="8"/>
      <c r="E833" s="86" t="str">
        <f>IFERROR(VLOOKUP(A833,SPY!$A$2:$E$379,5,FALSE),"")</f>
        <v/>
      </c>
      <c r="F833" s="8" t="str">
        <f t="shared" si="48"/>
        <v/>
      </c>
    </row>
    <row r="834" spans="1:6" x14ac:dyDescent="0.45">
      <c r="A834" s="88"/>
      <c r="B834" s="86"/>
      <c r="C834" s="8"/>
      <c r="D834" s="8"/>
      <c r="E834" s="86" t="str">
        <f>IFERROR(VLOOKUP(A834,SPY!$A$2:$E$379,5,FALSE),"")</f>
        <v/>
      </c>
      <c r="F834" s="8" t="str">
        <f t="shared" si="48"/>
        <v/>
      </c>
    </row>
    <row r="835" spans="1:6" x14ac:dyDescent="0.45">
      <c r="A835" s="88"/>
      <c r="B835" s="86"/>
      <c r="C835" s="8"/>
      <c r="D835" s="8"/>
      <c r="E835" s="86" t="str">
        <f>IFERROR(VLOOKUP(A835,SPY!$A$2:$E$379,5,FALSE),"")</f>
        <v/>
      </c>
      <c r="F835" s="8" t="str">
        <f t="shared" si="48"/>
        <v/>
      </c>
    </row>
    <row r="836" spans="1:6" x14ac:dyDescent="0.45">
      <c r="A836" s="88"/>
      <c r="B836" s="86"/>
      <c r="C836" s="8"/>
      <c r="D836" s="8"/>
      <c r="E836" s="86" t="str">
        <f>IFERROR(VLOOKUP(A836,SPY!$A$2:$E$379,5,FALSE),"")</f>
        <v/>
      </c>
      <c r="F836" s="8" t="str">
        <f t="shared" si="48"/>
        <v/>
      </c>
    </row>
    <row r="837" spans="1:6" x14ac:dyDescent="0.45">
      <c r="A837" s="88"/>
      <c r="B837" s="86"/>
      <c r="C837" s="8"/>
      <c r="D837" s="8"/>
      <c r="E837" s="86" t="str">
        <f>IFERROR(VLOOKUP(A837,SPY!$A$2:$E$379,5,FALSE),"")</f>
        <v/>
      </c>
      <c r="F837" s="8" t="str">
        <f t="shared" si="48"/>
        <v/>
      </c>
    </row>
    <row r="838" spans="1:6" x14ac:dyDescent="0.45">
      <c r="A838" s="88"/>
      <c r="B838" s="86"/>
      <c r="C838" s="8"/>
      <c r="D838" s="8"/>
      <c r="E838" s="86" t="str">
        <f>IFERROR(VLOOKUP(A838,SPY!$A$2:$E$379,5,FALSE),"")</f>
        <v/>
      </c>
      <c r="F838" s="8" t="str">
        <f t="shared" si="48"/>
        <v/>
      </c>
    </row>
    <row r="839" spans="1:6" x14ac:dyDescent="0.45">
      <c r="A839" s="88"/>
      <c r="B839" s="86"/>
      <c r="C839" s="8"/>
      <c r="D839" s="8"/>
      <c r="E839" s="86" t="str">
        <f>IFERROR(VLOOKUP(A839,SPY!$A$2:$E$379,5,FALSE),"")</f>
        <v/>
      </c>
      <c r="F839" s="8" t="str">
        <f t="shared" si="48"/>
        <v/>
      </c>
    </row>
    <row r="840" spans="1:6" x14ac:dyDescent="0.45">
      <c r="A840" s="88"/>
      <c r="B840" s="86"/>
      <c r="C840" s="8"/>
      <c r="D840" s="8"/>
      <c r="E840" s="86" t="str">
        <f>IFERROR(VLOOKUP(A840,SPY!$A$2:$E$379,5,FALSE),"")</f>
        <v/>
      </c>
      <c r="F840" s="8" t="str">
        <f t="shared" si="48"/>
        <v/>
      </c>
    </row>
    <row r="841" spans="1:6" x14ac:dyDescent="0.45">
      <c r="A841" s="88"/>
      <c r="B841" s="86"/>
      <c r="C841" s="8"/>
      <c r="D841" s="8"/>
      <c r="E841" s="86" t="str">
        <f>IFERROR(VLOOKUP(A841,SPY!$A$2:$E$379,5,FALSE),"")</f>
        <v/>
      </c>
      <c r="F841" s="8" t="str">
        <f t="shared" si="48"/>
        <v/>
      </c>
    </row>
    <row r="842" spans="1:6" x14ac:dyDescent="0.45">
      <c r="A842" s="88"/>
      <c r="B842" s="86"/>
      <c r="C842" s="8"/>
      <c r="D842" s="8"/>
      <c r="E842" s="86" t="str">
        <f>IFERROR(VLOOKUP(A842,SPY!$A$2:$E$379,5,FALSE),"")</f>
        <v/>
      </c>
      <c r="F842" s="8" t="str">
        <f t="shared" si="48"/>
        <v/>
      </c>
    </row>
    <row r="843" spans="1:6" x14ac:dyDescent="0.45">
      <c r="A843" s="88"/>
      <c r="B843" s="86"/>
      <c r="C843" s="8"/>
      <c r="D843" s="8"/>
      <c r="E843" s="86" t="str">
        <f>IFERROR(VLOOKUP(A843,SPY!$A$2:$E$379,5,FALSE),"")</f>
        <v/>
      </c>
      <c r="F843" s="8" t="str">
        <f t="shared" si="48"/>
        <v/>
      </c>
    </row>
    <row r="844" spans="1:6" x14ac:dyDescent="0.45">
      <c r="A844" s="88"/>
      <c r="B844" s="86"/>
      <c r="C844" s="8"/>
      <c r="D844" s="8"/>
      <c r="E844" s="86" t="str">
        <f>IFERROR(VLOOKUP(A844,SPY!$A$2:$E$379,5,FALSE),"")</f>
        <v/>
      </c>
      <c r="F844" s="8" t="str">
        <f t="shared" si="48"/>
        <v/>
      </c>
    </row>
    <row r="845" spans="1:6" x14ac:dyDescent="0.45">
      <c r="A845" s="88"/>
      <c r="B845" s="86"/>
      <c r="C845" s="8"/>
      <c r="D845" s="8"/>
      <c r="E845" s="86" t="str">
        <f>IFERROR(VLOOKUP(A845,SPY!$A$2:$E$379,5,FALSE),"")</f>
        <v/>
      </c>
      <c r="F845" s="8" t="str">
        <f t="shared" si="48"/>
        <v/>
      </c>
    </row>
    <row r="846" spans="1:6" x14ac:dyDescent="0.45">
      <c r="A846" s="88"/>
      <c r="B846" s="86"/>
      <c r="C846" s="8"/>
      <c r="D846" s="8"/>
      <c r="E846" s="86" t="str">
        <f>IFERROR(VLOOKUP(A846,SPY!$A$2:$E$379,5,FALSE),"")</f>
        <v/>
      </c>
      <c r="F846" s="8" t="str">
        <f t="shared" si="48"/>
        <v/>
      </c>
    </row>
    <row r="847" spans="1:6" x14ac:dyDescent="0.45">
      <c r="A847" s="88"/>
      <c r="B847" s="86"/>
      <c r="C847" s="8"/>
      <c r="D847" s="8"/>
      <c r="E847" s="86" t="str">
        <f>IFERROR(VLOOKUP(A847,SPY!$A$2:$E$379,5,FALSE),"")</f>
        <v/>
      </c>
      <c r="F847" s="8" t="str">
        <f t="shared" si="48"/>
        <v/>
      </c>
    </row>
    <row r="848" spans="1:6" x14ac:dyDescent="0.45">
      <c r="A848" s="88"/>
      <c r="B848" s="86"/>
      <c r="C848" s="8"/>
      <c r="D848" s="8"/>
      <c r="E848" s="86" t="str">
        <f>IFERROR(VLOOKUP(A848,SPY!$A$2:$E$379,5,FALSE),"")</f>
        <v/>
      </c>
      <c r="F848" s="8" t="str">
        <f t="shared" si="48"/>
        <v/>
      </c>
    </row>
    <row r="849" spans="1:6" x14ac:dyDescent="0.45">
      <c r="A849" s="88"/>
      <c r="B849" s="86"/>
      <c r="C849" s="8"/>
      <c r="D849" s="8"/>
      <c r="E849" s="86" t="str">
        <f>IFERROR(VLOOKUP(A849,SPY!$A$2:$E$379,5,FALSE),"")</f>
        <v/>
      </c>
      <c r="F849" s="8" t="str">
        <f t="shared" si="48"/>
        <v/>
      </c>
    </row>
    <row r="850" spans="1:6" x14ac:dyDescent="0.45">
      <c r="A850" s="88"/>
      <c r="B850" s="86"/>
      <c r="C850" s="8"/>
      <c r="D850" s="8"/>
      <c r="E850" s="86" t="str">
        <f>IFERROR(VLOOKUP(A850,SPY!$A$2:$E$379,5,FALSE),"")</f>
        <v/>
      </c>
      <c r="F850" s="8" t="str">
        <f t="shared" si="48"/>
        <v/>
      </c>
    </row>
    <row r="851" spans="1:6" x14ac:dyDescent="0.45">
      <c r="A851" s="88"/>
      <c r="B851" s="86"/>
      <c r="C851" s="8"/>
      <c r="D851" s="8"/>
      <c r="E851" s="86" t="str">
        <f>IFERROR(VLOOKUP(A851,SPY!$A$2:$E$379,5,FALSE),"")</f>
        <v/>
      </c>
      <c r="F851" s="8" t="str">
        <f t="shared" si="48"/>
        <v/>
      </c>
    </row>
    <row r="852" spans="1:6" x14ac:dyDescent="0.45">
      <c r="A852" s="88"/>
      <c r="B852" s="86"/>
      <c r="C852" s="8"/>
      <c r="D852" s="8"/>
      <c r="E852" s="86" t="str">
        <f>IFERROR(VLOOKUP(A852,SPY!$A$2:$E$379,5,FALSE),"")</f>
        <v/>
      </c>
      <c r="F852" s="8" t="str">
        <f t="shared" si="48"/>
        <v/>
      </c>
    </row>
    <row r="853" spans="1:6" x14ac:dyDescent="0.45">
      <c r="A853" s="88"/>
      <c r="B853" s="86"/>
      <c r="C853" s="8"/>
      <c r="D853" s="8"/>
      <c r="E853" s="86" t="str">
        <f>IFERROR(VLOOKUP(A853,SPY!$A$2:$E$379,5,FALSE),"")</f>
        <v/>
      </c>
      <c r="F853" s="8" t="str">
        <f t="shared" si="48"/>
        <v/>
      </c>
    </row>
    <row r="854" spans="1:6" x14ac:dyDescent="0.45">
      <c r="A854" s="88"/>
      <c r="B854" s="86"/>
      <c r="C854" s="8"/>
      <c r="D854" s="8"/>
      <c r="E854" s="86" t="str">
        <f>IFERROR(VLOOKUP(A854,SPY!$A$2:$E$379,5,FALSE),"")</f>
        <v/>
      </c>
      <c r="F854" s="8" t="str">
        <f t="shared" si="48"/>
        <v/>
      </c>
    </row>
    <row r="855" spans="1:6" x14ac:dyDescent="0.45">
      <c r="A855" s="88"/>
      <c r="B855" s="86"/>
      <c r="C855" s="8"/>
      <c r="D855" s="8"/>
      <c r="E855" s="86" t="str">
        <f>IFERROR(VLOOKUP(A855,SPY!$A$2:$E$379,5,FALSE),"")</f>
        <v/>
      </c>
      <c r="F855" s="8" t="str">
        <f t="shared" si="48"/>
        <v/>
      </c>
    </row>
    <row r="856" spans="1:6" x14ac:dyDescent="0.45">
      <c r="A856" s="88"/>
      <c r="B856" s="86"/>
      <c r="C856" s="8"/>
      <c r="D856" s="8"/>
      <c r="E856" s="86" t="str">
        <f>IFERROR(VLOOKUP(A856,SPY!$A$2:$E$379,5,FALSE),"")</f>
        <v/>
      </c>
      <c r="F856" s="8" t="str">
        <f t="shared" si="48"/>
        <v/>
      </c>
    </row>
    <row r="857" spans="1:6" x14ac:dyDescent="0.45">
      <c r="A857" s="88"/>
      <c r="B857" s="86"/>
      <c r="C857" s="8"/>
      <c r="D857" s="8"/>
      <c r="E857" s="86" t="str">
        <f>IFERROR(VLOOKUP(A857,SPY!$A$2:$E$379,5,FALSE),"")</f>
        <v/>
      </c>
      <c r="F857" s="8" t="str">
        <f t="shared" si="48"/>
        <v/>
      </c>
    </row>
    <row r="858" spans="1:6" x14ac:dyDescent="0.45">
      <c r="A858" s="88"/>
      <c r="B858" s="86"/>
      <c r="C858" s="8"/>
      <c r="D858" s="8"/>
      <c r="E858" s="86" t="str">
        <f>IFERROR(VLOOKUP(A858,SPY!$A$2:$E$379,5,FALSE),"")</f>
        <v/>
      </c>
      <c r="F858" s="8" t="str">
        <f t="shared" si="48"/>
        <v/>
      </c>
    </row>
    <row r="859" spans="1:6" x14ac:dyDescent="0.45">
      <c r="A859" s="88"/>
      <c r="B859" s="86"/>
      <c r="C859" s="8"/>
      <c r="D859" s="8"/>
      <c r="E859" s="86" t="str">
        <f>IFERROR(VLOOKUP(A859,SPY!$A$2:$E$379,5,FALSE),"")</f>
        <v/>
      </c>
      <c r="F859" s="8" t="str">
        <f t="shared" si="48"/>
        <v/>
      </c>
    </row>
    <row r="860" spans="1:6" x14ac:dyDescent="0.45">
      <c r="A860" s="88"/>
      <c r="B860" s="86"/>
      <c r="C860" s="8"/>
      <c r="D860" s="8"/>
      <c r="E860" s="86" t="str">
        <f>IFERROR(VLOOKUP(A860,SPY!$A$2:$E$379,5,FALSE),"")</f>
        <v/>
      </c>
      <c r="F860" s="8" t="str">
        <f t="shared" si="48"/>
        <v/>
      </c>
    </row>
    <row r="861" spans="1:6" x14ac:dyDescent="0.45">
      <c r="A861" s="88"/>
      <c r="B861" s="86"/>
      <c r="C861" s="8"/>
      <c r="D861" s="8"/>
      <c r="E861" s="86" t="str">
        <f>IFERROR(VLOOKUP(A861,SPY!$A$2:$E$379,5,FALSE),"")</f>
        <v/>
      </c>
      <c r="F861" s="8" t="str">
        <f t="shared" si="48"/>
        <v/>
      </c>
    </row>
    <row r="862" spans="1:6" x14ac:dyDescent="0.45">
      <c r="A862" s="88"/>
      <c r="B862" s="86"/>
      <c r="C862" s="8"/>
      <c r="D862" s="8"/>
      <c r="E862" s="86" t="str">
        <f>IFERROR(VLOOKUP(A862,SPY!$A$2:$E$379,5,FALSE),"")</f>
        <v/>
      </c>
      <c r="F862" s="8" t="str">
        <f t="shared" si="48"/>
        <v/>
      </c>
    </row>
    <row r="863" spans="1:6" x14ac:dyDescent="0.45">
      <c r="A863" s="88"/>
      <c r="B863" s="86"/>
      <c r="C863" s="8"/>
      <c r="D863" s="8"/>
      <c r="E863" s="86" t="str">
        <f>IFERROR(VLOOKUP(A863,SPY!$A$2:$E$379,5,FALSE),"")</f>
        <v/>
      </c>
      <c r="F863" s="8" t="str">
        <f t="shared" si="48"/>
        <v/>
      </c>
    </row>
    <row r="864" spans="1:6" x14ac:dyDescent="0.45">
      <c r="A864" s="88"/>
      <c r="B864" s="86"/>
      <c r="C864" s="8"/>
      <c r="D864" s="8"/>
      <c r="E864" s="86" t="str">
        <f>IFERROR(VLOOKUP(A864,SPY!$A$2:$E$379,5,FALSE),"")</f>
        <v/>
      </c>
      <c r="F864" s="8" t="str">
        <f t="shared" si="48"/>
        <v/>
      </c>
    </row>
    <row r="865" spans="1:6" x14ac:dyDescent="0.45">
      <c r="A865" s="88"/>
      <c r="B865" s="86"/>
      <c r="C865" s="8"/>
      <c r="D865" s="8"/>
      <c r="E865" s="86" t="str">
        <f>IFERROR(VLOOKUP(A865,SPY!$A$2:$E$379,5,FALSE),"")</f>
        <v/>
      </c>
      <c r="F865" s="8" t="str">
        <f t="shared" si="48"/>
        <v/>
      </c>
    </row>
    <row r="866" spans="1:6" x14ac:dyDescent="0.45">
      <c r="A866" s="88"/>
      <c r="B866" s="86"/>
      <c r="C866" s="8"/>
      <c r="D866" s="8"/>
      <c r="E866" s="86" t="str">
        <f>IFERROR(VLOOKUP(A866,SPY!$A$2:$E$379,5,FALSE),"")</f>
        <v/>
      </c>
      <c r="F866" s="8" t="str">
        <f t="shared" si="48"/>
        <v/>
      </c>
    </row>
    <row r="867" spans="1:6" x14ac:dyDescent="0.45">
      <c r="A867" s="88"/>
      <c r="B867" s="86"/>
      <c r="C867" s="8"/>
      <c r="D867" s="8"/>
      <c r="E867" s="86" t="str">
        <f>IFERROR(VLOOKUP(A867,SPY!$A$2:$E$379,5,FALSE),"")</f>
        <v/>
      </c>
      <c r="F867" s="8" t="str">
        <f t="shared" si="48"/>
        <v/>
      </c>
    </row>
    <row r="868" spans="1:6" x14ac:dyDescent="0.45">
      <c r="A868" s="88"/>
      <c r="B868" s="86"/>
      <c r="C868" s="8"/>
      <c r="D868" s="8"/>
      <c r="E868" s="86" t="str">
        <f>IFERROR(VLOOKUP(A868,SPY!$A$2:$E$379,5,FALSE),"")</f>
        <v/>
      </c>
      <c r="F868" s="8" t="str">
        <f t="shared" si="48"/>
        <v/>
      </c>
    </row>
    <row r="869" spans="1:6" x14ac:dyDescent="0.45">
      <c r="A869" s="88"/>
      <c r="B869" s="86"/>
      <c r="C869" s="8"/>
      <c r="D869" s="8"/>
      <c r="E869" s="86" t="str">
        <f>IFERROR(VLOOKUP(A869,SPY!$A$2:$E$379,5,FALSE),"")</f>
        <v/>
      </c>
      <c r="F869" s="8" t="str">
        <f t="shared" si="48"/>
        <v/>
      </c>
    </row>
    <row r="870" spans="1:6" x14ac:dyDescent="0.45">
      <c r="A870" s="88"/>
      <c r="B870" s="86"/>
      <c r="C870" s="8"/>
      <c r="D870" s="8"/>
      <c r="E870" s="86" t="str">
        <f>IFERROR(VLOOKUP(A870,SPY!$A$2:$E$379,5,FALSE),"")</f>
        <v/>
      </c>
      <c r="F870" s="8" t="str">
        <f t="shared" si="48"/>
        <v/>
      </c>
    </row>
    <row r="871" spans="1:6" x14ac:dyDescent="0.45">
      <c r="A871" s="88"/>
      <c r="B871" s="86"/>
      <c r="C871" s="8"/>
      <c r="D871" s="8"/>
      <c r="E871" s="86" t="str">
        <f>IFERROR(VLOOKUP(A871,SPY!$A$2:$E$379,5,FALSE),"")</f>
        <v/>
      </c>
      <c r="F871" s="8" t="str">
        <f t="shared" si="48"/>
        <v/>
      </c>
    </row>
    <row r="872" spans="1:6" x14ac:dyDescent="0.45">
      <c r="A872" s="88"/>
      <c r="B872" s="86"/>
      <c r="C872" s="8"/>
      <c r="D872" s="8"/>
      <c r="E872" s="86" t="str">
        <f>IFERROR(VLOOKUP(A872,SPY!$A$2:$E$379,5,FALSE),"")</f>
        <v/>
      </c>
      <c r="F872" s="8" t="str">
        <f t="shared" si="48"/>
        <v/>
      </c>
    </row>
    <row r="873" spans="1:6" x14ac:dyDescent="0.45">
      <c r="A873" s="88"/>
      <c r="B873" s="86"/>
      <c r="C873" s="8"/>
      <c r="D873" s="8"/>
      <c r="E873" s="86" t="str">
        <f>IFERROR(VLOOKUP(A873,SPY!$A$2:$E$379,5,FALSE),"")</f>
        <v/>
      </c>
      <c r="F873" s="8" t="str">
        <f t="shared" ref="F873:F931" si="49">IFERROR(E873/E861-1,"")</f>
        <v/>
      </c>
    </row>
    <row r="874" spans="1:6" x14ac:dyDescent="0.45">
      <c r="A874" s="88"/>
      <c r="B874" s="86"/>
      <c r="C874" s="8"/>
      <c r="D874" s="8"/>
      <c r="E874" s="86" t="str">
        <f>IFERROR(VLOOKUP(A874,SPY!$A$2:$E$379,5,FALSE),"")</f>
        <v/>
      </c>
      <c r="F874" s="8" t="str">
        <f t="shared" si="49"/>
        <v/>
      </c>
    </row>
    <row r="875" spans="1:6" x14ac:dyDescent="0.45">
      <c r="A875" s="88"/>
      <c r="B875" s="86"/>
      <c r="C875" s="8"/>
      <c r="D875" s="8"/>
      <c r="E875" s="86" t="str">
        <f>IFERROR(VLOOKUP(A875,SPY!$A$2:$E$379,5,FALSE),"")</f>
        <v/>
      </c>
      <c r="F875" s="8" t="str">
        <f t="shared" si="49"/>
        <v/>
      </c>
    </row>
    <row r="876" spans="1:6" x14ac:dyDescent="0.45">
      <c r="A876" s="88"/>
      <c r="B876" s="86"/>
      <c r="C876" s="8"/>
      <c r="D876" s="8"/>
      <c r="E876" s="86" t="str">
        <f>IFERROR(VLOOKUP(A876,SPY!$A$2:$E$379,5,FALSE),"")</f>
        <v/>
      </c>
      <c r="F876" s="8" t="str">
        <f t="shared" si="49"/>
        <v/>
      </c>
    </row>
    <row r="877" spans="1:6" x14ac:dyDescent="0.45">
      <c r="A877" s="88"/>
      <c r="B877" s="86"/>
      <c r="C877" s="8"/>
      <c r="D877" s="8"/>
      <c r="E877" s="86" t="str">
        <f>IFERROR(VLOOKUP(A877,SPY!$A$2:$E$379,5,FALSE),"")</f>
        <v/>
      </c>
      <c r="F877" s="8" t="str">
        <f t="shared" si="49"/>
        <v/>
      </c>
    </row>
    <row r="878" spans="1:6" x14ac:dyDescent="0.45">
      <c r="A878" s="88"/>
      <c r="B878" s="86"/>
      <c r="C878" s="8"/>
      <c r="D878" s="8"/>
      <c r="E878" s="86" t="str">
        <f>IFERROR(VLOOKUP(A878,SPY!$A$2:$E$379,5,FALSE),"")</f>
        <v/>
      </c>
      <c r="F878" s="8" t="str">
        <f t="shared" si="49"/>
        <v/>
      </c>
    </row>
    <row r="879" spans="1:6" x14ac:dyDescent="0.45">
      <c r="A879" s="88"/>
      <c r="B879" s="86"/>
      <c r="C879" s="8"/>
      <c r="D879" s="8"/>
      <c r="E879" s="86" t="str">
        <f>IFERROR(VLOOKUP(A879,SPY!$A$2:$E$379,5,FALSE),"")</f>
        <v/>
      </c>
      <c r="F879" s="8" t="str">
        <f t="shared" si="49"/>
        <v/>
      </c>
    </row>
    <row r="880" spans="1:6" x14ac:dyDescent="0.45">
      <c r="A880" s="88"/>
      <c r="B880" s="86"/>
      <c r="C880" s="8"/>
      <c r="D880" s="8"/>
      <c r="E880" s="86" t="str">
        <f>IFERROR(VLOOKUP(A880,SPY!$A$2:$E$379,5,FALSE),"")</f>
        <v/>
      </c>
      <c r="F880" s="8" t="str">
        <f t="shared" si="49"/>
        <v/>
      </c>
    </row>
    <row r="881" spans="1:6" x14ac:dyDescent="0.45">
      <c r="A881" s="88"/>
      <c r="B881" s="86"/>
      <c r="C881" s="8"/>
      <c r="D881" s="8"/>
      <c r="E881" s="86" t="str">
        <f>IFERROR(VLOOKUP(A881,SPY!$A$2:$E$379,5,FALSE),"")</f>
        <v/>
      </c>
      <c r="F881" s="8" t="str">
        <f t="shared" si="49"/>
        <v/>
      </c>
    </row>
    <row r="882" spans="1:6" x14ac:dyDescent="0.45">
      <c r="A882" s="88"/>
      <c r="B882" s="86"/>
      <c r="C882" s="8"/>
      <c r="D882" s="8"/>
      <c r="E882" s="86" t="str">
        <f>IFERROR(VLOOKUP(A882,SPY!$A$2:$E$379,5,FALSE),"")</f>
        <v/>
      </c>
      <c r="F882" s="8" t="str">
        <f t="shared" si="49"/>
        <v/>
      </c>
    </row>
    <row r="883" spans="1:6" x14ac:dyDescent="0.45">
      <c r="A883" s="88"/>
      <c r="B883" s="86"/>
      <c r="C883" s="8"/>
      <c r="D883" s="8"/>
      <c r="E883" s="86" t="str">
        <f>IFERROR(VLOOKUP(A883,SPY!$A$2:$E$379,5,FALSE),"")</f>
        <v/>
      </c>
      <c r="F883" s="8" t="str">
        <f t="shared" si="49"/>
        <v/>
      </c>
    </row>
    <row r="884" spans="1:6" x14ac:dyDescent="0.45">
      <c r="A884" s="88"/>
      <c r="B884" s="86"/>
      <c r="C884" s="8"/>
      <c r="D884" s="8"/>
      <c r="E884" s="86" t="str">
        <f>IFERROR(VLOOKUP(A884,SPY!$A$2:$E$379,5,FALSE),"")</f>
        <v/>
      </c>
      <c r="F884" s="8" t="str">
        <f t="shared" si="49"/>
        <v/>
      </c>
    </row>
    <row r="885" spans="1:6" x14ac:dyDescent="0.45">
      <c r="A885" s="88"/>
      <c r="B885" s="86"/>
      <c r="C885" s="8"/>
      <c r="D885" s="8"/>
      <c r="E885" s="86" t="str">
        <f>IFERROR(VLOOKUP(A885,SPY!$A$2:$E$379,5,FALSE),"")</f>
        <v/>
      </c>
      <c r="F885" s="8" t="str">
        <f t="shared" si="49"/>
        <v/>
      </c>
    </row>
    <row r="886" spans="1:6" x14ac:dyDescent="0.45">
      <c r="A886" s="88"/>
      <c r="B886" s="86"/>
      <c r="C886" s="8"/>
      <c r="D886" s="8"/>
      <c r="E886" s="86" t="str">
        <f>IFERROR(VLOOKUP(A886,SPY!$A$2:$E$379,5,FALSE),"")</f>
        <v/>
      </c>
      <c r="F886" s="8" t="str">
        <f t="shared" si="49"/>
        <v/>
      </c>
    </row>
    <row r="887" spans="1:6" x14ac:dyDescent="0.45">
      <c r="A887" s="88"/>
      <c r="B887" s="86"/>
      <c r="C887" s="8"/>
      <c r="D887" s="8"/>
      <c r="E887" s="86" t="str">
        <f>IFERROR(VLOOKUP(A887,SPY!$A$2:$E$379,5,FALSE),"")</f>
        <v/>
      </c>
      <c r="F887" s="8" t="str">
        <f t="shared" si="49"/>
        <v/>
      </c>
    </row>
    <row r="888" spans="1:6" x14ac:dyDescent="0.45">
      <c r="A888" s="88"/>
      <c r="B888" s="86"/>
      <c r="C888" s="8"/>
      <c r="D888" s="8"/>
      <c r="E888" s="86" t="str">
        <f>IFERROR(VLOOKUP(A888,SPY!$A$2:$E$379,5,FALSE),"")</f>
        <v/>
      </c>
      <c r="F888" s="8" t="str">
        <f t="shared" si="49"/>
        <v/>
      </c>
    </row>
    <row r="889" spans="1:6" x14ac:dyDescent="0.45">
      <c r="A889" s="88"/>
      <c r="B889" s="86"/>
      <c r="C889" s="8"/>
      <c r="D889" s="8"/>
      <c r="E889" s="86" t="str">
        <f>IFERROR(VLOOKUP(A889,SPY!$A$2:$E$379,5,FALSE),"")</f>
        <v/>
      </c>
      <c r="F889" s="8" t="str">
        <f t="shared" si="49"/>
        <v/>
      </c>
    </row>
    <row r="890" spans="1:6" x14ac:dyDescent="0.45">
      <c r="A890" s="88"/>
      <c r="B890" s="86"/>
      <c r="C890" s="8"/>
      <c r="D890" s="8"/>
      <c r="E890" s="86" t="str">
        <f>IFERROR(VLOOKUP(A890,SPY!$A$2:$E$379,5,FALSE),"")</f>
        <v/>
      </c>
      <c r="F890" s="8" t="str">
        <f t="shared" si="49"/>
        <v/>
      </c>
    </row>
    <row r="891" spans="1:6" x14ac:dyDescent="0.45">
      <c r="A891" s="88"/>
      <c r="B891" s="86"/>
      <c r="C891" s="8"/>
      <c r="D891" s="8"/>
      <c r="E891" s="86" t="str">
        <f>IFERROR(VLOOKUP(A891,SPY!$A$2:$E$379,5,FALSE),"")</f>
        <v/>
      </c>
      <c r="F891" s="8" t="str">
        <f t="shared" si="49"/>
        <v/>
      </c>
    </row>
    <row r="892" spans="1:6" x14ac:dyDescent="0.45">
      <c r="A892" s="88"/>
      <c r="B892" s="86"/>
      <c r="C892" s="8"/>
      <c r="D892" s="8"/>
      <c r="E892" s="86" t="str">
        <f>IFERROR(VLOOKUP(A892,SPY!$A$2:$E$379,5,FALSE),"")</f>
        <v/>
      </c>
      <c r="F892" s="8" t="str">
        <f t="shared" si="49"/>
        <v/>
      </c>
    </row>
    <row r="893" spans="1:6" x14ac:dyDescent="0.45">
      <c r="A893" s="88"/>
      <c r="B893" s="86"/>
      <c r="C893" s="8"/>
      <c r="D893" s="8"/>
      <c r="E893" s="86" t="str">
        <f>IFERROR(VLOOKUP(A893,SPY!$A$2:$E$379,5,FALSE),"")</f>
        <v/>
      </c>
      <c r="F893" s="8" t="str">
        <f t="shared" si="49"/>
        <v/>
      </c>
    </row>
    <row r="894" spans="1:6" x14ac:dyDescent="0.45">
      <c r="A894" s="88"/>
      <c r="B894" s="86"/>
      <c r="C894" s="8"/>
      <c r="D894" s="8"/>
      <c r="E894" s="86" t="str">
        <f>IFERROR(VLOOKUP(A894,SPY!$A$2:$E$379,5,FALSE),"")</f>
        <v/>
      </c>
      <c r="F894" s="8" t="str">
        <f t="shared" si="49"/>
        <v/>
      </c>
    </row>
    <row r="895" spans="1:6" x14ac:dyDescent="0.45">
      <c r="A895" s="88"/>
      <c r="B895" s="86"/>
      <c r="C895" s="8"/>
      <c r="D895" s="8"/>
      <c r="E895" s="86" t="str">
        <f>IFERROR(VLOOKUP(A895,SPY!$A$2:$E$379,5,FALSE),"")</f>
        <v/>
      </c>
      <c r="F895" s="8" t="str">
        <f t="shared" si="49"/>
        <v/>
      </c>
    </row>
    <row r="896" spans="1:6" x14ac:dyDescent="0.45">
      <c r="A896" s="88"/>
      <c r="B896" s="86"/>
      <c r="C896" s="8"/>
      <c r="D896" s="8"/>
      <c r="E896" s="86" t="str">
        <f>IFERROR(VLOOKUP(A896,SPY!$A$2:$E$379,5,FALSE),"")</f>
        <v/>
      </c>
      <c r="F896" s="8" t="str">
        <f t="shared" si="49"/>
        <v/>
      </c>
    </row>
    <row r="897" spans="1:6" x14ac:dyDescent="0.45">
      <c r="A897" s="88"/>
      <c r="B897" s="86"/>
      <c r="C897" s="8"/>
      <c r="D897" s="8"/>
      <c r="E897" s="86" t="str">
        <f>IFERROR(VLOOKUP(A897,SPY!$A$2:$E$379,5,FALSE),"")</f>
        <v/>
      </c>
      <c r="F897" s="8" t="str">
        <f t="shared" si="49"/>
        <v/>
      </c>
    </row>
    <row r="898" spans="1:6" x14ac:dyDescent="0.45">
      <c r="A898" s="88"/>
      <c r="B898" s="86"/>
      <c r="C898" s="8"/>
      <c r="D898" s="8"/>
      <c r="E898" s="86" t="str">
        <f>IFERROR(VLOOKUP(A898,SPY!$A$2:$E$379,5,FALSE),"")</f>
        <v/>
      </c>
      <c r="F898" s="8" t="str">
        <f t="shared" si="49"/>
        <v/>
      </c>
    </row>
    <row r="899" spans="1:6" x14ac:dyDescent="0.45">
      <c r="A899" s="88"/>
      <c r="B899" s="86"/>
      <c r="C899" s="8"/>
      <c r="D899" s="8"/>
      <c r="E899" s="86" t="str">
        <f>IFERROR(VLOOKUP(A899,SPY!$A$2:$E$379,5,FALSE),"")</f>
        <v/>
      </c>
      <c r="F899" s="8" t="str">
        <f t="shared" si="49"/>
        <v/>
      </c>
    </row>
    <row r="900" spans="1:6" x14ac:dyDescent="0.45">
      <c r="A900" s="88"/>
      <c r="B900" s="86"/>
      <c r="C900" s="8"/>
      <c r="D900" s="8"/>
      <c r="E900" s="86" t="str">
        <f>IFERROR(VLOOKUP(A900,SPY!$A$2:$E$379,5,FALSE),"")</f>
        <v/>
      </c>
      <c r="F900" s="8" t="str">
        <f t="shared" si="49"/>
        <v/>
      </c>
    </row>
    <row r="901" spans="1:6" x14ac:dyDescent="0.45">
      <c r="A901" s="88"/>
      <c r="B901" s="86"/>
      <c r="C901" s="8"/>
      <c r="D901" s="8"/>
      <c r="E901" s="86" t="str">
        <f>IFERROR(VLOOKUP(A901,SPY!$A$2:$E$379,5,FALSE),"")</f>
        <v/>
      </c>
      <c r="F901" s="8" t="str">
        <f t="shared" si="49"/>
        <v/>
      </c>
    </row>
    <row r="902" spans="1:6" x14ac:dyDescent="0.45">
      <c r="A902" s="88"/>
      <c r="B902" s="86"/>
      <c r="C902" s="8"/>
      <c r="D902" s="8"/>
      <c r="E902" s="86" t="str">
        <f>IFERROR(VLOOKUP(A902,SPY!$A$2:$E$379,5,FALSE),"")</f>
        <v/>
      </c>
      <c r="F902" s="8" t="str">
        <f t="shared" si="49"/>
        <v/>
      </c>
    </row>
    <row r="903" spans="1:6" x14ac:dyDescent="0.45">
      <c r="A903" s="88"/>
      <c r="B903" s="86"/>
      <c r="C903" s="8"/>
      <c r="D903" s="8"/>
      <c r="E903" s="86" t="str">
        <f>IFERROR(VLOOKUP(A903,SPY!$A$2:$E$379,5,FALSE),"")</f>
        <v/>
      </c>
      <c r="F903" s="8" t="str">
        <f t="shared" si="49"/>
        <v/>
      </c>
    </row>
    <row r="904" spans="1:6" x14ac:dyDescent="0.45">
      <c r="A904" s="88"/>
      <c r="B904" s="86"/>
      <c r="C904" s="8"/>
      <c r="D904" s="8"/>
      <c r="E904" s="86" t="str">
        <f>IFERROR(VLOOKUP(A904,SPY!$A$2:$E$379,5,FALSE),"")</f>
        <v/>
      </c>
      <c r="F904" s="8" t="str">
        <f t="shared" si="49"/>
        <v/>
      </c>
    </row>
    <row r="905" spans="1:6" x14ac:dyDescent="0.45">
      <c r="A905" s="88"/>
      <c r="B905" s="86"/>
      <c r="C905" s="8"/>
      <c r="D905" s="8"/>
      <c r="E905" s="86" t="str">
        <f>IFERROR(VLOOKUP(A905,SPY!$A$2:$E$379,5,FALSE),"")</f>
        <v/>
      </c>
      <c r="F905" s="8" t="str">
        <f t="shared" si="49"/>
        <v/>
      </c>
    </row>
    <row r="906" spans="1:6" x14ac:dyDescent="0.45">
      <c r="A906" s="88"/>
      <c r="B906" s="86"/>
      <c r="C906" s="8"/>
      <c r="D906" s="8"/>
      <c r="E906" s="86" t="str">
        <f>IFERROR(VLOOKUP(A906,SPY!$A$2:$E$379,5,FALSE),"")</f>
        <v/>
      </c>
      <c r="F906" s="8" t="str">
        <f t="shared" si="49"/>
        <v/>
      </c>
    </row>
    <row r="907" spans="1:6" x14ac:dyDescent="0.45">
      <c r="A907" s="88"/>
      <c r="B907" s="86"/>
      <c r="C907" s="8"/>
      <c r="D907" s="8"/>
      <c r="E907" s="86" t="str">
        <f>IFERROR(VLOOKUP(A907,SPY!$A$2:$E$379,5,FALSE),"")</f>
        <v/>
      </c>
      <c r="F907" s="8" t="str">
        <f t="shared" si="49"/>
        <v/>
      </c>
    </row>
    <row r="908" spans="1:6" x14ac:dyDescent="0.45">
      <c r="A908" s="88"/>
      <c r="B908" s="86"/>
      <c r="C908" s="8"/>
      <c r="D908" s="8"/>
      <c r="E908" s="86" t="str">
        <f>IFERROR(VLOOKUP(A908,SPY!$A$2:$E$379,5,FALSE),"")</f>
        <v/>
      </c>
      <c r="F908" s="8" t="str">
        <f t="shared" si="49"/>
        <v/>
      </c>
    </row>
    <row r="909" spans="1:6" x14ac:dyDescent="0.45">
      <c r="A909" s="88"/>
      <c r="B909" s="86"/>
      <c r="C909" s="8"/>
      <c r="D909" s="8"/>
      <c r="E909" s="86" t="str">
        <f>IFERROR(VLOOKUP(A909,SPY!$A$2:$E$379,5,FALSE),"")</f>
        <v/>
      </c>
      <c r="F909" s="8" t="str">
        <f t="shared" si="49"/>
        <v/>
      </c>
    </row>
    <row r="910" spans="1:6" x14ac:dyDescent="0.45">
      <c r="A910" s="88"/>
      <c r="B910" s="86"/>
      <c r="C910" s="8"/>
      <c r="D910" s="8"/>
      <c r="E910" s="86" t="str">
        <f>IFERROR(VLOOKUP(A910,SPY!$A$2:$E$379,5,FALSE),"")</f>
        <v/>
      </c>
      <c r="F910" s="8" t="str">
        <f t="shared" si="49"/>
        <v/>
      </c>
    </row>
    <row r="911" spans="1:6" x14ac:dyDescent="0.45">
      <c r="A911" s="88"/>
      <c r="B911" s="86"/>
      <c r="C911" s="8"/>
      <c r="D911" s="8"/>
      <c r="E911" s="86" t="str">
        <f>IFERROR(VLOOKUP(A911,SPY!$A$2:$E$379,5,FALSE),"")</f>
        <v/>
      </c>
      <c r="F911" s="8" t="str">
        <f t="shared" si="49"/>
        <v/>
      </c>
    </row>
    <row r="912" spans="1:6" x14ac:dyDescent="0.45">
      <c r="A912" s="88"/>
      <c r="B912" s="86"/>
      <c r="C912" s="8"/>
      <c r="D912" s="8"/>
      <c r="E912" s="86" t="str">
        <f>IFERROR(VLOOKUP(A912,SPY!$A$2:$E$379,5,FALSE),"")</f>
        <v/>
      </c>
      <c r="F912" s="8" t="str">
        <f t="shared" si="49"/>
        <v/>
      </c>
    </row>
    <row r="913" spans="1:6" x14ac:dyDescent="0.45">
      <c r="A913" s="88"/>
      <c r="B913" s="86"/>
      <c r="C913" s="8"/>
      <c r="D913" s="8"/>
      <c r="E913" s="86" t="str">
        <f>IFERROR(VLOOKUP(A913,SPY!$A$2:$E$379,5,FALSE),"")</f>
        <v/>
      </c>
      <c r="F913" s="8" t="str">
        <f t="shared" si="49"/>
        <v/>
      </c>
    </row>
    <row r="914" spans="1:6" x14ac:dyDescent="0.45">
      <c r="A914" s="88"/>
      <c r="B914" s="86"/>
      <c r="C914" s="8"/>
      <c r="D914" s="8"/>
      <c r="E914" s="86" t="str">
        <f>IFERROR(VLOOKUP(A914,SPY!$A$2:$E$379,5,FALSE),"")</f>
        <v/>
      </c>
      <c r="F914" s="8" t="str">
        <f t="shared" si="49"/>
        <v/>
      </c>
    </row>
    <row r="915" spans="1:6" x14ac:dyDescent="0.45">
      <c r="A915" s="88"/>
      <c r="B915" s="86"/>
      <c r="C915" s="8"/>
      <c r="D915" s="8"/>
      <c r="E915" s="86" t="str">
        <f>IFERROR(VLOOKUP(A915,SPY!$A$2:$E$379,5,FALSE),"")</f>
        <v/>
      </c>
      <c r="F915" s="8" t="str">
        <f t="shared" si="49"/>
        <v/>
      </c>
    </row>
    <row r="916" spans="1:6" x14ac:dyDescent="0.45">
      <c r="A916" s="88"/>
      <c r="B916" s="86"/>
      <c r="C916" s="8"/>
      <c r="D916" s="8"/>
      <c r="E916" s="86" t="str">
        <f>IFERROR(VLOOKUP(A916,SPY!$A$2:$E$379,5,FALSE),"")</f>
        <v/>
      </c>
      <c r="F916" s="8" t="str">
        <f t="shared" si="49"/>
        <v/>
      </c>
    </row>
    <row r="917" spans="1:6" x14ac:dyDescent="0.45">
      <c r="A917" s="88"/>
      <c r="B917" s="86"/>
      <c r="C917" s="8"/>
      <c r="D917" s="8"/>
      <c r="E917" s="86" t="str">
        <f>IFERROR(VLOOKUP(A917,SPY!$A$2:$E$379,5,FALSE),"")</f>
        <v/>
      </c>
      <c r="F917" s="8" t="str">
        <f t="shared" si="49"/>
        <v/>
      </c>
    </row>
    <row r="918" spans="1:6" x14ac:dyDescent="0.45">
      <c r="A918" s="88"/>
      <c r="B918" s="86"/>
      <c r="C918" s="8"/>
      <c r="D918" s="8"/>
      <c r="E918" s="86" t="str">
        <f>IFERROR(VLOOKUP(A918,SPY!$A$2:$E$379,5,FALSE),"")</f>
        <v/>
      </c>
      <c r="F918" s="8" t="str">
        <f t="shared" si="49"/>
        <v/>
      </c>
    </row>
    <row r="919" spans="1:6" x14ac:dyDescent="0.45">
      <c r="A919" s="88"/>
      <c r="B919" s="86"/>
      <c r="C919" s="8"/>
      <c r="D919" s="8"/>
      <c r="E919" s="86" t="str">
        <f>IFERROR(VLOOKUP(A919,SPY!$A$2:$E$379,5,FALSE),"")</f>
        <v/>
      </c>
      <c r="F919" s="8" t="str">
        <f t="shared" si="49"/>
        <v/>
      </c>
    </row>
    <row r="920" spans="1:6" x14ac:dyDescent="0.45">
      <c r="A920" s="88"/>
      <c r="B920" s="86"/>
      <c r="C920" s="8"/>
      <c r="D920" s="8"/>
      <c r="E920" s="86" t="str">
        <f>IFERROR(VLOOKUP(A920,SPY!$A$2:$E$379,5,FALSE),"")</f>
        <v/>
      </c>
      <c r="F920" s="8" t="str">
        <f t="shared" si="49"/>
        <v/>
      </c>
    </row>
    <row r="921" spans="1:6" x14ac:dyDescent="0.45">
      <c r="A921" s="88"/>
      <c r="B921" s="86"/>
      <c r="C921" s="8"/>
      <c r="D921" s="8"/>
      <c r="E921" s="86" t="str">
        <f>IFERROR(VLOOKUP(A921,SPY!$A$2:$E$379,5,FALSE),"")</f>
        <v/>
      </c>
      <c r="F921" s="8" t="str">
        <f t="shared" si="49"/>
        <v/>
      </c>
    </row>
    <row r="922" spans="1:6" x14ac:dyDescent="0.45">
      <c r="A922" s="88"/>
      <c r="B922" s="86"/>
      <c r="C922" s="8"/>
      <c r="D922" s="8"/>
      <c r="E922" s="86" t="str">
        <f>IFERROR(VLOOKUP(A922,SPY!$A$2:$E$379,5,FALSE),"")</f>
        <v/>
      </c>
      <c r="F922" s="8" t="str">
        <f t="shared" si="49"/>
        <v/>
      </c>
    </row>
    <row r="923" spans="1:6" x14ac:dyDescent="0.45">
      <c r="A923" s="88"/>
      <c r="B923" s="86"/>
      <c r="C923" s="8"/>
      <c r="D923" s="8"/>
      <c r="E923" s="86" t="str">
        <f>IFERROR(VLOOKUP(A923,SPY!$A$2:$E$379,5,FALSE),"")</f>
        <v/>
      </c>
      <c r="F923" s="8" t="str">
        <f t="shared" si="49"/>
        <v/>
      </c>
    </row>
    <row r="924" spans="1:6" x14ac:dyDescent="0.45">
      <c r="A924" s="88"/>
      <c r="B924" s="86"/>
      <c r="C924" s="8"/>
      <c r="D924" s="8"/>
      <c r="E924" s="86" t="str">
        <f>IFERROR(VLOOKUP(A924,SPY!$A$2:$E$379,5,FALSE),"")</f>
        <v/>
      </c>
      <c r="F924" s="8" t="str">
        <f t="shared" si="49"/>
        <v/>
      </c>
    </row>
    <row r="925" spans="1:6" x14ac:dyDescent="0.45">
      <c r="A925" s="88"/>
      <c r="B925" s="86"/>
      <c r="C925" s="8"/>
      <c r="D925" s="8"/>
      <c r="E925" s="86" t="str">
        <f>IFERROR(VLOOKUP(A925,SPY!$A$2:$E$379,5,FALSE),"")</f>
        <v/>
      </c>
      <c r="F925" s="8" t="str">
        <f t="shared" si="49"/>
        <v/>
      </c>
    </row>
    <row r="926" spans="1:6" x14ac:dyDescent="0.45">
      <c r="A926" s="88"/>
      <c r="B926" s="86"/>
      <c r="C926" s="8"/>
      <c r="D926" s="8"/>
      <c r="E926" s="86" t="str">
        <f>IFERROR(VLOOKUP(A926,SPY!$A$2:$E$379,5,FALSE),"")</f>
        <v/>
      </c>
      <c r="F926" s="8" t="str">
        <f t="shared" si="49"/>
        <v/>
      </c>
    </row>
    <row r="927" spans="1:6" x14ac:dyDescent="0.45">
      <c r="A927" s="88"/>
      <c r="B927" s="86"/>
      <c r="C927" s="8"/>
      <c r="D927" s="8"/>
      <c r="E927" s="86" t="str">
        <f>IFERROR(VLOOKUP(A927,SPY!$A$2:$E$379,5,FALSE),"")</f>
        <v/>
      </c>
      <c r="F927" s="8" t="str">
        <f t="shared" si="49"/>
        <v/>
      </c>
    </row>
    <row r="928" spans="1:6" x14ac:dyDescent="0.45">
      <c r="A928" s="88"/>
      <c r="B928" s="86"/>
      <c r="C928" s="8"/>
      <c r="D928" s="8"/>
      <c r="E928" s="86" t="str">
        <f>IFERROR(VLOOKUP(A928,SPY!$A$2:$E$379,5,FALSE),"")</f>
        <v/>
      </c>
      <c r="F928" s="8" t="str">
        <f t="shared" si="49"/>
        <v/>
      </c>
    </row>
    <row r="929" spans="1:6" x14ac:dyDescent="0.45">
      <c r="A929" s="88"/>
      <c r="B929" s="86"/>
      <c r="C929" s="8"/>
      <c r="D929" s="8"/>
      <c r="E929" s="86" t="str">
        <f>IFERROR(VLOOKUP(A929,SPY!$A$2:$E$379,5,FALSE),"")</f>
        <v/>
      </c>
      <c r="F929" s="8" t="str">
        <f t="shared" si="49"/>
        <v/>
      </c>
    </row>
    <row r="930" spans="1:6" x14ac:dyDescent="0.45">
      <c r="A930" s="88"/>
      <c r="B930" s="86"/>
      <c r="C930" s="8"/>
      <c r="D930" s="8"/>
      <c r="E930" s="86" t="str">
        <f>IFERROR(VLOOKUP(A930,SPY!$A$2:$E$379,5,FALSE),"")</f>
        <v/>
      </c>
      <c r="F930" s="8" t="str">
        <f t="shared" si="49"/>
        <v/>
      </c>
    </row>
    <row r="931" spans="1:6" x14ac:dyDescent="0.45">
      <c r="A931" s="88"/>
      <c r="B931" s="86"/>
      <c r="C931" s="8"/>
      <c r="D931" s="8"/>
      <c r="E931" s="86" t="str">
        <f>IFERROR(VLOOKUP(A931,SPY!$A$2:$E$379,5,FALSE),"")</f>
        <v/>
      </c>
      <c r="F931" s="8" t="str">
        <f t="shared" si="49"/>
        <v/>
      </c>
    </row>
  </sheetData>
  <sortState xmlns:xlrd2="http://schemas.microsoft.com/office/spreadsheetml/2017/richdata2" ref="W37:W55">
    <sortCondition ref="W37"/>
  </sortState>
  <conditionalFormatting sqref="C4:C931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931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9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585E-A361-46B9-986A-083286013519}">
  <sheetPr>
    <tabColor rgb="FFFF0000"/>
  </sheetPr>
  <dimension ref="A1:X931"/>
  <sheetViews>
    <sheetView zoomScale="40" zoomScaleNormal="40" workbookViewId="0">
      <selection activeCell="Q31" sqref="Q31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87" customWidth="1"/>
    <col min="3" max="4" width="12.9296875" style="2"/>
    <col min="5" max="5" width="12.9296875" style="87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75.75" customHeight="1" thickBot="1" x14ac:dyDescent="0.5">
      <c r="A2" s="4" t="s">
        <v>0</v>
      </c>
      <c r="B2" s="89" t="s">
        <v>57</v>
      </c>
      <c r="C2" s="5" t="s">
        <v>1</v>
      </c>
      <c r="D2" s="5" t="s">
        <v>2</v>
      </c>
      <c r="E2" s="85" t="s">
        <v>48</v>
      </c>
      <c r="F2" s="5" t="s">
        <v>2</v>
      </c>
      <c r="H2" s="93" t="s">
        <v>50</v>
      </c>
      <c r="O2" s="93" t="s">
        <v>51</v>
      </c>
    </row>
    <row r="3" spans="1:20" x14ac:dyDescent="0.4">
      <c r="A3" s="9">
        <v>21551</v>
      </c>
      <c r="B3" s="90">
        <v>15.500999999999999</v>
      </c>
      <c r="C3" s="7"/>
      <c r="D3" s="7"/>
      <c r="E3" s="86" t="str">
        <f>IFERROR(VLOOKUP(A3,SPY!$A$2:$E$379,5,FALSE),"")</f>
        <v/>
      </c>
      <c r="F3" s="7"/>
      <c r="H3" s="82" t="s">
        <v>18</v>
      </c>
      <c r="I3" s="13"/>
      <c r="J3" s="51" t="s">
        <v>27</v>
      </c>
      <c r="K3" s="43">
        <v>1</v>
      </c>
      <c r="L3" s="43">
        <v>2</v>
      </c>
      <c r="M3" s="44">
        <v>3</v>
      </c>
      <c r="O3" s="82" t="s">
        <v>18</v>
      </c>
      <c r="P3" s="13"/>
      <c r="Q3" s="51" t="s">
        <v>27</v>
      </c>
      <c r="R3" s="43">
        <v>1</v>
      </c>
      <c r="S3" s="43">
        <v>2</v>
      </c>
      <c r="T3" s="44">
        <v>3</v>
      </c>
    </row>
    <row r="4" spans="1:20" x14ac:dyDescent="0.4">
      <c r="A4" s="9">
        <v>21582</v>
      </c>
      <c r="B4" s="90">
        <v>15.513</v>
      </c>
      <c r="C4" s="8">
        <f>B4/B3-1</f>
        <v>7.7414360363858847E-4</v>
      </c>
      <c r="D4" s="7"/>
      <c r="E4" s="86" t="str">
        <f>IFERROR(VLOOKUP(A4,SPY!$A$2:$E$379,5,FALSE),"")</f>
        <v/>
      </c>
      <c r="F4" s="7"/>
      <c r="H4" s="24" t="s">
        <v>6</v>
      </c>
      <c r="I4" s="36">
        <f>AVERAGE(C:C)</f>
        <v>2.6373752377780112E-3</v>
      </c>
      <c r="J4" s="52" t="s">
        <v>28</v>
      </c>
      <c r="K4" s="41">
        <f>$I$4+(K$3*$I$8)</f>
        <v>4.5978851407558283E-3</v>
      </c>
      <c r="L4" s="41">
        <f t="shared" ref="L4:M4" si="0">$I$4+(L$3*$I$8)</f>
        <v>6.558395043733645E-3</v>
      </c>
      <c r="M4" s="42">
        <f t="shared" si="0"/>
        <v>8.5189049467114617E-3</v>
      </c>
      <c r="O4" s="24" t="s">
        <v>6</v>
      </c>
      <c r="P4" s="36">
        <f>AVERAGE(D:D)</f>
        <v>3.2405909889062105E-2</v>
      </c>
      <c r="Q4" s="52" t="s">
        <v>28</v>
      </c>
      <c r="R4" s="41">
        <f>$P$4+(R$3*$P$8)</f>
        <v>5.3587028604904774E-2</v>
      </c>
      <c r="S4" s="41">
        <f t="shared" ref="S4:T4" si="1">$P$4+(S$3*$P$8)</f>
        <v>7.476814732074745E-2</v>
      </c>
      <c r="T4" s="42">
        <f t="shared" si="1"/>
        <v>9.5949266036590125E-2</v>
      </c>
    </row>
    <row r="5" spans="1:20" x14ac:dyDescent="0.4">
      <c r="A5" s="9">
        <v>21610</v>
      </c>
      <c r="B5" s="90">
        <v>15.531000000000001</v>
      </c>
      <c r="C5" s="8">
        <f t="shared" ref="C5:C68" si="2">B5/B4-1</f>
        <v>1.1603171533551837E-3</v>
      </c>
      <c r="D5" s="7"/>
      <c r="E5" s="86" t="str">
        <f>IFERROR(VLOOKUP(A5,SPY!$A$2:$E$379,5,FALSE),"")</f>
        <v/>
      </c>
      <c r="F5" s="7"/>
      <c r="H5" s="24" t="s">
        <v>7</v>
      </c>
      <c r="I5" s="36">
        <f>_xlfn.STDEV.S(C:C)/SQRT(COUNT(C:C))</f>
        <v>7.0018210820636304E-5</v>
      </c>
      <c r="J5" s="53" t="s">
        <v>29</v>
      </c>
      <c r="K5" s="41">
        <f>$I$4-(K$3*$I$8)</f>
        <v>6.7686533480019453E-4</v>
      </c>
      <c r="L5" s="41">
        <f t="shared" ref="L5:M5" si="3">$I$4-(L$3*$I$8)</f>
        <v>-1.2836445681776222E-3</v>
      </c>
      <c r="M5" s="42">
        <f t="shared" si="3"/>
        <v>-3.2441544711554388E-3</v>
      </c>
      <c r="O5" s="24" t="s">
        <v>7</v>
      </c>
      <c r="P5" s="36">
        <f>_xlfn.STDEV.S(D:D)/SQRT(COUNT(D:D))</f>
        <v>7.6183188875241924E-4</v>
      </c>
      <c r="Q5" s="53" t="s">
        <v>29</v>
      </c>
      <c r="R5" s="41">
        <f>$P$4-(R$3*$P$8)</f>
        <v>1.1224791173219433E-2</v>
      </c>
      <c r="S5" s="41">
        <f t="shared" ref="S5:T5" si="4">$P$4-(S$3*$P$8)</f>
        <v>-9.9563275426232389E-3</v>
      </c>
      <c r="T5" s="42">
        <f t="shared" si="4"/>
        <v>-3.1137446258465908E-2</v>
      </c>
    </row>
    <row r="6" spans="1:20" x14ac:dyDescent="0.4">
      <c r="A6" s="9">
        <v>21641</v>
      </c>
      <c r="B6" s="90">
        <v>15.57</v>
      </c>
      <c r="C6" s="8">
        <f t="shared" si="2"/>
        <v>2.5111068186207675E-3</v>
      </c>
      <c r="D6" s="7"/>
      <c r="E6" s="86" t="str">
        <f>IFERROR(VLOOKUP(A6,SPY!$A$2:$E$379,5,FALSE),"")</f>
        <v/>
      </c>
      <c r="F6" s="7"/>
      <c r="H6" s="24" t="s">
        <v>8</v>
      </c>
      <c r="I6" s="36">
        <f>MEDIAN(C:C)</f>
        <v>2.0930541482593323E-3</v>
      </c>
      <c r="J6" s="53" t="s">
        <v>30</v>
      </c>
      <c r="K6" s="45">
        <f>COUNTIFS($C:$C,"&gt;="&amp;K5,$C:$C,"&lt;="&amp;K4)</f>
        <v>587</v>
      </c>
      <c r="L6" s="45">
        <f t="shared" ref="L6" si="5">COUNTIFS($C:$C,"&gt;="&amp;L5,$C:$C,"&lt;="&amp;L4)</f>
        <v>745</v>
      </c>
      <c r="M6" s="46">
        <f>COUNTIFS($C:$C,"&gt;="&amp;M5,$C:$C,"&lt;="&amp;M4)</f>
        <v>771</v>
      </c>
      <c r="O6" s="24" t="s">
        <v>8</v>
      </c>
      <c r="P6" s="36">
        <f>MEDIAN(D:D)</f>
        <v>2.2842180203443752E-2</v>
      </c>
      <c r="Q6" s="53" t="s">
        <v>30</v>
      </c>
      <c r="R6" s="45">
        <f>COUNTIFS($D:$D,"&gt;="&amp;R5,$C:$C,"&lt;="&amp;R4)</f>
        <v>755</v>
      </c>
      <c r="S6" s="45">
        <f t="shared" ref="S6:T6" si="6">COUNTIFS($D:$D,"&gt;="&amp;S5,$C:$C,"&lt;="&amp;S4)</f>
        <v>773</v>
      </c>
      <c r="T6" s="46">
        <f t="shared" si="6"/>
        <v>773</v>
      </c>
    </row>
    <row r="7" spans="1:20" x14ac:dyDescent="0.4">
      <c r="A7" s="9">
        <v>21671</v>
      </c>
      <c r="B7" s="90">
        <v>15.589</v>
      </c>
      <c r="C7" s="8">
        <f t="shared" si="2"/>
        <v>1.2202954399487265E-3</v>
      </c>
      <c r="D7" s="7"/>
      <c r="E7" s="86" t="str">
        <f>IFERROR(VLOOKUP(A7,SPY!$A$2:$E$379,5,FALSE),"")</f>
        <v/>
      </c>
      <c r="F7" s="7"/>
      <c r="H7" s="24" t="s">
        <v>9</v>
      </c>
      <c r="I7" s="36" t="e">
        <f>MODE(C:C)</f>
        <v>#N/A</v>
      </c>
      <c r="J7" s="53" t="s">
        <v>31</v>
      </c>
      <c r="K7" s="47">
        <f>K6/$I$16</f>
        <v>0.74872448979591832</v>
      </c>
      <c r="L7" s="47">
        <f t="shared" ref="L7:M7" si="7">L6/$I$16</f>
        <v>0.95025510204081631</v>
      </c>
      <c r="M7" s="48">
        <f t="shared" si="7"/>
        <v>0.98341836734693877</v>
      </c>
      <c r="O7" s="24" t="s">
        <v>9</v>
      </c>
      <c r="P7" s="36" t="e">
        <f>MODE(D:D)</f>
        <v>#N/A</v>
      </c>
      <c r="Q7" s="53" t="s">
        <v>31</v>
      </c>
      <c r="R7" s="47">
        <f>R6/$P$16</f>
        <v>0.97671410090556277</v>
      </c>
      <c r="S7" s="47">
        <f t="shared" ref="S7:T7" si="8">S6/$P$16</f>
        <v>1</v>
      </c>
      <c r="T7" s="48">
        <f t="shared" si="8"/>
        <v>1</v>
      </c>
    </row>
    <row r="8" spans="1:20" ht="13.5" thickBot="1" x14ac:dyDescent="0.45">
      <c r="A8" s="9">
        <v>21702</v>
      </c>
      <c r="B8" s="90">
        <v>15.635</v>
      </c>
      <c r="C8" s="8">
        <f t="shared" si="2"/>
        <v>2.9507986400667541E-3</v>
      </c>
      <c r="D8" s="7"/>
      <c r="E8" s="86" t="str">
        <f>IFERROR(VLOOKUP(A8,SPY!$A$2:$E$379,5,FALSE),"")</f>
        <v/>
      </c>
      <c r="F8" s="7"/>
      <c r="H8" s="24" t="s">
        <v>10</v>
      </c>
      <c r="I8" s="36">
        <f>_xlfn.STDEV.S(C:C)</f>
        <v>1.9605099029778167E-3</v>
      </c>
      <c r="J8" s="54" t="s">
        <v>32</v>
      </c>
      <c r="K8" s="49">
        <v>0.68269999999999997</v>
      </c>
      <c r="L8" s="49">
        <v>0.95450000000000002</v>
      </c>
      <c r="M8" s="50">
        <v>0.99729999999999996</v>
      </c>
      <c r="O8" s="24" t="s">
        <v>10</v>
      </c>
      <c r="P8" s="36">
        <f>_xlfn.STDEV.S(D:D)</f>
        <v>2.1181118715842672E-2</v>
      </c>
      <c r="Q8" s="54" t="s">
        <v>32</v>
      </c>
      <c r="R8" s="49">
        <v>0.68269999999999997</v>
      </c>
      <c r="S8" s="49">
        <v>0.95450000000000002</v>
      </c>
      <c r="T8" s="50">
        <v>0.99729999999999996</v>
      </c>
    </row>
    <row r="9" spans="1:20" x14ac:dyDescent="0.4">
      <c r="A9" s="9">
        <v>21732</v>
      </c>
      <c r="B9" s="90">
        <v>15.672000000000001</v>
      </c>
      <c r="C9" s="8">
        <f t="shared" si="2"/>
        <v>2.3664854493123944E-3</v>
      </c>
      <c r="D9" s="7"/>
      <c r="E9" s="86" t="str">
        <f>IFERROR(VLOOKUP(A9,SPY!$A$2:$E$379,5,FALSE),"")</f>
        <v/>
      </c>
      <c r="F9" s="7"/>
      <c r="H9" s="24" t="s">
        <v>11</v>
      </c>
      <c r="I9" s="36">
        <f>_xlfn.VAR.S(C:C)</f>
        <v>3.843599079674088E-6</v>
      </c>
      <c r="J9" s="55"/>
      <c r="K9" s="61" t="s">
        <v>33</v>
      </c>
      <c r="L9" s="61" t="s">
        <v>34</v>
      </c>
      <c r="M9" s="62" t="s">
        <v>35</v>
      </c>
      <c r="O9" s="24" t="s">
        <v>11</v>
      </c>
      <c r="P9" s="36">
        <f>_xlfn.VAR.S(D:D)</f>
        <v>4.4863979005462071E-4</v>
      </c>
      <c r="Q9" s="55"/>
      <c r="R9" s="61" t="s">
        <v>33</v>
      </c>
      <c r="S9" s="61" t="s">
        <v>34</v>
      </c>
      <c r="T9" s="62" t="s">
        <v>35</v>
      </c>
    </row>
    <row r="10" spans="1:20" ht="14.25" x14ac:dyDescent="0.4">
      <c r="A10" s="9">
        <v>21763</v>
      </c>
      <c r="B10" s="90">
        <v>15.696999999999999</v>
      </c>
      <c r="C10" s="8">
        <f t="shared" si="2"/>
        <v>1.595201633486365E-3</v>
      </c>
      <c r="D10" s="7"/>
      <c r="E10" s="86" t="str">
        <f>IFERROR(VLOOKUP(A10,SPY!$A$2:$E$379,5,FALSE),"")</f>
        <v/>
      </c>
      <c r="F10" s="7"/>
      <c r="H10" s="24" t="s">
        <v>26</v>
      </c>
      <c r="I10" s="37">
        <f>KURT(C:C)</f>
        <v>1.5033293491337689</v>
      </c>
      <c r="J10" s="24" t="s">
        <v>36</v>
      </c>
      <c r="K10" s="63">
        <f>AVERAGEIF(C:C,"&gt;0")</f>
        <v>2.7171238345660531E-3</v>
      </c>
      <c r="L10" s="63">
        <f>AVERAGEIF(C:C,"&lt;0")</f>
        <v>-9.6069380554129316E-4</v>
      </c>
      <c r="M10" s="64">
        <v>0</v>
      </c>
      <c r="O10" s="24" t="s">
        <v>26</v>
      </c>
      <c r="P10" s="37">
        <f>KURT(D:D)</f>
        <v>0.97576284754281684</v>
      </c>
      <c r="Q10" s="24" t="s">
        <v>36</v>
      </c>
      <c r="R10" s="63">
        <f>AVERAGEIF(D:D,"&gt;0")</f>
        <v>3.2405909889062105E-2</v>
      </c>
      <c r="S10" s="63" t="e">
        <f>AVERAGEIF(D:D,"&lt;0")</f>
        <v>#DIV/0!</v>
      </c>
      <c r="T10" s="64">
        <v>0</v>
      </c>
    </row>
    <row r="11" spans="1:20" ht="14.25" x14ac:dyDescent="0.4">
      <c r="A11" s="9">
        <v>21794</v>
      </c>
      <c r="B11" s="90">
        <v>15.738</v>
      </c>
      <c r="C11" s="8">
        <f t="shared" si="2"/>
        <v>2.6119640695674295E-3</v>
      </c>
      <c r="D11" s="7"/>
      <c r="E11" s="86" t="str">
        <f>IFERROR(VLOOKUP(A11,SPY!$A$2:$E$379,5,FALSE),"")</f>
        <v/>
      </c>
      <c r="F11" s="7"/>
      <c r="H11" s="24" t="s">
        <v>12</v>
      </c>
      <c r="I11" s="37">
        <f>SKEW(C:C)</f>
        <v>0.95012980400629599</v>
      </c>
      <c r="J11" s="24" t="s">
        <v>22</v>
      </c>
      <c r="K11" s="65">
        <f>COUNTIF(C:C,"&gt;0")</f>
        <v>767</v>
      </c>
      <c r="L11" s="65">
        <f>COUNTIF(C:C,"&lt;0")</f>
        <v>17</v>
      </c>
      <c r="M11" s="66">
        <f>COUNTIF(C:C,0)</f>
        <v>0</v>
      </c>
      <c r="O11" s="24" t="s">
        <v>12</v>
      </c>
      <c r="P11" s="37">
        <f>SKEW(D:D)</f>
        <v>1.2602830395606672</v>
      </c>
      <c r="Q11" s="24" t="s">
        <v>22</v>
      </c>
      <c r="R11" s="65">
        <f>COUNTIF(D:D,"&gt;0")</f>
        <v>773</v>
      </c>
      <c r="S11" s="65">
        <f>COUNTIF(D:D,"&lt;0")</f>
        <v>0</v>
      </c>
      <c r="T11" s="66">
        <f>COUNTIF(D:D,0)</f>
        <v>0</v>
      </c>
    </row>
    <row r="12" spans="1:20" ht="14.25" x14ac:dyDescent="0.4">
      <c r="A12" s="9">
        <v>21824</v>
      </c>
      <c r="B12" s="90">
        <v>15.765000000000001</v>
      </c>
      <c r="C12" s="8">
        <f t="shared" si="2"/>
        <v>1.7155928326344494E-3</v>
      </c>
      <c r="D12" s="7"/>
      <c r="E12" s="86" t="str">
        <f>IFERROR(VLOOKUP(A12,SPY!$A$2:$E$379,5,FALSE),"")</f>
        <v/>
      </c>
      <c r="F12" s="7"/>
      <c r="H12" s="24" t="s">
        <v>13</v>
      </c>
      <c r="I12" s="36">
        <f>I14-I13</f>
        <v>1.5942311565914191E-2</v>
      </c>
      <c r="J12" s="24" t="s">
        <v>37</v>
      </c>
      <c r="K12" s="63">
        <f>K11/$I$16</f>
        <v>0.97831632653061229</v>
      </c>
      <c r="L12" s="63">
        <f>L11/$I$16</f>
        <v>2.1683673469387755E-2</v>
      </c>
      <c r="M12" s="64">
        <f>M11/$I$16</f>
        <v>0</v>
      </c>
      <c r="O12" s="24" t="s">
        <v>13</v>
      </c>
      <c r="P12" s="36">
        <f>P14-P13</f>
        <v>9.5944044997417821E-2</v>
      </c>
      <c r="Q12" s="24" t="s">
        <v>37</v>
      </c>
      <c r="R12" s="63">
        <f>R11/$I$16</f>
        <v>0.98596938775510201</v>
      </c>
      <c r="S12" s="63">
        <f>S11/$I$16</f>
        <v>0</v>
      </c>
      <c r="T12" s="64">
        <f>T11/$I$16</f>
        <v>0</v>
      </c>
    </row>
    <row r="13" spans="1:20" ht="14.25" x14ac:dyDescent="0.4">
      <c r="A13" s="9">
        <v>21855</v>
      </c>
      <c r="B13" s="90">
        <v>15.794</v>
      </c>
      <c r="C13" s="8">
        <f t="shared" si="2"/>
        <v>1.8395179194417022E-3</v>
      </c>
      <c r="D13" s="7"/>
      <c r="E13" s="86" t="str">
        <f>IFERROR(VLOOKUP(A13,SPY!$A$2:$E$379,5,FALSE),"")</f>
        <v/>
      </c>
      <c r="F13" s="7"/>
      <c r="H13" s="24" t="s">
        <v>14</v>
      </c>
      <c r="I13" s="36">
        <f>MIN(C:C)</f>
        <v>-5.6823377268037101E-3</v>
      </c>
      <c r="J13" s="24" t="s">
        <v>38</v>
      </c>
      <c r="K13" s="63">
        <f>K12*K10</f>
        <v>2.6582066085614323E-3</v>
      </c>
      <c r="L13" s="63">
        <f>L12*L10</f>
        <v>-2.0831370783420898E-5</v>
      </c>
      <c r="M13" s="64">
        <f>M12*M10</f>
        <v>0</v>
      </c>
      <c r="O13" s="24" t="s">
        <v>14</v>
      </c>
      <c r="P13" s="36">
        <f>MIN(D:D)</f>
        <v>6.2558292954797423E-3</v>
      </c>
      <c r="Q13" s="24" t="s">
        <v>38</v>
      </c>
      <c r="R13" s="63">
        <f>R12*R10</f>
        <v>3.1951235132965571E-2</v>
      </c>
      <c r="S13" s="63" t="e">
        <f>S12*S10</f>
        <v>#DIV/0!</v>
      </c>
      <c r="T13" s="64">
        <f>T12*T10</f>
        <v>0</v>
      </c>
    </row>
    <row r="14" spans="1:20" x14ac:dyDescent="0.4">
      <c r="A14" s="9">
        <v>21885</v>
      </c>
      <c r="B14" s="90">
        <v>15.818</v>
      </c>
      <c r="C14" s="8">
        <f t="shared" si="2"/>
        <v>1.5195643915411061E-3</v>
      </c>
      <c r="D14" s="7"/>
      <c r="E14" s="86" t="str">
        <f>IFERROR(VLOOKUP(A14,SPY!$A$2:$E$379,5,FALSE),"")</f>
        <v/>
      </c>
      <c r="F14" s="7"/>
      <c r="H14" s="24" t="s">
        <v>15</v>
      </c>
      <c r="I14" s="36">
        <f>MAX(C:C)</f>
        <v>1.0259973839110481E-2</v>
      </c>
      <c r="J14" s="56"/>
      <c r="M14" s="57"/>
      <c r="O14" s="24" t="s">
        <v>15</v>
      </c>
      <c r="P14" s="36">
        <f>MAX(D:D)</f>
        <v>0.10219987429289756</v>
      </c>
      <c r="Q14" s="56"/>
      <c r="T14" s="57"/>
    </row>
    <row r="15" spans="1:20" x14ac:dyDescent="0.4">
      <c r="A15" s="9">
        <v>21916</v>
      </c>
      <c r="B15" s="90">
        <v>15.821999999999999</v>
      </c>
      <c r="C15" s="8">
        <f t="shared" si="2"/>
        <v>2.528764698443986E-4</v>
      </c>
      <c r="D15" s="8">
        <f>B15/B3-1</f>
        <v>2.0708341397329244E-2</v>
      </c>
      <c r="E15" s="86" t="str">
        <f>IFERROR(VLOOKUP(A15,SPY!$A$2:$E$379,5,FALSE),"")</f>
        <v/>
      </c>
      <c r="F15" s="8"/>
      <c r="H15" s="24" t="s">
        <v>16</v>
      </c>
      <c r="I15" s="37">
        <f>SUM(C:C)</f>
        <v>2.0677021864179608</v>
      </c>
      <c r="J15" s="56"/>
      <c r="M15" s="57"/>
      <c r="O15" s="24" t="s">
        <v>16</v>
      </c>
      <c r="P15" s="37">
        <f>SUM(D:D)</f>
        <v>25.04976834424501</v>
      </c>
      <c r="Q15" s="56"/>
      <c r="T15" s="57"/>
    </row>
    <row r="16" spans="1:20" ht="13.5" thickBot="1" x14ac:dyDescent="0.45">
      <c r="A16" s="9">
        <v>21947</v>
      </c>
      <c r="B16" s="90">
        <v>15.852</v>
      </c>
      <c r="C16" s="8">
        <f t="shared" si="2"/>
        <v>1.8960940462646736E-3</v>
      </c>
      <c r="D16" s="8">
        <f t="shared" ref="D16:D79" si="9">B16/B4-1</f>
        <v>2.1852639721523959E-2</v>
      </c>
      <c r="E16" s="86" t="str">
        <f>IFERROR(VLOOKUP(A16,SPY!$A$2:$E$379,5,FALSE),"")</f>
        <v/>
      </c>
      <c r="F16" s="8"/>
      <c r="H16" s="25" t="s">
        <v>17</v>
      </c>
      <c r="I16" s="38">
        <f>COUNT(C:C)</f>
        <v>784</v>
      </c>
      <c r="J16" s="58"/>
      <c r="K16" s="59"/>
      <c r="L16" s="59"/>
      <c r="M16" s="60"/>
      <c r="O16" s="25" t="s">
        <v>17</v>
      </c>
      <c r="P16" s="38">
        <f>COUNT(D:D)</f>
        <v>773</v>
      </c>
      <c r="Q16" s="58"/>
      <c r="R16" s="59"/>
      <c r="S16" s="59"/>
      <c r="T16" s="60"/>
    </row>
    <row r="17" spans="1:20" x14ac:dyDescent="0.45">
      <c r="A17" s="9">
        <v>21976</v>
      </c>
      <c r="B17" s="90">
        <v>15.853</v>
      </c>
      <c r="C17" s="8">
        <f t="shared" si="2"/>
        <v>6.3083522583884388E-5</v>
      </c>
      <c r="D17" s="8">
        <f t="shared" si="9"/>
        <v>2.0732728092202724E-2</v>
      </c>
      <c r="E17" s="86" t="str">
        <f>IFERROR(VLOOKUP(A17,SPY!$A$2:$E$379,5,FALSE),"")</f>
        <v/>
      </c>
      <c r="F17" s="8"/>
      <c r="H17" s="16" t="s">
        <v>19</v>
      </c>
      <c r="I17" s="17" t="s">
        <v>20</v>
      </c>
      <c r="J17" s="17" t="s">
        <v>22</v>
      </c>
      <c r="K17" s="17" t="s">
        <v>23</v>
      </c>
      <c r="L17" s="17" t="s">
        <v>24</v>
      </c>
      <c r="M17" s="18" t="s">
        <v>25</v>
      </c>
      <c r="O17" s="30" t="s">
        <v>19</v>
      </c>
      <c r="P17" s="31" t="s">
        <v>20</v>
      </c>
      <c r="Q17" s="31" t="s">
        <v>22</v>
      </c>
      <c r="R17" s="17" t="s">
        <v>23</v>
      </c>
      <c r="S17" s="17" t="s">
        <v>24</v>
      </c>
      <c r="T17" s="18" t="s">
        <v>25</v>
      </c>
    </row>
    <row r="18" spans="1:20" ht="14.25" x14ac:dyDescent="0.45">
      <c r="A18" s="9">
        <v>22007</v>
      </c>
      <c r="B18" s="90">
        <v>15.882</v>
      </c>
      <c r="C18" s="8">
        <f t="shared" si="2"/>
        <v>1.829306755819049E-3</v>
      </c>
      <c r="D18" s="8">
        <f t="shared" si="9"/>
        <v>2.0038535645471978E-2</v>
      </c>
      <c r="E18" s="86" t="str">
        <f>IFERROR(VLOOKUP(A18,SPY!$A$2:$E$379,5,FALSE),"")</f>
        <v/>
      </c>
      <c r="F18" s="8"/>
      <c r="H18" s="91">
        <v>-5.0000000000000001E-3</v>
      </c>
      <c r="I18" s="14">
        <v>-5.0000000000000001E-3</v>
      </c>
      <c r="J18" s="15">
        <v>1</v>
      </c>
      <c r="K18" s="7" t="str">
        <f>"Less than "&amp;TEXT(H18,"0.00%")</f>
        <v>Less than -0.50%</v>
      </c>
      <c r="L18" s="10">
        <f>J18/$I$16</f>
        <v>1.2755102040816326E-3</v>
      </c>
      <c r="M18" s="19">
        <f>L18</f>
        <v>1.2755102040816326E-3</v>
      </c>
      <c r="O18" s="91">
        <v>-0.02</v>
      </c>
      <c r="P18" s="28">
        <v>-0.02</v>
      </c>
      <c r="Q18" s="29">
        <v>0</v>
      </c>
      <c r="R18" s="26" t="str">
        <f>"Less than "&amp;TEXT(O18,"0.00%")</f>
        <v>Less than -2.00%</v>
      </c>
      <c r="S18" s="10">
        <f>Q18/$P$16</f>
        <v>0</v>
      </c>
      <c r="T18" s="19">
        <f>S18</f>
        <v>0</v>
      </c>
    </row>
    <row r="19" spans="1:20" ht="14.25" x14ac:dyDescent="0.45">
      <c r="A19" s="9">
        <v>22037</v>
      </c>
      <c r="B19" s="90">
        <v>15.907999999999999</v>
      </c>
      <c r="C19" s="8">
        <f t="shared" si="2"/>
        <v>1.6370734164463663E-3</v>
      </c>
      <c r="D19" s="8">
        <f t="shared" si="9"/>
        <v>2.046314709089736E-2</v>
      </c>
      <c r="E19" s="86" t="str">
        <f>IFERROR(VLOOKUP(A19,SPY!$A$2:$E$379,5,FALSE),"")</f>
        <v/>
      </c>
      <c r="F19" s="8"/>
      <c r="H19" s="91">
        <v>-4.0000000000000001E-3</v>
      </c>
      <c r="I19" s="14">
        <v>-4.0000000000000001E-3</v>
      </c>
      <c r="J19" s="15">
        <v>0</v>
      </c>
      <c r="K19" s="7" t="str">
        <f>TEXT(H18,"0.00%")&amp;" to "&amp;TEXT(H19,"0.00%")</f>
        <v>-0.50% to -0.40%</v>
      </c>
      <c r="L19" s="10">
        <f t="shared" ref="L19:L37" si="10">J19/$I$16</f>
        <v>0</v>
      </c>
      <c r="M19" s="19">
        <f>L19+M18</f>
        <v>1.2755102040816326E-3</v>
      </c>
      <c r="O19" s="91">
        <v>-0.01</v>
      </c>
      <c r="P19" s="28">
        <v>-0.01</v>
      </c>
      <c r="Q19" s="29">
        <v>0</v>
      </c>
      <c r="R19" s="26" t="str">
        <f>TEXT(O18,"0.00%")&amp;" to "&amp;TEXT(O19,"0.00%")</f>
        <v>-2.00% to -1.00%</v>
      </c>
      <c r="S19" s="10">
        <f t="shared" ref="S19:S37" si="11">Q19/$P$16</f>
        <v>0</v>
      </c>
      <c r="T19" s="19">
        <f>S19+T18</f>
        <v>0</v>
      </c>
    </row>
    <row r="20" spans="1:20" ht="14.25" x14ac:dyDescent="0.45">
      <c r="A20" s="9">
        <v>22068</v>
      </c>
      <c r="B20" s="90">
        <v>15.917</v>
      </c>
      <c r="C20" s="8">
        <f t="shared" si="2"/>
        <v>5.6575308021122872E-4</v>
      </c>
      <c r="D20" s="8">
        <f t="shared" si="9"/>
        <v>1.8036456667732681E-2</v>
      </c>
      <c r="E20" s="86" t="str">
        <f>IFERROR(VLOOKUP(A20,SPY!$A$2:$E$379,5,FALSE),"")</f>
        <v/>
      </c>
      <c r="F20" s="8"/>
      <c r="H20" s="91">
        <v>-3.0000000000000001E-3</v>
      </c>
      <c r="I20" s="14">
        <v>-3.0000000000000001E-3</v>
      </c>
      <c r="J20" s="15">
        <v>1</v>
      </c>
      <c r="K20" s="7" t="str">
        <f t="shared" ref="K20:K36" si="12">TEXT(H19,"0.00%")&amp;" to "&amp;TEXT(H20,"0.00%")</f>
        <v>-0.40% to -0.30%</v>
      </c>
      <c r="L20" s="10">
        <f t="shared" si="10"/>
        <v>1.2755102040816326E-3</v>
      </c>
      <c r="M20" s="19">
        <f t="shared" ref="M20:M37" si="13">L20+M19</f>
        <v>2.5510204081632651E-3</v>
      </c>
      <c r="O20" s="91">
        <v>0</v>
      </c>
      <c r="P20" s="28">
        <v>0</v>
      </c>
      <c r="Q20" s="29">
        <v>0</v>
      </c>
      <c r="R20" s="26" t="str">
        <f t="shared" ref="R20:R36" si="14">TEXT(O19,"0.00%")&amp;" to "&amp;TEXT(O20,"0.00%")</f>
        <v>-1.00% to 0.00%</v>
      </c>
      <c r="S20" s="10">
        <f t="shared" si="11"/>
        <v>0</v>
      </c>
      <c r="T20" s="19">
        <f t="shared" ref="T20:T36" si="15">S20+T19</f>
        <v>0</v>
      </c>
    </row>
    <row r="21" spans="1:20" ht="14.25" x14ac:dyDescent="0.45">
      <c r="A21" s="9">
        <v>22098</v>
      </c>
      <c r="B21" s="90">
        <v>15.945</v>
      </c>
      <c r="C21" s="8">
        <f t="shared" si="2"/>
        <v>1.7591254633411157E-3</v>
      </c>
      <c r="D21" s="8">
        <f t="shared" si="9"/>
        <v>1.7419601837672216E-2</v>
      </c>
      <c r="E21" s="86" t="str">
        <f>IFERROR(VLOOKUP(A21,SPY!$A$2:$E$379,5,FALSE),"")</f>
        <v/>
      </c>
      <c r="F21" s="8"/>
      <c r="H21" s="91">
        <v>-2E-3</v>
      </c>
      <c r="I21" s="14">
        <v>-2E-3</v>
      </c>
      <c r="J21" s="15">
        <v>0</v>
      </c>
      <c r="K21" s="7" t="str">
        <f t="shared" si="12"/>
        <v>-0.30% to -0.20%</v>
      </c>
      <c r="L21" s="10">
        <f t="shared" si="10"/>
        <v>0</v>
      </c>
      <c r="M21" s="19">
        <f t="shared" si="13"/>
        <v>2.5510204081632651E-3</v>
      </c>
      <c r="O21" s="91">
        <v>0.01</v>
      </c>
      <c r="P21" s="28">
        <v>0.01</v>
      </c>
      <c r="Q21" s="29">
        <v>13</v>
      </c>
      <c r="R21" s="26" t="str">
        <f t="shared" si="14"/>
        <v>0.00% to 1.00%</v>
      </c>
      <c r="S21" s="10">
        <f t="shared" si="11"/>
        <v>1.6817593790426907E-2</v>
      </c>
      <c r="T21" s="19">
        <f t="shared" si="15"/>
        <v>1.6817593790426907E-2</v>
      </c>
    </row>
    <row r="22" spans="1:20" ht="14.25" x14ac:dyDescent="0.45">
      <c r="A22" s="9">
        <v>22129</v>
      </c>
      <c r="B22" s="90">
        <v>15.968</v>
      </c>
      <c r="C22" s="8">
        <f t="shared" si="2"/>
        <v>1.4424584509249438E-3</v>
      </c>
      <c r="D22" s="8">
        <f t="shared" si="9"/>
        <v>1.7264445435433595E-2</v>
      </c>
      <c r="E22" s="86" t="str">
        <f>IFERROR(VLOOKUP(A22,SPY!$A$2:$E$379,5,FALSE),"")</f>
        <v/>
      </c>
      <c r="F22" s="8"/>
      <c r="H22" s="91">
        <v>-1E-3</v>
      </c>
      <c r="I22" s="14">
        <v>-1E-3</v>
      </c>
      <c r="J22" s="15">
        <v>2</v>
      </c>
      <c r="K22" s="7" t="str">
        <f t="shared" si="12"/>
        <v>-0.20% to -0.10%</v>
      </c>
      <c r="L22" s="10">
        <f t="shared" si="10"/>
        <v>2.5510204081632651E-3</v>
      </c>
      <c r="M22" s="19">
        <f t="shared" si="13"/>
        <v>5.1020408163265302E-3</v>
      </c>
      <c r="O22" s="91">
        <v>0.02</v>
      </c>
      <c r="P22" s="28">
        <v>0.02</v>
      </c>
      <c r="Q22" s="29">
        <v>300</v>
      </c>
      <c r="R22" s="26" t="str">
        <f t="shared" si="14"/>
        <v>1.00% to 2.00%</v>
      </c>
      <c r="S22" s="10">
        <f t="shared" si="11"/>
        <v>0.38809831824062097</v>
      </c>
      <c r="T22" s="19">
        <f t="shared" si="15"/>
        <v>0.40491591203104788</v>
      </c>
    </row>
    <row r="23" spans="1:20" ht="14.25" x14ac:dyDescent="0.45">
      <c r="A23" s="9">
        <v>22160</v>
      </c>
      <c r="B23" s="90">
        <v>15.981</v>
      </c>
      <c r="C23" s="8">
        <f t="shared" si="2"/>
        <v>8.1412825651305809E-4</v>
      </c>
      <c r="D23" s="8">
        <f t="shared" si="9"/>
        <v>1.54403354937096E-2</v>
      </c>
      <c r="E23" s="86" t="str">
        <f>IFERROR(VLOOKUP(A23,SPY!$A$2:$E$379,5,FALSE),"")</f>
        <v/>
      </c>
      <c r="F23" s="8"/>
      <c r="H23" s="91">
        <v>0</v>
      </c>
      <c r="I23" s="14">
        <v>0</v>
      </c>
      <c r="J23" s="15">
        <v>13</v>
      </c>
      <c r="K23" s="7" t="str">
        <f t="shared" si="12"/>
        <v>-0.10% to 0.00%</v>
      </c>
      <c r="L23" s="10">
        <f t="shared" si="10"/>
        <v>1.6581632653061226E-2</v>
      </c>
      <c r="M23" s="19">
        <f t="shared" si="13"/>
        <v>2.1683673469387755E-2</v>
      </c>
      <c r="O23" s="91">
        <v>0.03</v>
      </c>
      <c r="P23" s="28">
        <v>0.03</v>
      </c>
      <c r="Q23" s="29">
        <v>132</v>
      </c>
      <c r="R23" s="26" t="str">
        <f t="shared" si="14"/>
        <v>2.00% to 3.00%</v>
      </c>
      <c r="S23" s="10">
        <f t="shared" si="11"/>
        <v>0.17076326002587322</v>
      </c>
      <c r="T23" s="19">
        <f t="shared" si="15"/>
        <v>0.5756791720569211</v>
      </c>
    </row>
    <row r="24" spans="1:20" ht="14.25" x14ac:dyDescent="0.45">
      <c r="A24" s="9">
        <v>22190</v>
      </c>
      <c r="B24" s="90">
        <v>15.99</v>
      </c>
      <c r="C24" s="8">
        <f t="shared" si="2"/>
        <v>5.631687629059634E-4</v>
      </c>
      <c r="D24" s="8">
        <f t="shared" si="9"/>
        <v>1.4272121788772685E-2</v>
      </c>
      <c r="E24" s="86" t="str">
        <f>IFERROR(VLOOKUP(A24,SPY!$A$2:$E$379,5,FALSE),"")</f>
        <v/>
      </c>
      <c r="F24" s="8"/>
      <c r="H24" s="91">
        <v>1E-3</v>
      </c>
      <c r="I24" s="14">
        <v>1E-3</v>
      </c>
      <c r="J24" s="15">
        <v>119</v>
      </c>
      <c r="K24" s="7" t="str">
        <f t="shared" si="12"/>
        <v>0.00% to 0.10%</v>
      </c>
      <c r="L24" s="10">
        <f t="shared" si="10"/>
        <v>0.15178571428571427</v>
      </c>
      <c r="M24" s="19">
        <f t="shared" si="13"/>
        <v>0.17346938775510204</v>
      </c>
      <c r="O24" s="91">
        <v>0.04</v>
      </c>
      <c r="P24" s="28">
        <v>0.04</v>
      </c>
      <c r="Q24" s="29">
        <v>94</v>
      </c>
      <c r="R24" s="26" t="str">
        <f t="shared" si="14"/>
        <v>3.00% to 4.00%</v>
      </c>
      <c r="S24" s="10">
        <f t="shared" si="11"/>
        <v>0.12160413971539456</v>
      </c>
      <c r="T24" s="19">
        <f t="shared" si="15"/>
        <v>0.69728331177231562</v>
      </c>
    </row>
    <row r="25" spans="1:20" ht="14.25" x14ac:dyDescent="0.45">
      <c r="A25" s="9">
        <v>22221</v>
      </c>
      <c r="B25" s="90">
        <v>16.033000000000001</v>
      </c>
      <c r="C25" s="8">
        <f t="shared" si="2"/>
        <v>2.6891807379612054E-3</v>
      </c>
      <c r="D25" s="8">
        <f t="shared" si="9"/>
        <v>1.5132328732430089E-2</v>
      </c>
      <c r="E25" s="86" t="str">
        <f>IFERROR(VLOOKUP(A25,SPY!$A$2:$E$379,5,FALSE),"")</f>
        <v/>
      </c>
      <c r="F25" s="8"/>
      <c r="H25" s="91">
        <v>2E-3</v>
      </c>
      <c r="I25" s="14">
        <v>2E-3</v>
      </c>
      <c r="J25" s="15">
        <v>234</v>
      </c>
      <c r="K25" s="7" t="str">
        <f t="shared" si="12"/>
        <v>0.10% to 0.20%</v>
      </c>
      <c r="L25" s="10">
        <f t="shared" si="10"/>
        <v>0.29846938775510207</v>
      </c>
      <c r="M25" s="19">
        <f t="shared" si="13"/>
        <v>0.47193877551020413</v>
      </c>
      <c r="O25" s="91">
        <v>0.05</v>
      </c>
      <c r="P25" s="28">
        <v>0.05</v>
      </c>
      <c r="Q25" s="29">
        <v>100</v>
      </c>
      <c r="R25" s="26" t="str">
        <f t="shared" si="14"/>
        <v>4.00% to 5.00%</v>
      </c>
      <c r="S25" s="10">
        <f t="shared" si="11"/>
        <v>0.12936610608020699</v>
      </c>
      <c r="T25" s="19">
        <f t="shared" si="15"/>
        <v>0.82664941785252255</v>
      </c>
    </row>
    <row r="26" spans="1:20" ht="14.25" x14ac:dyDescent="0.45">
      <c r="A26" s="9">
        <v>22251</v>
      </c>
      <c r="B26" s="90">
        <v>16.027999999999999</v>
      </c>
      <c r="C26" s="8">
        <f t="shared" si="2"/>
        <v>-3.1185679535972177E-4</v>
      </c>
      <c r="D26" s="8">
        <f t="shared" si="9"/>
        <v>1.3276014666835145E-2</v>
      </c>
      <c r="E26" s="86" t="str">
        <f>IFERROR(VLOOKUP(A26,SPY!$A$2:$E$379,5,FALSE),"")</f>
        <v/>
      </c>
      <c r="F26" s="8"/>
      <c r="H26" s="91">
        <v>3.0000000000000001E-3</v>
      </c>
      <c r="I26" s="14">
        <v>3.0000000000000001E-3</v>
      </c>
      <c r="J26" s="15">
        <v>143</v>
      </c>
      <c r="K26" s="7" t="str">
        <f t="shared" si="12"/>
        <v>0.20% to 0.30%</v>
      </c>
      <c r="L26" s="10">
        <f t="shared" si="10"/>
        <v>0.18239795918367346</v>
      </c>
      <c r="M26" s="19">
        <f t="shared" si="13"/>
        <v>0.65433673469387754</v>
      </c>
      <c r="O26" s="91">
        <v>0.06</v>
      </c>
      <c r="P26" s="28">
        <v>0.06</v>
      </c>
      <c r="Q26" s="29">
        <v>36</v>
      </c>
      <c r="R26" s="26" t="str">
        <f t="shared" si="14"/>
        <v>5.00% to 6.00%</v>
      </c>
      <c r="S26" s="10">
        <f t="shared" si="11"/>
        <v>4.6571798188874518E-2</v>
      </c>
      <c r="T26" s="19">
        <f t="shared" si="15"/>
        <v>0.87322121604139702</v>
      </c>
    </row>
    <row r="27" spans="1:20" ht="14.25" x14ac:dyDescent="0.45">
      <c r="A27" s="9">
        <v>22282</v>
      </c>
      <c r="B27" s="90">
        <v>16.032</v>
      </c>
      <c r="C27" s="8">
        <f t="shared" si="2"/>
        <v>2.4956326428760001E-4</v>
      </c>
      <c r="D27" s="8">
        <f t="shared" si="9"/>
        <v>1.3272658323852937E-2</v>
      </c>
      <c r="E27" s="86" t="str">
        <f>IFERROR(VLOOKUP(A27,SPY!$A$2:$E$379,5,FALSE),"")</f>
        <v/>
      </c>
      <c r="F27" s="8"/>
      <c r="H27" s="91">
        <v>4.0000000000000001E-3</v>
      </c>
      <c r="I27" s="14">
        <v>4.0000000000000001E-3</v>
      </c>
      <c r="J27" s="15">
        <v>111</v>
      </c>
      <c r="K27" s="7" t="str">
        <f t="shared" si="12"/>
        <v>0.30% to 0.40%</v>
      </c>
      <c r="L27" s="10">
        <f t="shared" si="10"/>
        <v>0.14158163265306123</v>
      </c>
      <c r="M27" s="19">
        <f t="shared" si="13"/>
        <v>0.79591836734693877</v>
      </c>
      <c r="O27" s="91">
        <v>7.0000000000000007E-2</v>
      </c>
      <c r="P27" s="28">
        <v>7.0000000000000007E-2</v>
      </c>
      <c r="Q27" s="29">
        <v>44</v>
      </c>
      <c r="R27" s="26" t="str">
        <f t="shared" si="14"/>
        <v>6.00% to 7.00%</v>
      </c>
      <c r="S27" s="10">
        <f t="shared" si="11"/>
        <v>5.6921086675291076E-2</v>
      </c>
      <c r="T27" s="19">
        <f t="shared" si="15"/>
        <v>0.93014230271668807</v>
      </c>
    </row>
    <row r="28" spans="1:20" ht="14.25" x14ac:dyDescent="0.45">
      <c r="A28" s="9">
        <v>22313</v>
      </c>
      <c r="B28" s="90">
        <v>16.047999999999998</v>
      </c>
      <c r="C28" s="8">
        <f t="shared" si="2"/>
        <v>9.9800399201588341E-4</v>
      </c>
      <c r="D28" s="8">
        <f t="shared" si="9"/>
        <v>1.2364370426444449E-2</v>
      </c>
      <c r="E28" s="86" t="str">
        <f>IFERROR(VLOOKUP(A28,SPY!$A$2:$E$379,5,FALSE),"")</f>
        <v/>
      </c>
      <c r="F28" s="8"/>
      <c r="H28" s="91">
        <v>5.0000000000000001E-3</v>
      </c>
      <c r="I28" s="14">
        <v>5.0000000000000001E-3</v>
      </c>
      <c r="J28" s="15">
        <v>59</v>
      </c>
      <c r="K28" s="7" t="str">
        <f t="shared" si="12"/>
        <v>0.40% to 0.50%</v>
      </c>
      <c r="L28" s="10">
        <f t="shared" si="10"/>
        <v>7.5255102040816327E-2</v>
      </c>
      <c r="M28" s="19">
        <f t="shared" si="13"/>
        <v>0.87117346938775508</v>
      </c>
      <c r="O28" s="91">
        <v>0.08</v>
      </c>
      <c r="P28" s="28">
        <v>0.08</v>
      </c>
      <c r="Q28" s="29">
        <v>19</v>
      </c>
      <c r="R28" s="26" t="str">
        <f t="shared" si="14"/>
        <v>7.00% to 8.00%</v>
      </c>
      <c r="S28" s="10">
        <f t="shared" si="11"/>
        <v>2.4579560155239329E-2</v>
      </c>
      <c r="T28" s="19">
        <f t="shared" si="15"/>
        <v>0.9547218628719274</v>
      </c>
    </row>
    <row r="29" spans="1:20" ht="14.25" x14ac:dyDescent="0.45">
      <c r="A29" s="9">
        <v>22341</v>
      </c>
      <c r="B29" s="90">
        <v>16.053000000000001</v>
      </c>
      <c r="C29" s="8">
        <f t="shared" si="2"/>
        <v>3.1156530408793515E-4</v>
      </c>
      <c r="D29" s="8">
        <f t="shared" si="9"/>
        <v>1.2615908660821296E-2</v>
      </c>
      <c r="E29" s="86" t="str">
        <f>IFERROR(VLOOKUP(A29,SPY!$A$2:$E$379,5,FALSE),"")</f>
        <v/>
      </c>
      <c r="F29" s="8"/>
      <c r="H29" s="91">
        <v>6.0000000000000001E-3</v>
      </c>
      <c r="I29" s="14">
        <v>6.0000000000000001E-3</v>
      </c>
      <c r="J29" s="15">
        <v>47</v>
      </c>
      <c r="K29" s="7" t="str">
        <f t="shared" si="12"/>
        <v>0.50% to 0.60%</v>
      </c>
      <c r="L29" s="10">
        <f t="shared" si="10"/>
        <v>5.9948979591836732E-2</v>
      </c>
      <c r="M29" s="19">
        <f t="shared" si="13"/>
        <v>0.93112244897959184</v>
      </c>
      <c r="O29" s="91">
        <v>0.09</v>
      </c>
      <c r="P29" s="28">
        <v>0.09</v>
      </c>
      <c r="Q29" s="29">
        <v>14</v>
      </c>
      <c r="R29" s="26" t="str">
        <f t="shared" si="14"/>
        <v>8.00% to 9.00%</v>
      </c>
      <c r="S29" s="10">
        <f t="shared" si="11"/>
        <v>1.8111254851228976E-2</v>
      </c>
      <c r="T29" s="19">
        <f t="shared" si="15"/>
        <v>0.97283311772315639</v>
      </c>
    </row>
    <row r="30" spans="1:20" ht="14.25" x14ac:dyDescent="0.45">
      <c r="A30" s="9">
        <v>22372</v>
      </c>
      <c r="B30" s="90">
        <v>16.074999999999999</v>
      </c>
      <c r="C30" s="8">
        <f t="shared" si="2"/>
        <v>1.3704603500901413E-3</v>
      </c>
      <c r="D30" s="8">
        <f t="shared" si="9"/>
        <v>1.2152121899005053E-2</v>
      </c>
      <c r="E30" s="86" t="str">
        <f>IFERROR(VLOOKUP(A30,SPY!$A$2:$E$379,5,FALSE),"")</f>
        <v/>
      </c>
      <c r="F30" s="8"/>
      <c r="H30" s="91">
        <v>7.0000000000000001E-3</v>
      </c>
      <c r="I30" s="14">
        <v>7.0000000000000001E-3</v>
      </c>
      <c r="J30" s="15">
        <v>26</v>
      </c>
      <c r="K30" s="7" t="str">
        <f t="shared" si="12"/>
        <v>0.60% to 0.70%</v>
      </c>
      <c r="L30" s="10">
        <f t="shared" si="10"/>
        <v>3.3163265306122451E-2</v>
      </c>
      <c r="M30" s="19">
        <f t="shared" si="13"/>
        <v>0.9642857142857143</v>
      </c>
      <c r="O30" s="91">
        <v>0.1</v>
      </c>
      <c r="P30" s="28">
        <v>0.1</v>
      </c>
      <c r="Q30" s="29">
        <v>18</v>
      </c>
      <c r="R30" s="26" t="str">
        <f t="shared" si="14"/>
        <v>9.00% to 10.00%</v>
      </c>
      <c r="S30" s="10">
        <f t="shared" si="11"/>
        <v>2.3285899094437259E-2</v>
      </c>
      <c r="T30" s="19">
        <f t="shared" si="15"/>
        <v>0.99611901681759363</v>
      </c>
    </row>
    <row r="31" spans="1:20" ht="14.25" x14ac:dyDescent="0.45">
      <c r="A31" s="9">
        <v>22402</v>
      </c>
      <c r="B31" s="90">
        <v>16.096</v>
      </c>
      <c r="C31" s="8">
        <f t="shared" si="2"/>
        <v>1.3063763608087697E-3</v>
      </c>
      <c r="D31" s="8">
        <f t="shared" si="9"/>
        <v>1.1817953231078704E-2</v>
      </c>
      <c r="E31" s="86" t="str">
        <f>IFERROR(VLOOKUP(A31,SPY!$A$2:$E$379,5,FALSE),"")</f>
        <v/>
      </c>
      <c r="F31" s="8"/>
      <c r="H31" s="91">
        <v>8.0000000000000002E-3</v>
      </c>
      <c r="I31" s="14">
        <v>8.0000000000000002E-3</v>
      </c>
      <c r="J31" s="15">
        <v>15</v>
      </c>
      <c r="K31" s="7" t="str">
        <f t="shared" si="12"/>
        <v>0.70% to 0.80%</v>
      </c>
      <c r="L31" s="10">
        <f t="shared" si="10"/>
        <v>1.913265306122449E-2</v>
      </c>
      <c r="M31" s="19">
        <f t="shared" si="13"/>
        <v>0.98341836734693877</v>
      </c>
      <c r="O31" s="91">
        <v>0.11</v>
      </c>
      <c r="P31" s="28">
        <v>0.11</v>
      </c>
      <c r="Q31" s="29">
        <v>3</v>
      </c>
      <c r="R31" s="26" t="str">
        <f t="shared" si="14"/>
        <v>10.00% to 11.00%</v>
      </c>
      <c r="S31" s="10">
        <f t="shared" si="11"/>
        <v>3.8809831824062097E-3</v>
      </c>
      <c r="T31" s="19">
        <f t="shared" si="15"/>
        <v>0.99999999999999989</v>
      </c>
    </row>
    <row r="32" spans="1:20" ht="14.25" x14ac:dyDescent="0.45">
      <c r="A32" s="9">
        <v>22433</v>
      </c>
      <c r="B32" s="90">
        <v>16.12</v>
      </c>
      <c r="C32" s="8">
        <f t="shared" si="2"/>
        <v>1.4910536779324524E-3</v>
      </c>
      <c r="D32" s="8">
        <f t="shared" si="9"/>
        <v>1.2753659609222812E-2</v>
      </c>
      <c r="E32" s="86" t="str">
        <f>IFERROR(VLOOKUP(A32,SPY!$A$2:$E$379,5,FALSE),"")</f>
        <v/>
      </c>
      <c r="F32" s="8"/>
      <c r="H32" s="91">
        <v>8.9999999999999993E-3</v>
      </c>
      <c r="I32" s="14">
        <v>8.9999999999999993E-3</v>
      </c>
      <c r="J32" s="15">
        <v>6</v>
      </c>
      <c r="K32" s="7" t="str">
        <f t="shared" si="12"/>
        <v>0.80% to 0.90%</v>
      </c>
      <c r="L32" s="10">
        <f t="shared" si="10"/>
        <v>7.6530612244897957E-3</v>
      </c>
      <c r="M32" s="19">
        <f t="shared" si="13"/>
        <v>0.9910714285714286</v>
      </c>
      <c r="O32" s="91">
        <v>0.12</v>
      </c>
      <c r="P32" s="28">
        <v>0.12</v>
      </c>
      <c r="Q32" s="29">
        <v>0</v>
      </c>
      <c r="R32" s="26" t="str">
        <f t="shared" si="14"/>
        <v>11.00% to 12.00%</v>
      </c>
      <c r="S32" s="10">
        <f t="shared" si="11"/>
        <v>0</v>
      </c>
      <c r="T32" s="19">
        <f t="shared" si="15"/>
        <v>0.99999999999999989</v>
      </c>
    </row>
    <row r="33" spans="1:24" ht="14.25" x14ac:dyDescent="0.45">
      <c r="A33" s="9">
        <v>22463</v>
      </c>
      <c r="B33" s="90">
        <v>16.145</v>
      </c>
      <c r="C33" s="8">
        <f t="shared" si="2"/>
        <v>1.5508684863523303E-3</v>
      </c>
      <c r="D33" s="8">
        <f t="shared" si="9"/>
        <v>1.2543116964565559E-2</v>
      </c>
      <c r="E33" s="86" t="str">
        <f>IFERROR(VLOOKUP(A33,SPY!$A$2:$E$379,5,FALSE),"")</f>
        <v/>
      </c>
      <c r="F33" s="8"/>
      <c r="H33" s="91">
        <v>0.01</v>
      </c>
      <c r="I33" s="14">
        <v>0.01</v>
      </c>
      <c r="J33" s="15">
        <v>6</v>
      </c>
      <c r="K33" s="7" t="str">
        <f t="shared" si="12"/>
        <v>0.90% to 1.00%</v>
      </c>
      <c r="L33" s="10">
        <f t="shared" si="10"/>
        <v>7.6530612244897957E-3</v>
      </c>
      <c r="M33" s="19">
        <f t="shared" si="13"/>
        <v>0.99872448979591844</v>
      </c>
      <c r="O33" s="91">
        <v>0.13</v>
      </c>
      <c r="P33" s="28">
        <v>0.13</v>
      </c>
      <c r="Q33" s="29">
        <v>0</v>
      </c>
      <c r="R33" s="26" t="str">
        <f t="shared" si="14"/>
        <v>12.00% to 13.00%</v>
      </c>
      <c r="S33" s="10">
        <f t="shared" si="11"/>
        <v>0</v>
      </c>
      <c r="T33" s="19">
        <f t="shared" si="15"/>
        <v>0.99999999999999989</v>
      </c>
    </row>
    <row r="34" spans="1:24" ht="14.25" x14ac:dyDescent="0.45">
      <c r="A34" s="9">
        <v>22494</v>
      </c>
      <c r="B34" s="90">
        <v>16.161999999999999</v>
      </c>
      <c r="C34" s="8">
        <f t="shared" si="2"/>
        <v>1.0529575720037432E-3</v>
      </c>
      <c r="D34" s="8">
        <f t="shared" si="9"/>
        <v>1.2149298597194269E-2</v>
      </c>
      <c r="E34" s="86" t="str">
        <f>IFERROR(VLOOKUP(A34,SPY!$A$2:$E$379,5,FALSE),"")</f>
        <v/>
      </c>
      <c r="F34" s="8"/>
      <c r="H34" s="91">
        <v>1.0999999999999999E-2</v>
      </c>
      <c r="I34" s="14">
        <v>1.0999999999999999E-2</v>
      </c>
      <c r="J34" s="15">
        <v>1</v>
      </c>
      <c r="K34" s="7" t="str">
        <f t="shared" si="12"/>
        <v>1.00% to 1.10%</v>
      </c>
      <c r="L34" s="10">
        <f t="shared" si="10"/>
        <v>1.2755102040816326E-3</v>
      </c>
      <c r="M34" s="19">
        <f t="shared" si="13"/>
        <v>1</v>
      </c>
      <c r="O34" s="91">
        <v>0.14000000000000001</v>
      </c>
      <c r="P34" s="28">
        <v>0.14000000000000001</v>
      </c>
      <c r="Q34" s="29">
        <v>0</v>
      </c>
      <c r="R34" s="26" t="str">
        <f t="shared" si="14"/>
        <v>13.00% to 14.00%</v>
      </c>
      <c r="S34" s="10">
        <f t="shared" si="11"/>
        <v>0</v>
      </c>
      <c r="T34" s="19">
        <f t="shared" si="15"/>
        <v>0.99999999999999989</v>
      </c>
    </row>
    <row r="35" spans="1:24" ht="14.65" thickBot="1" x14ac:dyDescent="0.5">
      <c r="A35" s="9">
        <v>22525</v>
      </c>
      <c r="B35" s="90">
        <v>16.193999999999999</v>
      </c>
      <c r="C35" s="8">
        <f t="shared" si="2"/>
        <v>1.9799529761168611E-3</v>
      </c>
      <c r="D35" s="8">
        <f t="shared" si="9"/>
        <v>1.3328327388774097E-2</v>
      </c>
      <c r="E35" s="86" t="str">
        <f>IFERROR(VLOOKUP(A35,SPY!$A$2:$E$379,5,FALSE),"")</f>
        <v/>
      </c>
      <c r="F35" s="8"/>
      <c r="H35" s="91">
        <v>1.2E-2</v>
      </c>
      <c r="I35" s="14">
        <v>1.2E-2</v>
      </c>
      <c r="J35" s="15">
        <v>0</v>
      </c>
      <c r="K35" s="7" t="str">
        <f t="shared" si="12"/>
        <v>1.10% to 1.20%</v>
      </c>
      <c r="L35" s="10">
        <f t="shared" si="10"/>
        <v>0</v>
      </c>
      <c r="M35" s="19">
        <f t="shared" si="13"/>
        <v>1</v>
      </c>
      <c r="O35" s="91">
        <v>0.15</v>
      </c>
      <c r="P35" s="28">
        <v>0.15</v>
      </c>
      <c r="Q35" s="29">
        <v>0</v>
      </c>
      <c r="R35" s="26" t="str">
        <f t="shared" si="14"/>
        <v>14.00% to 15.00%</v>
      </c>
      <c r="S35" s="10">
        <f t="shared" si="11"/>
        <v>0</v>
      </c>
      <c r="T35" s="19">
        <f t="shared" si="15"/>
        <v>0.99999999999999989</v>
      </c>
    </row>
    <row r="36" spans="1:24" ht="14.25" x14ac:dyDescent="0.45">
      <c r="A36" s="9">
        <v>22555</v>
      </c>
      <c r="B36" s="90">
        <v>16.199000000000002</v>
      </c>
      <c r="C36" s="8">
        <f t="shared" si="2"/>
        <v>3.0875632950499998E-4</v>
      </c>
      <c r="D36" s="8">
        <f t="shared" si="9"/>
        <v>1.3070669168230298E-2</v>
      </c>
      <c r="E36" s="86" t="str">
        <f>IFERROR(VLOOKUP(A36,SPY!$A$2:$E$379,5,FALSE),"")</f>
        <v/>
      </c>
      <c r="F36" s="8"/>
      <c r="H36" s="91">
        <v>1.2999999999999999E-2</v>
      </c>
      <c r="I36" s="14">
        <v>1.2999999999999999E-2</v>
      </c>
      <c r="J36" s="15">
        <v>0</v>
      </c>
      <c r="K36" s="7" t="str">
        <f t="shared" si="12"/>
        <v>1.20% to 1.30%</v>
      </c>
      <c r="L36" s="10">
        <f t="shared" si="10"/>
        <v>0</v>
      </c>
      <c r="M36" s="19">
        <f t="shared" si="13"/>
        <v>1</v>
      </c>
      <c r="O36" s="91">
        <v>0.16</v>
      </c>
      <c r="P36" s="28">
        <v>0.16</v>
      </c>
      <c r="Q36" s="29">
        <v>0</v>
      </c>
      <c r="R36" s="26" t="str">
        <f t="shared" si="14"/>
        <v>15.00% to 16.00%</v>
      </c>
      <c r="S36" s="10">
        <f t="shared" si="11"/>
        <v>0</v>
      </c>
      <c r="T36" s="19">
        <f t="shared" si="15"/>
        <v>0.99999999999999989</v>
      </c>
      <c r="W36" s="94" t="s">
        <v>52</v>
      </c>
      <c r="X36" s="94" t="s">
        <v>53</v>
      </c>
    </row>
    <row r="37" spans="1:24" ht="14.65" thickBot="1" x14ac:dyDescent="0.5">
      <c r="A37" s="9">
        <v>22586</v>
      </c>
      <c r="B37" s="90">
        <v>16.202000000000002</v>
      </c>
      <c r="C37" s="8">
        <f t="shared" si="2"/>
        <v>1.8519661707516732E-4</v>
      </c>
      <c r="D37" s="8">
        <f t="shared" si="9"/>
        <v>1.0540759683153489E-2</v>
      </c>
      <c r="E37" s="86" t="str">
        <f>IFERROR(VLOOKUP(A37,SPY!$A$2:$E$379,5,FALSE),"")</f>
        <v/>
      </c>
      <c r="F37" s="8"/>
      <c r="H37" s="92"/>
      <c r="I37" s="20" t="s">
        <v>21</v>
      </c>
      <c r="J37" s="20">
        <v>0</v>
      </c>
      <c r="K37" s="21" t="str">
        <f>"Greater than "&amp;TEXT(H36,"0.00%")</f>
        <v>Greater than 1.30%</v>
      </c>
      <c r="L37" s="22">
        <f t="shared" si="10"/>
        <v>0</v>
      </c>
      <c r="M37" s="23">
        <f t="shared" si="13"/>
        <v>1</v>
      </c>
      <c r="O37" s="33"/>
      <c r="P37" s="34" t="s">
        <v>21</v>
      </c>
      <c r="Q37" s="34">
        <v>0</v>
      </c>
      <c r="R37" s="27" t="str">
        <f>"Greater than "&amp;TEXT(O36,"0.00%")</f>
        <v>Greater than 16.00%</v>
      </c>
      <c r="S37" s="22">
        <f t="shared" si="11"/>
        <v>0</v>
      </c>
      <c r="T37" s="23">
        <f>S37+T36</f>
        <v>0.99999999999999989</v>
      </c>
      <c r="W37">
        <v>-0.02</v>
      </c>
      <c r="X37">
        <v>0</v>
      </c>
    </row>
    <row r="38" spans="1:24" ht="14.25" x14ac:dyDescent="0.45">
      <c r="A38" s="9">
        <v>22616</v>
      </c>
      <c r="B38" s="90">
        <v>16.216000000000001</v>
      </c>
      <c r="C38" s="8">
        <f t="shared" si="2"/>
        <v>8.6409085298111421E-4</v>
      </c>
      <c r="D38" s="8">
        <f t="shared" si="9"/>
        <v>1.1729473421512537E-2</v>
      </c>
      <c r="E38" s="86" t="str">
        <f>IFERROR(VLOOKUP(A38,SPY!$A$2:$E$379,5,FALSE),"")</f>
        <v/>
      </c>
      <c r="F38" s="8"/>
      <c r="H38" s="67"/>
      <c r="I38" s="68"/>
      <c r="J38" s="68"/>
      <c r="K38" s="68"/>
      <c r="L38" s="68"/>
      <c r="M38" s="69"/>
      <c r="O38" s="71"/>
      <c r="P38" s="68"/>
      <c r="Q38" s="68"/>
      <c r="R38" s="68"/>
      <c r="S38" s="68"/>
      <c r="T38" s="69"/>
      <c r="W38">
        <v>-0.01</v>
      </c>
      <c r="X38">
        <v>0</v>
      </c>
    </row>
    <row r="39" spans="1:24" ht="14.25" x14ac:dyDescent="0.45">
      <c r="A39" s="9">
        <v>22647</v>
      </c>
      <c r="B39" s="90">
        <v>16.234999999999999</v>
      </c>
      <c r="C39" s="8">
        <f t="shared" si="2"/>
        <v>1.1716822890970313E-3</v>
      </c>
      <c r="D39" s="8">
        <f t="shared" si="9"/>
        <v>1.2662175648702645E-2</v>
      </c>
      <c r="E39" s="86" t="str">
        <f>IFERROR(VLOOKUP(A39,SPY!$A$2:$E$379,5,FALSE),"")</f>
        <v/>
      </c>
      <c r="F39" s="8"/>
      <c r="H39" s="70"/>
      <c r="I39" s="35"/>
      <c r="J39" s="1"/>
      <c r="M39" s="57"/>
      <c r="O39" s="56"/>
      <c r="T39" s="57"/>
      <c r="W39">
        <v>0</v>
      </c>
      <c r="X39">
        <v>0</v>
      </c>
    </row>
    <row r="40" spans="1:24" ht="14.25" x14ac:dyDescent="0.45">
      <c r="A40" s="9">
        <v>22678</v>
      </c>
      <c r="B40" s="90">
        <v>16.262</v>
      </c>
      <c r="C40" s="8">
        <f t="shared" si="2"/>
        <v>1.6630736064060514E-3</v>
      </c>
      <c r="D40" s="8">
        <f t="shared" si="9"/>
        <v>1.3334995014955275E-2</v>
      </c>
      <c r="E40" s="86" t="str">
        <f>IFERROR(VLOOKUP(A40,SPY!$A$2:$E$379,5,FALSE),"")</f>
        <v/>
      </c>
      <c r="F40" s="8"/>
      <c r="H40" s="70"/>
      <c r="I40" s="35"/>
      <c r="J40" s="1"/>
      <c r="M40" s="57"/>
      <c r="O40" s="56"/>
      <c r="T40" s="57"/>
      <c r="W40">
        <v>0.01</v>
      </c>
      <c r="X40">
        <v>13</v>
      </c>
    </row>
    <row r="41" spans="1:24" ht="14.25" x14ac:dyDescent="0.45">
      <c r="A41" s="9">
        <v>22706</v>
      </c>
      <c r="B41" s="90">
        <v>16.3</v>
      </c>
      <c r="C41" s="8">
        <f t="shared" si="2"/>
        <v>2.3367359488377648E-3</v>
      </c>
      <c r="D41" s="8">
        <f t="shared" si="9"/>
        <v>1.5386532112377838E-2</v>
      </c>
      <c r="E41" s="86" t="str">
        <f>IFERROR(VLOOKUP(A41,SPY!$A$2:$E$379,5,FALSE),"")</f>
        <v/>
      </c>
      <c r="F41" s="8"/>
      <c r="H41" s="70"/>
      <c r="I41" s="35"/>
      <c r="J41" s="1"/>
      <c r="M41" s="57"/>
      <c r="O41" s="56"/>
      <c r="T41" s="57"/>
      <c r="W41">
        <v>0.02</v>
      </c>
      <c r="X41">
        <v>300</v>
      </c>
    </row>
    <row r="42" spans="1:24" ht="14.25" x14ac:dyDescent="0.45">
      <c r="A42" s="9">
        <v>22737</v>
      </c>
      <c r="B42" s="90">
        <v>16.303000000000001</v>
      </c>
      <c r="C42" s="8">
        <f t="shared" si="2"/>
        <v>1.8404907975466678E-4</v>
      </c>
      <c r="D42" s="8">
        <f t="shared" si="9"/>
        <v>1.4183514774494643E-2</v>
      </c>
      <c r="E42" s="86" t="str">
        <f>IFERROR(VLOOKUP(A42,SPY!$A$2:$E$379,5,FALSE),"")</f>
        <v/>
      </c>
      <c r="F42" s="8"/>
      <c r="H42" s="70"/>
      <c r="I42" s="35"/>
      <c r="J42" s="1"/>
      <c r="M42" s="57"/>
      <c r="O42" s="56"/>
      <c r="T42" s="57"/>
      <c r="W42">
        <v>0.03</v>
      </c>
      <c r="X42">
        <v>132</v>
      </c>
    </row>
    <row r="43" spans="1:24" ht="14.25" x14ac:dyDescent="0.45">
      <c r="A43" s="9">
        <v>22767</v>
      </c>
      <c r="B43" s="90">
        <v>16.326000000000001</v>
      </c>
      <c r="C43" s="8">
        <f t="shared" si="2"/>
        <v>1.410783291418749E-3</v>
      </c>
      <c r="D43" s="8">
        <f t="shared" si="9"/>
        <v>1.4289264413518854E-2</v>
      </c>
      <c r="E43" s="86" t="str">
        <f>IFERROR(VLOOKUP(A43,SPY!$A$2:$E$379,5,FALSE),"")</f>
        <v/>
      </c>
      <c r="F43" s="8"/>
      <c r="H43" s="56"/>
      <c r="M43" s="57"/>
      <c r="O43" s="56"/>
      <c r="T43" s="57"/>
      <c r="W43">
        <v>0.04</v>
      </c>
      <c r="X43">
        <v>94</v>
      </c>
    </row>
    <row r="44" spans="1:24" ht="14.25" x14ac:dyDescent="0.45">
      <c r="A44" s="9">
        <v>22798</v>
      </c>
      <c r="B44" s="90">
        <v>16.356000000000002</v>
      </c>
      <c r="C44" s="8">
        <f t="shared" si="2"/>
        <v>1.8375597206909955E-3</v>
      </c>
      <c r="D44" s="8">
        <f t="shared" si="9"/>
        <v>1.464019851116638E-2</v>
      </c>
      <c r="E44" s="86" t="str">
        <f>IFERROR(VLOOKUP(A44,SPY!$A$2:$E$379,5,FALSE),"")</f>
        <v/>
      </c>
      <c r="F44" s="8"/>
      <c r="H44" s="56"/>
      <c r="M44" s="57"/>
      <c r="O44" s="56"/>
      <c r="T44" s="57"/>
      <c r="W44">
        <v>0.05</v>
      </c>
      <c r="X44">
        <v>100</v>
      </c>
    </row>
    <row r="45" spans="1:24" ht="14.25" x14ac:dyDescent="0.45">
      <c r="A45" s="9">
        <v>22828</v>
      </c>
      <c r="B45" s="90">
        <v>16.37</v>
      </c>
      <c r="C45" s="8">
        <f t="shared" si="2"/>
        <v>8.5595500122281898E-4</v>
      </c>
      <c r="D45" s="8">
        <f t="shared" si="9"/>
        <v>1.3936203158872784E-2</v>
      </c>
      <c r="E45" s="86" t="str">
        <f>IFERROR(VLOOKUP(A45,SPY!$A$2:$E$379,5,FALSE),"")</f>
        <v/>
      </c>
      <c r="F45" s="8"/>
      <c r="H45" s="56"/>
      <c r="M45" s="57"/>
      <c r="O45" s="56"/>
      <c r="T45" s="57"/>
      <c r="W45">
        <v>0.06</v>
      </c>
      <c r="X45">
        <v>36</v>
      </c>
    </row>
    <row r="46" spans="1:24" ht="14.25" x14ac:dyDescent="0.45">
      <c r="A46" s="9">
        <v>22859</v>
      </c>
      <c r="B46" s="90">
        <v>16.372</v>
      </c>
      <c r="C46" s="8">
        <f t="shared" si="2"/>
        <v>1.2217470983499901E-4</v>
      </c>
      <c r="D46" s="8">
        <f t="shared" si="9"/>
        <v>1.2993441405766637E-2</v>
      </c>
      <c r="E46" s="86" t="str">
        <f>IFERROR(VLOOKUP(A46,SPY!$A$2:$E$379,5,FALSE),"")</f>
        <v/>
      </c>
      <c r="F46" s="8"/>
      <c r="H46" s="56"/>
      <c r="M46" s="57"/>
      <c r="O46" s="56"/>
      <c r="T46" s="57"/>
      <c r="W46">
        <v>7.0000000000000007E-2</v>
      </c>
      <c r="X46">
        <v>44</v>
      </c>
    </row>
    <row r="47" spans="1:24" ht="14.25" x14ac:dyDescent="0.45">
      <c r="A47" s="9">
        <v>22890</v>
      </c>
      <c r="B47" s="90">
        <v>16.404</v>
      </c>
      <c r="C47" s="8">
        <f t="shared" si="2"/>
        <v>1.9545565599805581E-3</v>
      </c>
      <c r="D47" s="8">
        <f t="shared" si="9"/>
        <v>1.2967765839199785E-2</v>
      </c>
      <c r="E47" s="86" t="str">
        <f>IFERROR(VLOOKUP(A47,SPY!$A$2:$E$379,5,FALSE),"")</f>
        <v/>
      </c>
      <c r="F47" s="8"/>
      <c r="H47" s="56"/>
      <c r="M47" s="57"/>
      <c r="O47" s="56"/>
      <c r="T47" s="57"/>
      <c r="W47">
        <v>0.08</v>
      </c>
      <c r="X47">
        <v>19</v>
      </c>
    </row>
    <row r="48" spans="1:24" ht="14.25" x14ac:dyDescent="0.45">
      <c r="A48" s="9">
        <v>22920</v>
      </c>
      <c r="B48" s="90">
        <v>16.402999999999999</v>
      </c>
      <c r="C48" s="8">
        <f t="shared" si="2"/>
        <v>-6.0960741282700681E-5</v>
      </c>
      <c r="D48" s="8">
        <f t="shared" si="9"/>
        <v>1.2593369961108491E-2</v>
      </c>
      <c r="E48" s="86" t="str">
        <f>IFERROR(VLOOKUP(A48,SPY!$A$2:$E$379,5,FALSE),"")</f>
        <v/>
      </c>
      <c r="F48" s="8"/>
      <c r="H48" s="56"/>
      <c r="M48" s="57"/>
      <c r="O48" s="56"/>
      <c r="T48" s="57"/>
      <c r="W48">
        <v>0.09</v>
      </c>
      <c r="X48">
        <v>14</v>
      </c>
    </row>
    <row r="49" spans="1:24" ht="14.25" x14ac:dyDescent="0.45">
      <c r="A49" s="9">
        <v>22951</v>
      </c>
      <c r="B49" s="90">
        <v>16.414999999999999</v>
      </c>
      <c r="C49" s="8">
        <f t="shared" si="2"/>
        <v>7.3157349265384752E-4</v>
      </c>
      <c r="D49" s="8">
        <f t="shared" si="9"/>
        <v>1.3146525120355301E-2</v>
      </c>
      <c r="E49" s="86" t="str">
        <f>IFERROR(VLOOKUP(A49,SPY!$A$2:$E$379,5,FALSE),"")</f>
        <v/>
      </c>
      <c r="F49" s="8"/>
      <c r="H49" s="56"/>
      <c r="M49" s="57"/>
      <c r="O49" s="56"/>
      <c r="T49" s="57"/>
      <c r="W49">
        <v>0.1</v>
      </c>
      <c r="X49">
        <v>18</v>
      </c>
    </row>
    <row r="50" spans="1:24" ht="14.25" x14ac:dyDescent="0.45">
      <c r="A50" s="9">
        <v>22981</v>
      </c>
      <c r="B50" s="90">
        <v>16.420000000000002</v>
      </c>
      <c r="C50" s="8">
        <f t="shared" si="2"/>
        <v>3.0459945172123248E-4</v>
      </c>
      <c r="D50" s="8">
        <f t="shared" si="9"/>
        <v>1.2580167735569914E-2</v>
      </c>
      <c r="E50" s="86" t="str">
        <f>IFERROR(VLOOKUP(A50,SPY!$A$2:$E$379,5,FALSE),"")</f>
        <v/>
      </c>
      <c r="F50" s="8"/>
      <c r="H50" s="56"/>
      <c r="M50" s="57"/>
      <c r="O50" s="56"/>
      <c r="T50" s="57"/>
      <c r="W50">
        <v>0.11</v>
      </c>
      <c r="X50">
        <v>3</v>
      </c>
    </row>
    <row r="51" spans="1:24" ht="14.25" x14ac:dyDescent="0.45">
      <c r="A51" s="9">
        <v>23012</v>
      </c>
      <c r="B51" s="90">
        <v>16.451000000000001</v>
      </c>
      <c r="C51" s="8">
        <f t="shared" si="2"/>
        <v>1.8879415347137218E-3</v>
      </c>
      <c r="D51" s="8">
        <f t="shared" si="9"/>
        <v>1.3304588851247301E-2</v>
      </c>
      <c r="E51" s="86" t="str">
        <f>IFERROR(VLOOKUP(A51,SPY!$A$2:$E$379,5,FALSE),"")</f>
        <v/>
      </c>
      <c r="F51" s="8"/>
      <c r="H51" s="56"/>
      <c r="M51" s="57"/>
      <c r="O51" s="56"/>
      <c r="T51" s="57"/>
      <c r="W51">
        <v>0.12</v>
      </c>
      <c r="X51">
        <v>0</v>
      </c>
    </row>
    <row r="52" spans="1:24" ht="14.25" x14ac:dyDescent="0.45">
      <c r="A52" s="9">
        <v>23043</v>
      </c>
      <c r="B52" s="90">
        <v>16.47</v>
      </c>
      <c r="C52" s="8">
        <f t="shared" si="2"/>
        <v>1.1549449881465002E-3</v>
      </c>
      <c r="D52" s="8">
        <f t="shared" si="9"/>
        <v>1.2790554667322596E-2</v>
      </c>
      <c r="E52" s="86" t="str">
        <f>IFERROR(VLOOKUP(A52,SPY!$A$2:$E$379,5,FALSE),"")</f>
        <v/>
      </c>
      <c r="F52" s="8"/>
      <c r="H52" s="56"/>
      <c r="M52" s="57"/>
      <c r="O52" s="56"/>
      <c r="T52" s="57"/>
      <c r="W52">
        <v>0.13</v>
      </c>
      <c r="X52">
        <v>0</v>
      </c>
    </row>
    <row r="53" spans="1:24" ht="14.25" x14ac:dyDescent="0.45">
      <c r="A53" s="9">
        <v>23071</v>
      </c>
      <c r="B53" s="90">
        <v>16.48</v>
      </c>
      <c r="C53" s="8">
        <f t="shared" si="2"/>
        <v>6.0716454159082112E-4</v>
      </c>
      <c r="D53" s="8">
        <f t="shared" si="9"/>
        <v>1.104294478527601E-2</v>
      </c>
      <c r="E53" s="86" t="str">
        <f>IFERROR(VLOOKUP(A53,SPY!$A$2:$E$379,5,FALSE),"")</f>
        <v/>
      </c>
      <c r="F53" s="8"/>
      <c r="H53" s="56"/>
      <c r="M53" s="57"/>
      <c r="O53" s="56"/>
      <c r="T53" s="57"/>
      <c r="W53">
        <v>0.14000000000000001</v>
      </c>
      <c r="X53">
        <v>0</v>
      </c>
    </row>
    <row r="54" spans="1:24" ht="14.25" x14ac:dyDescent="0.45">
      <c r="A54" s="9">
        <v>23102</v>
      </c>
      <c r="B54" s="90">
        <v>16.5</v>
      </c>
      <c r="C54" s="8">
        <f t="shared" si="2"/>
        <v>1.2135922330096527E-3</v>
      </c>
      <c r="D54" s="8">
        <f t="shared" si="9"/>
        <v>1.208366558302143E-2</v>
      </c>
      <c r="E54" s="86" t="str">
        <f>IFERROR(VLOOKUP(A54,SPY!$A$2:$E$379,5,FALSE),"")</f>
        <v/>
      </c>
      <c r="F54" s="8"/>
      <c r="H54" s="56"/>
      <c r="M54" s="57"/>
      <c r="O54" s="56"/>
      <c r="T54" s="57"/>
      <c r="W54">
        <v>0.15</v>
      </c>
      <c r="X54">
        <v>0</v>
      </c>
    </row>
    <row r="55" spans="1:24" ht="14.25" x14ac:dyDescent="0.45">
      <c r="A55" s="9">
        <v>23132</v>
      </c>
      <c r="B55" s="90">
        <v>16.53</v>
      </c>
      <c r="C55" s="8">
        <f t="shared" si="2"/>
        <v>1.8181818181819409E-3</v>
      </c>
      <c r="D55" s="8">
        <f t="shared" si="9"/>
        <v>1.2495406100698325E-2</v>
      </c>
      <c r="E55" s="86" t="str">
        <f>IFERROR(VLOOKUP(A55,SPY!$A$2:$E$379,5,FALSE),"")</f>
        <v/>
      </c>
      <c r="F55" s="8"/>
      <c r="H55" s="56"/>
      <c r="M55" s="57"/>
      <c r="O55" s="56"/>
      <c r="T55" s="57"/>
      <c r="W55">
        <v>0.16</v>
      </c>
      <c r="X55">
        <v>0</v>
      </c>
    </row>
    <row r="56" spans="1:24" ht="14.65" thickBot="1" x14ac:dyDescent="0.5">
      <c r="A56" s="9">
        <v>23163</v>
      </c>
      <c r="B56" s="90">
        <v>16.558</v>
      </c>
      <c r="C56" s="8">
        <f t="shared" si="2"/>
        <v>1.6938898971565752E-3</v>
      </c>
      <c r="D56" s="8">
        <f t="shared" si="9"/>
        <v>1.2350207874785912E-2</v>
      </c>
      <c r="E56" s="86" t="str">
        <f>IFERROR(VLOOKUP(A56,SPY!$A$2:$E$379,5,FALSE),"")</f>
        <v/>
      </c>
      <c r="F56" s="8"/>
      <c r="H56" s="56"/>
      <c r="M56" s="57"/>
      <c r="O56" s="56"/>
      <c r="T56" s="57"/>
      <c r="W56" s="78" t="s">
        <v>21</v>
      </c>
      <c r="X56" s="78">
        <v>0</v>
      </c>
    </row>
    <row r="57" spans="1:24" x14ac:dyDescent="0.45">
      <c r="A57" s="9">
        <v>23193</v>
      </c>
      <c r="B57" s="90">
        <v>16.573</v>
      </c>
      <c r="C57" s="8">
        <f t="shared" si="2"/>
        <v>9.0590651044819559E-4</v>
      </c>
      <c r="D57" s="8">
        <f t="shared" si="9"/>
        <v>1.240073304825895E-2</v>
      </c>
      <c r="E57" s="86" t="str">
        <f>IFERROR(VLOOKUP(A57,SPY!$A$2:$E$379,5,FALSE),"")</f>
        <v/>
      </c>
      <c r="F57" s="8"/>
      <c r="H57" s="56"/>
      <c r="M57" s="57"/>
      <c r="O57" s="56"/>
      <c r="T57" s="57"/>
    </row>
    <row r="58" spans="1:24" ht="13.5" thickBot="1" x14ac:dyDescent="0.5">
      <c r="A58" s="9">
        <v>23224</v>
      </c>
      <c r="B58" s="90">
        <v>16.588000000000001</v>
      </c>
      <c r="C58" s="8">
        <f t="shared" si="2"/>
        <v>9.050865866169211E-4</v>
      </c>
      <c r="D58" s="8">
        <f t="shared" si="9"/>
        <v>1.3193256779868046E-2</v>
      </c>
      <c r="E58" s="86" t="str">
        <f>IFERROR(VLOOKUP(A58,SPY!$A$2:$E$379,5,FALSE),"")</f>
        <v/>
      </c>
      <c r="F58" s="8"/>
      <c r="H58" s="58"/>
      <c r="I58" s="59"/>
      <c r="J58" s="59"/>
      <c r="K58" s="59"/>
      <c r="L58" s="59"/>
      <c r="M58" s="60"/>
      <c r="O58" s="58"/>
      <c r="P58" s="59"/>
      <c r="Q58" s="59"/>
      <c r="R58" s="59"/>
      <c r="S58" s="59"/>
      <c r="T58" s="60"/>
    </row>
    <row r="59" spans="1:24" x14ac:dyDescent="0.45">
      <c r="A59" s="9">
        <v>23255</v>
      </c>
      <c r="B59" s="90">
        <v>16.617999999999999</v>
      </c>
      <c r="C59" s="8">
        <f t="shared" si="2"/>
        <v>1.8085362912947378E-3</v>
      </c>
      <c r="D59" s="8">
        <f t="shared" si="9"/>
        <v>1.3045598634479294E-2</v>
      </c>
      <c r="E59" s="86" t="str">
        <f>IFERROR(VLOOKUP(A59,SPY!$A$2:$E$379,5,FALSE),"")</f>
        <v/>
      </c>
      <c r="F59" s="8"/>
      <c r="H59" s="71"/>
      <c r="I59" s="68"/>
      <c r="J59" s="68"/>
      <c r="K59" s="68"/>
      <c r="L59" s="68"/>
      <c r="M59" s="69"/>
      <c r="O59" s="71"/>
      <c r="P59" s="68"/>
      <c r="Q59" s="68"/>
      <c r="R59" s="68"/>
      <c r="S59" s="68"/>
      <c r="T59" s="69"/>
    </row>
    <row r="60" spans="1:24" x14ac:dyDescent="0.45">
      <c r="A60" s="9">
        <v>23285</v>
      </c>
      <c r="B60" s="90">
        <v>16.655000000000001</v>
      </c>
      <c r="C60" s="8">
        <f t="shared" si="2"/>
        <v>2.2265013840414571E-3</v>
      </c>
      <c r="D60" s="8">
        <f t="shared" si="9"/>
        <v>1.5363043345729688E-2</v>
      </c>
      <c r="E60" s="86" t="str">
        <f>IFERROR(VLOOKUP(A60,SPY!$A$2:$E$379,5,FALSE),"")</f>
        <v/>
      </c>
      <c r="F60" s="8"/>
      <c r="H60" s="56"/>
      <c r="M60" s="57"/>
      <c r="O60" s="56"/>
      <c r="T60" s="57"/>
    </row>
    <row r="61" spans="1:24" x14ac:dyDescent="0.45">
      <c r="A61" s="9">
        <v>23316</v>
      </c>
      <c r="B61" s="90">
        <v>16.670000000000002</v>
      </c>
      <c r="C61" s="8">
        <f t="shared" si="2"/>
        <v>9.0063044130905823E-4</v>
      </c>
      <c r="D61" s="8">
        <f t="shared" si="9"/>
        <v>1.5534572037770422E-2</v>
      </c>
      <c r="E61" s="86" t="str">
        <f>IFERROR(VLOOKUP(A61,SPY!$A$2:$E$379,5,FALSE),"")</f>
        <v/>
      </c>
      <c r="F61" s="8"/>
      <c r="H61" s="56"/>
      <c r="M61" s="57"/>
      <c r="O61" s="56"/>
      <c r="T61" s="57"/>
    </row>
    <row r="62" spans="1:24" x14ac:dyDescent="0.45">
      <c r="A62" s="9">
        <v>23346</v>
      </c>
      <c r="B62" s="90">
        <v>16.693999999999999</v>
      </c>
      <c r="C62" s="8">
        <f t="shared" si="2"/>
        <v>1.4397120575884159E-3</v>
      </c>
      <c r="D62" s="8">
        <f t="shared" si="9"/>
        <v>1.668696711327633E-2</v>
      </c>
      <c r="E62" s="86" t="str">
        <f>IFERROR(VLOOKUP(A62,SPY!$A$2:$E$379,5,FALSE),"")</f>
        <v/>
      </c>
      <c r="F62" s="8"/>
      <c r="H62" s="56"/>
      <c r="M62" s="57"/>
      <c r="O62" s="56"/>
      <c r="T62" s="57"/>
    </row>
    <row r="63" spans="1:24" x14ac:dyDescent="0.45">
      <c r="A63" s="9">
        <v>23377</v>
      </c>
      <c r="B63" s="90">
        <v>16.716999999999999</v>
      </c>
      <c r="C63" s="8">
        <f t="shared" si="2"/>
        <v>1.3777405055708236E-3</v>
      </c>
      <c r="D63" s="8">
        <f t="shared" si="9"/>
        <v>1.6169229834052556E-2</v>
      </c>
      <c r="E63" s="86" t="str">
        <f>IFERROR(VLOOKUP(A63,SPY!$A$2:$E$379,5,FALSE),"")</f>
        <v/>
      </c>
      <c r="F63" s="8"/>
      <c r="H63" s="56"/>
      <c r="M63" s="57"/>
      <c r="O63" s="56"/>
      <c r="T63" s="57"/>
    </row>
    <row r="64" spans="1:24" x14ac:dyDescent="0.45">
      <c r="A64" s="9">
        <v>23408</v>
      </c>
      <c r="B64" s="90">
        <v>16.748999999999999</v>
      </c>
      <c r="C64" s="8">
        <f t="shared" si="2"/>
        <v>1.9142190584435781E-3</v>
      </c>
      <c r="D64" s="8">
        <f t="shared" si="9"/>
        <v>1.6939890710382599E-2</v>
      </c>
      <c r="E64" s="86" t="str">
        <f>IFERROR(VLOOKUP(A64,SPY!$A$2:$E$379,5,FALSE),"")</f>
        <v/>
      </c>
      <c r="F64" s="8"/>
      <c r="H64" s="56"/>
      <c r="M64" s="57"/>
      <c r="O64" s="56"/>
      <c r="T64" s="57"/>
    </row>
    <row r="65" spans="1:20" x14ac:dyDescent="0.45">
      <c r="A65" s="9">
        <v>23437</v>
      </c>
      <c r="B65" s="90">
        <v>16.765000000000001</v>
      </c>
      <c r="C65" s="8">
        <f t="shared" si="2"/>
        <v>9.5528091229346579E-4</v>
      </c>
      <c r="D65" s="8">
        <f t="shared" si="9"/>
        <v>1.7293689320388328E-2</v>
      </c>
      <c r="E65" s="86" t="str">
        <f>IFERROR(VLOOKUP(A65,SPY!$A$2:$E$379,5,FALSE),"")</f>
        <v/>
      </c>
      <c r="F65" s="8"/>
      <c r="H65" s="56"/>
      <c r="M65" s="57"/>
      <c r="O65" s="56"/>
      <c r="T65" s="57"/>
    </row>
    <row r="66" spans="1:20" x14ac:dyDescent="0.45">
      <c r="A66" s="9">
        <v>23468</v>
      </c>
      <c r="B66" s="90">
        <v>16.78</v>
      </c>
      <c r="C66" s="8">
        <f t="shared" si="2"/>
        <v>8.9472114524302704E-4</v>
      </c>
      <c r="D66" s="8">
        <f t="shared" si="9"/>
        <v>1.6969696969697079E-2</v>
      </c>
      <c r="E66" s="86" t="str">
        <f>IFERROR(VLOOKUP(A66,SPY!$A$2:$E$379,5,FALSE),"")</f>
        <v/>
      </c>
      <c r="F66" s="8"/>
      <c r="H66" s="56"/>
      <c r="M66" s="57"/>
      <c r="O66" s="56"/>
      <c r="T66" s="57"/>
    </row>
    <row r="67" spans="1:20" x14ac:dyDescent="0.45">
      <c r="A67" s="9">
        <v>23498</v>
      </c>
      <c r="B67" s="90">
        <v>16.794</v>
      </c>
      <c r="C67" s="8">
        <f t="shared" si="2"/>
        <v>8.3432657926096887E-4</v>
      </c>
      <c r="D67" s="8">
        <f t="shared" si="9"/>
        <v>1.5970961887477264E-2</v>
      </c>
      <c r="E67" s="86" t="str">
        <f>IFERROR(VLOOKUP(A67,SPY!$A$2:$E$379,5,FALSE),"")</f>
        <v/>
      </c>
      <c r="F67" s="8"/>
      <c r="H67" s="56"/>
      <c r="M67" s="57"/>
      <c r="O67" s="56"/>
      <c r="T67" s="57"/>
    </row>
    <row r="68" spans="1:20" x14ac:dyDescent="0.45">
      <c r="A68" s="9">
        <v>23529</v>
      </c>
      <c r="B68" s="90">
        <v>16.806000000000001</v>
      </c>
      <c r="C68" s="8">
        <f t="shared" si="2"/>
        <v>7.1454090746692067E-4</v>
      </c>
      <c r="D68" s="8">
        <f t="shared" si="9"/>
        <v>1.4977654306075783E-2</v>
      </c>
      <c r="E68" s="86" t="str">
        <f>IFERROR(VLOOKUP(A68,SPY!$A$2:$E$379,5,FALSE),"")</f>
        <v/>
      </c>
      <c r="F68" s="8"/>
      <c r="H68" s="56"/>
      <c r="M68" s="57"/>
      <c r="O68" s="56"/>
      <c r="T68" s="57"/>
    </row>
    <row r="69" spans="1:20" x14ac:dyDescent="0.45">
      <c r="A69" s="9">
        <v>23559</v>
      </c>
      <c r="B69" s="90">
        <v>16.823</v>
      </c>
      <c r="C69" s="8">
        <f t="shared" ref="C69:C132" si="16">B69/B68-1</f>
        <v>1.0115434963702263E-3</v>
      </c>
      <c r="D69" s="8">
        <f t="shared" si="9"/>
        <v>1.5084776443613057E-2</v>
      </c>
      <c r="E69" s="86" t="str">
        <f>IFERROR(VLOOKUP(A69,SPY!$A$2:$E$379,5,FALSE),"")</f>
        <v/>
      </c>
      <c r="F69" s="8"/>
      <c r="H69" s="56"/>
      <c r="M69" s="57"/>
      <c r="O69" s="56"/>
      <c r="T69" s="57"/>
    </row>
    <row r="70" spans="1:20" x14ac:dyDescent="0.45">
      <c r="A70" s="9">
        <v>23590</v>
      </c>
      <c r="B70" s="90">
        <v>16.844999999999999</v>
      </c>
      <c r="C70" s="8">
        <f t="shared" si="16"/>
        <v>1.3077334601436785E-3</v>
      </c>
      <c r="D70" s="8">
        <f t="shared" si="9"/>
        <v>1.5493127562092868E-2</v>
      </c>
      <c r="E70" s="86" t="str">
        <f>IFERROR(VLOOKUP(A70,SPY!$A$2:$E$379,5,FALSE),"")</f>
        <v/>
      </c>
      <c r="F70" s="8"/>
      <c r="H70" s="56"/>
      <c r="M70" s="57"/>
      <c r="O70" s="56"/>
      <c r="T70" s="57"/>
    </row>
    <row r="71" spans="1:20" x14ac:dyDescent="0.45">
      <c r="A71" s="9">
        <v>23621</v>
      </c>
      <c r="B71" s="90">
        <v>16.852</v>
      </c>
      <c r="C71" s="8">
        <f t="shared" si="16"/>
        <v>4.1555357672917737E-4</v>
      </c>
      <c r="D71" s="8">
        <f t="shared" si="9"/>
        <v>1.4081116861234921E-2</v>
      </c>
      <c r="E71" s="86" t="str">
        <f>IFERROR(VLOOKUP(A71,SPY!$A$2:$E$379,5,FALSE),"")</f>
        <v/>
      </c>
      <c r="F71" s="8"/>
      <c r="H71" s="56"/>
      <c r="M71" s="57"/>
      <c r="O71" s="56"/>
      <c r="T71" s="57"/>
    </row>
    <row r="72" spans="1:20" x14ac:dyDescent="0.45">
      <c r="A72" s="9">
        <v>23651</v>
      </c>
      <c r="B72" s="90">
        <v>16.859000000000002</v>
      </c>
      <c r="C72" s="8">
        <f t="shared" si="16"/>
        <v>4.1538096368398669E-4</v>
      </c>
      <c r="D72" s="8">
        <f t="shared" si="9"/>
        <v>1.2248574001801238E-2</v>
      </c>
      <c r="E72" s="86" t="str">
        <f>IFERROR(VLOOKUP(A72,SPY!$A$2:$E$379,5,FALSE),"")</f>
        <v/>
      </c>
      <c r="F72" s="8"/>
      <c r="H72" s="56"/>
      <c r="M72" s="57"/>
      <c r="O72" s="56"/>
      <c r="T72" s="57"/>
    </row>
    <row r="73" spans="1:20" x14ac:dyDescent="0.45">
      <c r="A73" s="9">
        <v>23682</v>
      </c>
      <c r="B73" s="90">
        <v>16.882999999999999</v>
      </c>
      <c r="C73" s="8">
        <f t="shared" si="16"/>
        <v>1.4235719793580515E-3</v>
      </c>
      <c r="D73" s="8">
        <f t="shared" si="9"/>
        <v>1.2777444511097524E-2</v>
      </c>
      <c r="E73" s="86" t="str">
        <f>IFERROR(VLOOKUP(A73,SPY!$A$2:$E$379,5,FALSE),"")</f>
        <v/>
      </c>
      <c r="F73" s="8"/>
      <c r="H73" s="56"/>
      <c r="M73" s="57"/>
      <c r="O73" s="56"/>
      <c r="T73" s="57"/>
    </row>
    <row r="74" spans="1:20" x14ac:dyDescent="0.45">
      <c r="A74" s="9">
        <v>23712</v>
      </c>
      <c r="B74" s="90">
        <v>16.907</v>
      </c>
      <c r="C74" s="8">
        <f t="shared" si="16"/>
        <v>1.4215483030268761E-3</v>
      </c>
      <c r="D74" s="8">
        <f t="shared" si="9"/>
        <v>1.2759075116808516E-2</v>
      </c>
      <c r="E74" s="86" t="str">
        <f>IFERROR(VLOOKUP(A74,SPY!$A$2:$E$379,5,FALSE),"")</f>
        <v/>
      </c>
      <c r="F74" s="8"/>
      <c r="H74" s="56"/>
      <c r="M74" s="57"/>
      <c r="O74" s="56"/>
      <c r="T74" s="57"/>
    </row>
    <row r="75" spans="1:20" x14ac:dyDescent="0.45">
      <c r="A75" s="9">
        <v>23743</v>
      </c>
      <c r="B75" s="90">
        <v>16.93</v>
      </c>
      <c r="C75" s="8">
        <f t="shared" si="16"/>
        <v>1.3603832732005383E-3</v>
      </c>
      <c r="D75" s="8">
        <f t="shared" si="9"/>
        <v>1.2741520607764567E-2</v>
      </c>
      <c r="E75" s="86" t="str">
        <f>IFERROR(VLOOKUP(A75,SPY!$A$2:$E$379,5,FALSE),"")</f>
        <v/>
      </c>
      <c r="F75" s="8"/>
      <c r="H75" s="56"/>
      <c r="M75" s="57"/>
      <c r="O75" s="56"/>
      <c r="T75" s="57"/>
    </row>
    <row r="76" spans="1:20" x14ac:dyDescent="0.45">
      <c r="A76" s="9">
        <v>23774</v>
      </c>
      <c r="B76" s="90">
        <v>16.95</v>
      </c>
      <c r="C76" s="8">
        <f t="shared" si="16"/>
        <v>1.1813349084466296E-3</v>
      </c>
      <c r="D76" s="8">
        <f t="shared" si="9"/>
        <v>1.2000716460684346E-2</v>
      </c>
      <c r="E76" s="86" t="str">
        <f>IFERROR(VLOOKUP(A76,SPY!$A$2:$E$379,5,FALSE),"")</f>
        <v/>
      </c>
      <c r="F76" s="8"/>
      <c r="H76" s="56"/>
      <c r="M76" s="57"/>
      <c r="O76" s="56"/>
      <c r="T76" s="57"/>
    </row>
    <row r="77" spans="1:20" x14ac:dyDescent="0.45">
      <c r="A77" s="9">
        <v>23802</v>
      </c>
      <c r="B77" s="90">
        <v>16.96</v>
      </c>
      <c r="C77" s="8">
        <f t="shared" si="16"/>
        <v>5.8997050147491237E-4</v>
      </c>
      <c r="D77" s="8">
        <f t="shared" si="9"/>
        <v>1.1631374888159796E-2</v>
      </c>
      <c r="E77" s="86" t="str">
        <f>IFERROR(VLOOKUP(A77,SPY!$A$2:$E$379,5,FALSE),"")</f>
        <v/>
      </c>
      <c r="F77" s="8"/>
      <c r="H77" s="56"/>
      <c r="M77" s="57"/>
      <c r="O77" s="56"/>
      <c r="T77" s="57"/>
    </row>
    <row r="78" spans="1:20" x14ac:dyDescent="0.45">
      <c r="A78" s="9">
        <v>23833</v>
      </c>
      <c r="B78" s="90">
        <v>16.98</v>
      </c>
      <c r="C78" s="8">
        <f t="shared" si="16"/>
        <v>1.179245283018826E-3</v>
      </c>
      <c r="D78" s="8">
        <f t="shared" si="9"/>
        <v>1.1918951132300348E-2</v>
      </c>
      <c r="E78" s="86" t="str">
        <f>IFERROR(VLOOKUP(A78,SPY!$A$2:$E$379,5,FALSE),"")</f>
        <v/>
      </c>
      <c r="F78" s="8"/>
      <c r="H78" s="56"/>
      <c r="M78" s="57"/>
      <c r="O78" s="56"/>
      <c r="T78" s="57"/>
    </row>
    <row r="79" spans="1:20" x14ac:dyDescent="0.45">
      <c r="A79" s="9">
        <v>23863</v>
      </c>
      <c r="B79" s="90">
        <v>17.010999999999999</v>
      </c>
      <c r="C79" s="8">
        <f t="shared" si="16"/>
        <v>1.8256772673732602E-3</v>
      </c>
      <c r="D79" s="8">
        <f t="shared" si="9"/>
        <v>1.2921281410027241E-2</v>
      </c>
      <c r="E79" s="86" t="str">
        <f>IFERROR(VLOOKUP(A79,SPY!$A$2:$E$379,5,FALSE),"")</f>
        <v/>
      </c>
      <c r="F79" s="8"/>
      <c r="H79" s="56"/>
      <c r="M79" s="57"/>
      <c r="O79" s="56"/>
      <c r="T79" s="57"/>
    </row>
    <row r="80" spans="1:20" ht="13.5" thickBot="1" x14ac:dyDescent="0.5">
      <c r="A80" s="9">
        <v>23894</v>
      </c>
      <c r="B80" s="90">
        <v>17.007000000000001</v>
      </c>
      <c r="C80" s="8">
        <f t="shared" si="16"/>
        <v>-2.3514196696239331E-4</v>
      </c>
      <c r="D80" s="8">
        <f t="shared" ref="D80:D143" si="17">B80/B68-1</f>
        <v>1.1960014280613995E-2</v>
      </c>
      <c r="E80" s="86" t="str">
        <f>IFERROR(VLOOKUP(A80,SPY!$A$2:$E$379,5,FALSE),"")</f>
        <v/>
      </c>
      <c r="F80" s="8"/>
      <c r="H80" s="58"/>
      <c r="I80" s="59"/>
      <c r="J80" s="59"/>
      <c r="K80" s="59"/>
      <c r="L80" s="59"/>
      <c r="M80" s="60"/>
      <c r="O80" s="58"/>
      <c r="P80" s="59"/>
      <c r="Q80" s="59"/>
      <c r="R80" s="59"/>
      <c r="S80" s="59"/>
      <c r="T80" s="60"/>
    </row>
    <row r="81" spans="1:20" ht="14.25" x14ac:dyDescent="0.45">
      <c r="A81" s="9">
        <v>23924</v>
      </c>
      <c r="B81" s="90">
        <v>17.024000000000001</v>
      </c>
      <c r="C81" s="8">
        <f t="shared" si="16"/>
        <v>9.9958840477443189E-4</v>
      </c>
      <c r="D81" s="8">
        <f t="shared" si="17"/>
        <v>1.1947928431314203E-2</v>
      </c>
      <c r="E81" s="86" t="str">
        <f>IFERROR(VLOOKUP(A81,SPY!$A$2:$E$379,5,FALSE),"")</f>
        <v/>
      </c>
      <c r="F81" s="8"/>
      <c r="H81" s="72" t="s">
        <v>39</v>
      </c>
      <c r="I81" s="73"/>
      <c r="J81" s="73"/>
      <c r="K81" s="74" t="s">
        <v>40</v>
      </c>
      <c r="L81" s="73"/>
      <c r="M81" s="75"/>
      <c r="O81" s="72" t="s">
        <v>39</v>
      </c>
      <c r="P81" s="73"/>
      <c r="Q81" s="73"/>
      <c r="R81" s="74" t="s">
        <v>40</v>
      </c>
      <c r="S81" s="73"/>
      <c r="T81" s="75"/>
    </row>
    <row r="82" spans="1:20" ht="14.25" x14ac:dyDescent="0.45">
      <c r="A82" s="9">
        <v>23955</v>
      </c>
      <c r="B82" s="90">
        <v>17.056000000000001</v>
      </c>
      <c r="C82" s="8">
        <f t="shared" si="16"/>
        <v>1.879699248120259E-3</v>
      </c>
      <c r="D82" s="8">
        <f t="shared" si="17"/>
        <v>1.2525972098545779E-2</v>
      </c>
      <c r="E82" s="86" t="str">
        <f>IFERROR(VLOOKUP(A82,SPY!$A$2:$E$379,5,FALSE),"")</f>
        <v/>
      </c>
      <c r="F82" s="8"/>
      <c r="H82" s="76">
        <v>0.01</v>
      </c>
      <c r="I82" s="39">
        <f>_xlfn.PERCENTILE.INC(C:C,H82)</f>
        <v>-4.0691891683314107E-4</v>
      </c>
      <c r="J82" s="1"/>
      <c r="K82" s="80">
        <f>LARGE(A:A,1)</f>
        <v>45413</v>
      </c>
      <c r="L82" s="39">
        <f>VLOOKUP(K82,$A:$D,3,FALSE)</f>
        <v>8.2824903234279823E-4</v>
      </c>
      <c r="M82" s="40"/>
      <c r="O82" s="76">
        <v>0.01</v>
      </c>
      <c r="P82" s="39">
        <f t="shared" ref="P82:P96" si="18">_xlfn.PERCENTILE.INC(D:D,O82)</f>
        <v>9.0772510198594159E-3</v>
      </c>
      <c r="Q82" s="1"/>
      <c r="R82" s="80">
        <f>LARGE(A:A,1)</f>
        <v>45413</v>
      </c>
      <c r="S82" s="39">
        <f>VLOOKUP(R82,$A:$D,4,FALSE)</f>
        <v>2.5726148053519804E-2</v>
      </c>
      <c r="T82" s="40"/>
    </row>
    <row r="83" spans="1:20" ht="14.25" x14ac:dyDescent="0.45">
      <c r="A83" s="9">
        <v>23986</v>
      </c>
      <c r="B83" s="90">
        <v>17.076000000000001</v>
      </c>
      <c r="C83" s="8">
        <f t="shared" si="16"/>
        <v>1.1726078799250139E-3</v>
      </c>
      <c r="D83" s="8">
        <f t="shared" si="17"/>
        <v>1.3292190837882689E-2</v>
      </c>
      <c r="E83" s="86" t="str">
        <f>IFERROR(VLOOKUP(A83,SPY!$A$2:$E$379,5,FALSE),"")</f>
        <v/>
      </c>
      <c r="F83" s="8"/>
      <c r="H83" s="76">
        <v>0.02</v>
      </c>
      <c r="I83" s="39">
        <f t="shared" ref="I83:I96" si="19">_xlfn.PERCENTILE.INC(C:C,H83)</f>
        <v>-9.6272656966702721E-5</v>
      </c>
      <c r="J83" s="1"/>
      <c r="K83" s="1" t="s">
        <v>41</v>
      </c>
      <c r="L83" s="81">
        <f>PERCENTRANK(C:C,L82)</f>
        <v>0.123</v>
      </c>
      <c r="M83" s="40"/>
      <c r="O83" s="76">
        <v>0.02</v>
      </c>
      <c r="P83" s="39">
        <f t="shared" si="18"/>
        <v>1.0900071251647603E-2</v>
      </c>
      <c r="Q83" s="1"/>
      <c r="R83" s="1" t="s">
        <v>41</v>
      </c>
      <c r="S83" s="81">
        <f>PERCENTRANK(D:D,S82)</f>
        <v>0.52500000000000002</v>
      </c>
      <c r="T83" s="40"/>
    </row>
    <row r="84" spans="1:20" ht="14.25" x14ac:dyDescent="0.45">
      <c r="A84" s="9">
        <v>24016</v>
      </c>
      <c r="B84" s="90">
        <v>17.07</v>
      </c>
      <c r="C84" s="8">
        <f t="shared" si="16"/>
        <v>-3.5137034434296055E-4</v>
      </c>
      <c r="D84" s="8">
        <f t="shared" si="17"/>
        <v>1.2515570318524238E-2</v>
      </c>
      <c r="E84" s="86" t="str">
        <f>IFERROR(VLOOKUP(A84,SPY!$A$2:$E$379,5,FALSE),"")</f>
        <v/>
      </c>
      <c r="F84" s="8"/>
      <c r="H84" s="76">
        <v>0.03</v>
      </c>
      <c r="I84" s="39">
        <f t="shared" si="19"/>
        <v>1.8461137304171205E-4</v>
      </c>
      <c r="J84" s="1"/>
      <c r="K84" s="1"/>
      <c r="L84" s="1"/>
      <c r="M84" s="40"/>
      <c r="O84" s="76">
        <v>0.03</v>
      </c>
      <c r="P84" s="39">
        <f t="shared" si="18"/>
        <v>1.1653199268163937E-2</v>
      </c>
      <c r="Q84" s="1"/>
      <c r="R84" s="1"/>
      <c r="S84" s="1"/>
      <c r="T84" s="40"/>
    </row>
    <row r="85" spans="1:20" ht="14.25" x14ac:dyDescent="0.45">
      <c r="A85" s="9">
        <v>24047</v>
      </c>
      <c r="B85" s="90">
        <v>17.102</v>
      </c>
      <c r="C85" s="8">
        <f t="shared" si="16"/>
        <v>1.8746338605741819E-3</v>
      </c>
      <c r="D85" s="8">
        <f t="shared" si="17"/>
        <v>1.2971628265118884E-2</v>
      </c>
      <c r="E85" s="86" t="str">
        <f>IFERROR(VLOOKUP(A85,SPY!$A$2:$E$379,5,FALSE),"")</f>
        <v/>
      </c>
      <c r="F85" s="8"/>
      <c r="H85" s="76">
        <v>0.04</v>
      </c>
      <c r="I85" s="39">
        <f t="shared" si="19"/>
        <v>3.0196912480374928E-4</v>
      </c>
      <c r="J85" s="1"/>
      <c r="K85" s="1"/>
      <c r="L85" s="1"/>
      <c r="M85" s="40"/>
      <c r="O85" s="76">
        <v>0.04</v>
      </c>
      <c r="P85" s="39">
        <f t="shared" si="18"/>
        <v>1.1948603724206492E-2</v>
      </c>
      <c r="Q85" s="1"/>
      <c r="R85" s="1"/>
      <c r="S85" s="1"/>
      <c r="T85" s="40"/>
    </row>
    <row r="86" spans="1:20" ht="14.25" x14ac:dyDescent="0.45">
      <c r="A86" s="9">
        <v>24077</v>
      </c>
      <c r="B86" s="90">
        <v>17.154</v>
      </c>
      <c r="C86" s="8">
        <f t="shared" si="16"/>
        <v>3.0405800491171142E-3</v>
      </c>
      <c r="D86" s="8">
        <f t="shared" si="17"/>
        <v>1.4609333412196168E-2</v>
      </c>
      <c r="E86" s="86" t="str">
        <f>IFERROR(VLOOKUP(A86,SPY!$A$2:$E$379,5,FALSE),"")</f>
        <v/>
      </c>
      <c r="F86" s="8"/>
      <c r="H86" s="76">
        <v>0.05</v>
      </c>
      <c r="I86" s="39">
        <f t="shared" si="19"/>
        <v>3.8533912955422965E-4</v>
      </c>
      <c r="J86" s="1"/>
      <c r="K86" s="1"/>
      <c r="L86" s="1"/>
      <c r="M86" s="40"/>
      <c r="O86" s="76">
        <v>0.05</v>
      </c>
      <c r="P86" s="39">
        <f t="shared" si="18"/>
        <v>1.2135039832271844E-2</v>
      </c>
      <c r="Q86" s="1"/>
      <c r="R86" s="1"/>
      <c r="S86" s="1"/>
      <c r="T86" s="40"/>
    </row>
    <row r="87" spans="1:20" ht="14.25" x14ac:dyDescent="0.45">
      <c r="A87" s="9">
        <v>24108</v>
      </c>
      <c r="B87" s="90">
        <v>17.158999999999999</v>
      </c>
      <c r="C87" s="8">
        <f t="shared" si="16"/>
        <v>2.9147720648237119E-4</v>
      </c>
      <c r="D87" s="8">
        <f t="shared" si="17"/>
        <v>1.3526284701712799E-2</v>
      </c>
      <c r="E87" s="86" t="str">
        <f>IFERROR(VLOOKUP(A87,SPY!$A$2:$E$379,5,FALSE),"")</f>
        <v/>
      </c>
      <c r="F87" s="8"/>
      <c r="H87" s="76">
        <v>0.1</v>
      </c>
      <c r="I87" s="39">
        <f t="shared" si="19"/>
        <v>7.3079418073989104E-4</v>
      </c>
      <c r="J87" s="1"/>
      <c r="K87" s="1"/>
      <c r="L87" s="1"/>
      <c r="M87" s="40"/>
      <c r="O87" s="76">
        <v>0.1</v>
      </c>
      <c r="P87" s="39">
        <f t="shared" si="18"/>
        <v>1.2953423807074671E-2</v>
      </c>
      <c r="Q87" s="1"/>
      <c r="R87" s="1"/>
      <c r="S87" s="1"/>
      <c r="T87" s="40"/>
    </row>
    <row r="88" spans="1:20" ht="14.25" x14ac:dyDescent="0.45">
      <c r="A88" s="9">
        <v>24139</v>
      </c>
      <c r="B88" s="90">
        <v>17.201000000000001</v>
      </c>
      <c r="C88" s="8">
        <f t="shared" si="16"/>
        <v>2.4476950871263892E-3</v>
      </c>
      <c r="D88" s="8">
        <f t="shared" si="17"/>
        <v>1.48082595870207E-2</v>
      </c>
      <c r="E88" s="86" t="str">
        <f>IFERROR(VLOOKUP(A88,SPY!$A$2:$E$379,5,FALSE),"")</f>
        <v/>
      </c>
      <c r="F88" s="8"/>
      <c r="H88" s="76">
        <v>0.25</v>
      </c>
      <c r="I88" s="39">
        <f t="shared" si="19"/>
        <v>1.2777528706441332E-3</v>
      </c>
      <c r="J88" s="1"/>
      <c r="K88" s="1"/>
      <c r="L88" s="1"/>
      <c r="M88" s="40"/>
      <c r="O88" s="76">
        <v>0.25</v>
      </c>
      <c r="P88" s="39">
        <f t="shared" si="18"/>
        <v>1.6029746856967897E-2</v>
      </c>
      <c r="Q88" s="1"/>
      <c r="R88" s="1"/>
      <c r="S88" s="1"/>
      <c r="T88" s="40"/>
    </row>
    <row r="89" spans="1:20" ht="14.25" x14ac:dyDescent="0.45">
      <c r="A89" s="9">
        <v>24167</v>
      </c>
      <c r="B89" s="90">
        <v>17.222999999999999</v>
      </c>
      <c r="C89" s="8">
        <f t="shared" si="16"/>
        <v>1.2789954072436327E-3</v>
      </c>
      <c r="D89" s="8">
        <f t="shared" si="17"/>
        <v>1.550707547169794E-2</v>
      </c>
      <c r="E89" s="86" t="str">
        <f>IFERROR(VLOOKUP(A89,SPY!$A$2:$E$379,5,FALSE),"")</f>
        <v/>
      </c>
      <c r="F89" s="8"/>
      <c r="H89" s="76">
        <v>0.5</v>
      </c>
      <c r="I89" s="39">
        <f t="shared" si="19"/>
        <v>2.0930541482593323E-3</v>
      </c>
      <c r="J89" s="1"/>
      <c r="K89" s="1"/>
      <c r="L89" s="1"/>
      <c r="M89" s="40"/>
      <c r="O89" s="76">
        <v>0.5</v>
      </c>
      <c r="P89" s="39">
        <f t="shared" si="18"/>
        <v>2.2842180203443752E-2</v>
      </c>
      <c r="Q89" s="1"/>
      <c r="R89" s="1"/>
      <c r="S89" s="1"/>
      <c r="T89" s="40"/>
    </row>
    <row r="90" spans="1:20" ht="14.25" x14ac:dyDescent="0.45">
      <c r="A90" s="9">
        <v>24198</v>
      </c>
      <c r="B90" s="90">
        <v>17.285</v>
      </c>
      <c r="C90" s="8">
        <f t="shared" si="16"/>
        <v>3.5998374266970057E-3</v>
      </c>
      <c r="D90" s="8">
        <f t="shared" si="17"/>
        <v>1.7962308598350907E-2</v>
      </c>
      <c r="E90" s="86" t="str">
        <f>IFERROR(VLOOKUP(A90,SPY!$A$2:$E$379,5,FALSE),"")</f>
        <v/>
      </c>
      <c r="F90" s="8"/>
      <c r="H90" s="76">
        <v>0.75</v>
      </c>
      <c r="I90" s="39">
        <f t="shared" si="19"/>
        <v>3.7217383897315548E-3</v>
      </c>
      <c r="J90" s="1"/>
      <c r="K90" s="1"/>
      <c r="L90" s="1"/>
      <c r="M90" s="40"/>
      <c r="O90" s="76">
        <v>0.75</v>
      </c>
      <c r="P90" s="39">
        <f t="shared" si="18"/>
        <v>4.4223908437313275E-2</v>
      </c>
      <c r="Q90" s="1"/>
      <c r="R90" s="1"/>
      <c r="S90" s="1"/>
      <c r="T90" s="40"/>
    </row>
    <row r="91" spans="1:20" ht="14.25" x14ac:dyDescent="0.45">
      <c r="A91" s="9">
        <v>24228</v>
      </c>
      <c r="B91" s="90">
        <v>17.331</v>
      </c>
      <c r="C91" s="8">
        <f t="shared" si="16"/>
        <v>2.6612669945038636E-3</v>
      </c>
      <c r="D91" s="8">
        <f t="shared" si="17"/>
        <v>1.8811357357004344E-2</v>
      </c>
      <c r="E91" s="86" t="str">
        <f>IFERROR(VLOOKUP(A91,SPY!$A$2:$E$379,5,FALSE),"")</f>
        <v/>
      </c>
      <c r="F91" s="8"/>
      <c r="H91" s="76">
        <v>0.9</v>
      </c>
      <c r="I91" s="39">
        <f t="shared" si="19"/>
        <v>5.3882926556529046E-3</v>
      </c>
      <c r="J91" s="1"/>
      <c r="K91" s="1"/>
      <c r="L91" s="1"/>
      <c r="M91" s="40"/>
      <c r="O91" s="76">
        <v>0.9</v>
      </c>
      <c r="P91" s="39">
        <f t="shared" si="18"/>
        <v>6.4822033142156371E-2</v>
      </c>
      <c r="Q91" s="1"/>
      <c r="R91" s="1"/>
      <c r="S91" s="1"/>
      <c r="T91" s="40"/>
    </row>
    <row r="92" spans="1:20" ht="14.25" x14ac:dyDescent="0.45">
      <c r="A92" s="9">
        <v>24259</v>
      </c>
      <c r="B92" s="90">
        <v>17.387</v>
      </c>
      <c r="C92" s="8">
        <f t="shared" si="16"/>
        <v>3.2312042005655517E-3</v>
      </c>
      <c r="D92" s="8">
        <f t="shared" si="17"/>
        <v>2.2343740812606594E-2</v>
      </c>
      <c r="E92" s="86" t="str">
        <f>IFERROR(VLOOKUP(A92,SPY!$A$2:$E$379,5,FALSE),"")</f>
        <v/>
      </c>
      <c r="F92" s="8"/>
      <c r="H92" s="76">
        <v>0.95</v>
      </c>
      <c r="I92" s="39">
        <f t="shared" si="19"/>
        <v>6.3891962941637678E-3</v>
      </c>
      <c r="J92" s="1"/>
      <c r="K92" s="1"/>
      <c r="L92" s="1"/>
      <c r="M92" s="40"/>
      <c r="O92" s="76">
        <v>0.95</v>
      </c>
      <c r="P92" s="39">
        <f t="shared" si="18"/>
        <v>7.6617744406583047E-2</v>
      </c>
      <c r="Q92" s="1"/>
      <c r="R92" s="1"/>
      <c r="S92" s="1"/>
      <c r="T92" s="40"/>
    </row>
    <row r="93" spans="1:20" ht="14.25" x14ac:dyDescent="0.45">
      <c r="A93" s="9">
        <v>24289</v>
      </c>
      <c r="B93" s="90">
        <v>17.437999999999999</v>
      </c>
      <c r="C93" s="8">
        <f t="shared" si="16"/>
        <v>2.9332259734282662E-3</v>
      </c>
      <c r="D93" s="8">
        <f t="shared" si="17"/>
        <v>2.4318609022556226E-2</v>
      </c>
      <c r="E93" s="86" t="str">
        <f>IFERROR(VLOOKUP(A93,SPY!$A$2:$E$379,5,FALSE),"")</f>
        <v/>
      </c>
      <c r="F93" s="8"/>
      <c r="H93" s="76">
        <v>0.96</v>
      </c>
      <c r="I93" s="39">
        <f t="shared" si="19"/>
        <v>6.7253834866234617E-3</v>
      </c>
      <c r="J93" s="1"/>
      <c r="K93" s="1"/>
      <c r="L93" s="1"/>
      <c r="M93" s="40"/>
      <c r="O93" s="76">
        <v>0.96</v>
      </c>
      <c r="P93" s="39">
        <f t="shared" si="18"/>
        <v>8.2666545078609821E-2</v>
      </c>
      <c r="Q93" s="1"/>
      <c r="R93" s="1"/>
      <c r="S93" s="1"/>
      <c r="T93" s="40"/>
    </row>
    <row r="94" spans="1:20" ht="14.25" x14ac:dyDescent="0.45">
      <c r="A94" s="9">
        <v>24320</v>
      </c>
      <c r="B94" s="90">
        <v>17.47</v>
      </c>
      <c r="C94" s="8">
        <f t="shared" si="16"/>
        <v>1.8350728294529439E-3</v>
      </c>
      <c r="D94" s="8">
        <f t="shared" si="17"/>
        <v>2.4272983114446367E-2</v>
      </c>
      <c r="E94" s="86" t="str">
        <f>IFERROR(VLOOKUP(A94,SPY!$A$2:$E$379,5,FALSE),"")</f>
        <v/>
      </c>
      <c r="F94" s="8"/>
      <c r="H94" s="76">
        <v>0.97</v>
      </c>
      <c r="I94" s="39">
        <f t="shared" si="19"/>
        <v>7.1334637417264195E-3</v>
      </c>
      <c r="J94" s="1"/>
      <c r="K94" s="1"/>
      <c r="L94" s="1"/>
      <c r="M94" s="40"/>
      <c r="O94" s="76">
        <v>0.97</v>
      </c>
      <c r="P94" s="39">
        <f t="shared" si="18"/>
        <v>8.9035365552962556E-2</v>
      </c>
      <c r="Q94" s="1"/>
      <c r="R94" s="1"/>
      <c r="S94" s="1"/>
      <c r="T94" s="40"/>
    </row>
    <row r="95" spans="1:20" ht="14.25" x14ac:dyDescent="0.45">
      <c r="A95" s="9">
        <v>24351</v>
      </c>
      <c r="B95" s="90">
        <v>17.524000000000001</v>
      </c>
      <c r="C95" s="8">
        <f t="shared" si="16"/>
        <v>3.0910131654264816E-3</v>
      </c>
      <c r="D95" s="8">
        <f t="shared" si="17"/>
        <v>2.6235652377605945E-2</v>
      </c>
      <c r="E95" s="86" t="str">
        <f>IFERROR(VLOOKUP(A95,SPY!$A$2:$E$379,5,FALSE),"")</f>
        <v/>
      </c>
      <c r="F95" s="8"/>
      <c r="H95" s="76">
        <v>0.98</v>
      </c>
      <c r="I95" s="39">
        <f t="shared" si="19"/>
        <v>7.6675245426803835E-3</v>
      </c>
      <c r="J95" s="1"/>
      <c r="K95" s="1"/>
      <c r="L95" s="1"/>
      <c r="M95" s="40"/>
      <c r="O95" s="76">
        <v>0.98</v>
      </c>
      <c r="P95" s="39">
        <f t="shared" si="18"/>
        <v>9.1942741143869425E-2</v>
      </c>
      <c r="Q95" s="1"/>
      <c r="R95" s="1"/>
      <c r="S95" s="1"/>
      <c r="T95" s="40"/>
    </row>
    <row r="96" spans="1:20" ht="14.25" x14ac:dyDescent="0.45">
      <c r="A96" s="9">
        <v>24381</v>
      </c>
      <c r="B96" s="90">
        <v>17.581</v>
      </c>
      <c r="C96" s="8">
        <f t="shared" si="16"/>
        <v>3.252682036064769E-3</v>
      </c>
      <c r="D96" s="8">
        <f t="shared" si="17"/>
        <v>2.9935559461042649E-2</v>
      </c>
      <c r="E96" s="86" t="str">
        <f>IFERROR(VLOOKUP(A96,SPY!$A$2:$E$379,5,FALSE),"")</f>
        <v/>
      </c>
      <c r="F96" s="8"/>
      <c r="H96" s="76">
        <v>0.99</v>
      </c>
      <c r="I96" s="39">
        <f t="shared" si="19"/>
        <v>8.8808207318898207E-3</v>
      </c>
      <c r="J96" s="1"/>
      <c r="K96" s="1"/>
      <c r="L96" s="1"/>
      <c r="M96" s="40"/>
      <c r="O96" s="76">
        <v>0.99</v>
      </c>
      <c r="P96" s="39">
        <f t="shared" si="18"/>
        <v>9.6489078795299194E-2</v>
      </c>
      <c r="Q96" s="1"/>
      <c r="R96" s="1"/>
      <c r="S96" s="1"/>
      <c r="T96" s="40"/>
    </row>
    <row r="97" spans="1:20" ht="14.65" thickBot="1" x14ac:dyDescent="0.5">
      <c r="A97" s="9">
        <v>24412</v>
      </c>
      <c r="B97" s="90">
        <v>17.625</v>
      </c>
      <c r="C97" s="8">
        <f t="shared" si="16"/>
        <v>2.5027017803309626E-3</v>
      </c>
      <c r="D97" s="8">
        <f t="shared" si="17"/>
        <v>3.0581218570927327E-2</v>
      </c>
      <c r="E97" s="86" t="str">
        <f>IFERROR(VLOOKUP(A97,SPY!$A$2:$E$379,5,FALSE),"")</f>
        <v/>
      </c>
      <c r="F97" s="8"/>
      <c r="H97" s="77"/>
      <c r="I97" s="78"/>
      <c r="J97" s="78"/>
      <c r="K97" s="78"/>
      <c r="L97" s="78"/>
      <c r="M97" s="79"/>
      <c r="O97" s="77"/>
      <c r="P97" s="78"/>
      <c r="Q97" s="78"/>
      <c r="R97" s="78"/>
      <c r="S97" s="78"/>
      <c r="T97" s="79"/>
    </row>
    <row r="98" spans="1:20" x14ac:dyDescent="0.45">
      <c r="A98" s="9">
        <v>24442</v>
      </c>
      <c r="B98" s="90">
        <v>17.678999999999998</v>
      </c>
      <c r="C98" s="8">
        <f t="shared" si="16"/>
        <v>3.0638297872338516E-3</v>
      </c>
      <c r="D98" s="8">
        <f t="shared" si="17"/>
        <v>3.0605106680657412E-2</v>
      </c>
      <c r="E98" s="86" t="str">
        <f>IFERROR(VLOOKUP(A98,SPY!$A$2:$E$379,5,FALSE),"")</f>
        <v/>
      </c>
      <c r="F98" s="8"/>
    </row>
    <row r="99" spans="1:20" x14ac:dyDescent="0.45">
      <c r="A99" s="9">
        <v>24473</v>
      </c>
      <c r="B99" s="90">
        <v>17.695</v>
      </c>
      <c r="C99" s="8">
        <f t="shared" si="16"/>
        <v>9.0502856496410544E-4</v>
      </c>
      <c r="D99" s="8">
        <f t="shared" si="17"/>
        <v>3.1237251588087878E-2</v>
      </c>
      <c r="E99" s="86" t="str">
        <f>IFERROR(VLOOKUP(A99,SPY!$A$2:$E$379,5,FALSE),"")</f>
        <v/>
      </c>
      <c r="F99" s="8"/>
    </row>
    <row r="100" spans="1:20" x14ac:dyDescent="0.45">
      <c r="A100" s="9">
        <v>24504</v>
      </c>
      <c r="B100" s="90">
        <v>17.727</v>
      </c>
      <c r="C100" s="8">
        <f t="shared" si="16"/>
        <v>1.8084204577564211E-3</v>
      </c>
      <c r="D100" s="8">
        <f t="shared" si="17"/>
        <v>3.0579617464100872E-2</v>
      </c>
      <c r="E100" s="86" t="str">
        <f>IFERROR(VLOOKUP(A100,SPY!$A$2:$E$379,5,FALSE),"")</f>
        <v/>
      </c>
      <c r="F100" s="8"/>
    </row>
    <row r="101" spans="1:20" x14ac:dyDescent="0.45">
      <c r="A101" s="9">
        <v>24532</v>
      </c>
      <c r="B101" s="90">
        <v>17.754000000000001</v>
      </c>
      <c r="C101" s="8">
        <f t="shared" si="16"/>
        <v>1.5231003553901612E-3</v>
      </c>
      <c r="D101" s="8">
        <f t="shared" si="17"/>
        <v>3.0830865702839327E-2</v>
      </c>
      <c r="E101" s="86" t="str">
        <f>IFERROR(VLOOKUP(A101,SPY!$A$2:$E$379,5,FALSE),"")</f>
        <v/>
      </c>
      <c r="F101" s="8"/>
    </row>
    <row r="102" spans="1:20" x14ac:dyDescent="0.45">
      <c r="A102" s="9">
        <v>24563</v>
      </c>
      <c r="B102" s="90">
        <v>17.803000000000001</v>
      </c>
      <c r="C102" s="8">
        <f t="shared" si="16"/>
        <v>2.7599414216514795E-3</v>
      </c>
      <c r="D102" s="8">
        <f t="shared" si="17"/>
        <v>2.9968180503326725E-2</v>
      </c>
      <c r="E102" s="86" t="str">
        <f>IFERROR(VLOOKUP(A102,SPY!$A$2:$E$379,5,FALSE),"")</f>
        <v/>
      </c>
      <c r="F102" s="8"/>
    </row>
    <row r="103" spans="1:20" x14ac:dyDescent="0.45">
      <c r="A103" s="9">
        <v>24593</v>
      </c>
      <c r="B103" s="90">
        <v>17.841999999999999</v>
      </c>
      <c r="C103" s="8">
        <f t="shared" si="16"/>
        <v>2.1906420266246673E-3</v>
      </c>
      <c r="D103" s="8">
        <f t="shared" si="17"/>
        <v>2.9484738330159743E-2</v>
      </c>
      <c r="E103" s="86" t="str">
        <f>IFERROR(VLOOKUP(A103,SPY!$A$2:$E$379,5,FALSE),"")</f>
        <v/>
      </c>
      <c r="F103" s="8"/>
    </row>
    <row r="104" spans="1:20" x14ac:dyDescent="0.45">
      <c r="A104" s="9">
        <v>24624</v>
      </c>
      <c r="B104" s="90">
        <v>17.887</v>
      </c>
      <c r="C104" s="8">
        <f t="shared" si="16"/>
        <v>2.5221387736802381E-3</v>
      </c>
      <c r="D104" s="8">
        <f t="shared" si="17"/>
        <v>2.8757117386553066E-2</v>
      </c>
      <c r="E104" s="86" t="str">
        <f>IFERROR(VLOOKUP(A104,SPY!$A$2:$E$379,5,FALSE),"")</f>
        <v/>
      </c>
      <c r="F104" s="8"/>
    </row>
    <row r="105" spans="1:20" x14ac:dyDescent="0.45">
      <c r="A105" s="9">
        <v>24654</v>
      </c>
      <c r="B105" s="90">
        <v>17.948</v>
      </c>
      <c r="C105" s="8">
        <f t="shared" si="16"/>
        <v>3.4102979817745016E-3</v>
      </c>
      <c r="D105" s="8">
        <f t="shared" si="17"/>
        <v>2.9246473219405988E-2</v>
      </c>
      <c r="E105" s="86" t="str">
        <f>IFERROR(VLOOKUP(A105,SPY!$A$2:$E$379,5,FALSE),"")</f>
        <v/>
      </c>
      <c r="F105" s="8"/>
    </row>
    <row r="106" spans="1:20" x14ac:dyDescent="0.45">
      <c r="A106" s="9">
        <v>24685</v>
      </c>
      <c r="B106" s="90">
        <v>18.003</v>
      </c>
      <c r="C106" s="8">
        <f t="shared" si="16"/>
        <v>3.0644082906172709E-3</v>
      </c>
      <c r="D106" s="8">
        <f t="shared" si="17"/>
        <v>3.0509444762449878E-2</v>
      </c>
      <c r="E106" s="86" t="str">
        <f>IFERROR(VLOOKUP(A106,SPY!$A$2:$E$379,5,FALSE),"")</f>
        <v/>
      </c>
      <c r="F106" s="8"/>
    </row>
    <row r="107" spans="1:20" x14ac:dyDescent="0.45">
      <c r="A107" s="9">
        <v>24716</v>
      </c>
      <c r="B107" s="90">
        <v>18.067</v>
      </c>
      <c r="C107" s="8">
        <f t="shared" si="16"/>
        <v>3.5549630617119909E-3</v>
      </c>
      <c r="D107" s="8">
        <f t="shared" si="17"/>
        <v>3.098607623830163E-2</v>
      </c>
      <c r="E107" s="86" t="str">
        <f>IFERROR(VLOOKUP(A107,SPY!$A$2:$E$379,5,FALSE),"")</f>
        <v/>
      </c>
      <c r="F107" s="8"/>
    </row>
    <row r="108" spans="1:20" x14ac:dyDescent="0.45">
      <c r="A108" s="9">
        <v>24746</v>
      </c>
      <c r="B108" s="90">
        <v>18.134</v>
      </c>
      <c r="C108" s="8">
        <f t="shared" si="16"/>
        <v>3.7084186638622896E-3</v>
      </c>
      <c r="D108" s="8">
        <f t="shared" si="17"/>
        <v>3.1454411011887951E-2</v>
      </c>
      <c r="E108" s="86" t="str">
        <f>IFERROR(VLOOKUP(A108,SPY!$A$2:$E$379,5,FALSE),"")</f>
        <v/>
      </c>
      <c r="F108" s="8"/>
    </row>
    <row r="109" spans="1:20" x14ac:dyDescent="0.45">
      <c r="A109" s="9">
        <v>24777</v>
      </c>
      <c r="B109" s="90">
        <v>18.192</v>
      </c>
      <c r="C109" s="8">
        <f t="shared" si="16"/>
        <v>3.1984118230947711E-3</v>
      </c>
      <c r="D109" s="8">
        <f t="shared" si="17"/>
        <v>3.2170212765957551E-2</v>
      </c>
      <c r="E109" s="86" t="str">
        <f>IFERROR(VLOOKUP(A109,SPY!$A$2:$E$379,5,FALSE),"")</f>
        <v/>
      </c>
      <c r="F109" s="8"/>
    </row>
    <row r="110" spans="1:20" x14ac:dyDescent="0.45">
      <c r="A110" s="9">
        <v>24807</v>
      </c>
      <c r="B110" s="90">
        <v>18.236999999999998</v>
      </c>
      <c r="C110" s="8">
        <f t="shared" si="16"/>
        <v>2.4736147757253857E-3</v>
      </c>
      <c r="D110" s="8">
        <f t="shared" si="17"/>
        <v>3.15628712031224E-2</v>
      </c>
      <c r="E110" s="86" t="str">
        <f>IFERROR(VLOOKUP(A110,SPY!$A$2:$E$379,5,FALSE),"")</f>
        <v/>
      </c>
      <c r="F110" s="8"/>
    </row>
    <row r="111" spans="1:20" x14ac:dyDescent="0.45">
      <c r="A111" s="9">
        <v>24838</v>
      </c>
      <c r="B111" s="90">
        <v>18.318000000000001</v>
      </c>
      <c r="C111" s="8">
        <f t="shared" si="16"/>
        <v>4.44151998684017E-3</v>
      </c>
      <c r="D111" s="8">
        <f t="shared" si="17"/>
        <v>3.5207685786945442E-2</v>
      </c>
      <c r="E111" s="86" t="str">
        <f>IFERROR(VLOOKUP(A111,SPY!$A$2:$E$379,5,FALSE),"")</f>
        <v/>
      </c>
      <c r="F111" s="8"/>
    </row>
    <row r="112" spans="1:20" x14ac:dyDescent="0.45">
      <c r="A112" s="9">
        <v>24869</v>
      </c>
      <c r="B112" s="90">
        <v>18.396999999999998</v>
      </c>
      <c r="C112" s="8">
        <f t="shared" si="16"/>
        <v>4.3126978927829906E-3</v>
      </c>
      <c r="D112" s="8">
        <f t="shared" si="17"/>
        <v>3.7795453263383516E-2</v>
      </c>
      <c r="E112" s="86" t="str">
        <f>IFERROR(VLOOKUP(A112,SPY!$A$2:$E$379,5,FALSE),"")</f>
        <v/>
      </c>
      <c r="F112" s="8"/>
    </row>
    <row r="113" spans="1:6" x14ac:dyDescent="0.45">
      <c r="A113" s="9">
        <v>24898</v>
      </c>
      <c r="B113" s="90">
        <v>18.47</v>
      </c>
      <c r="C113" s="8">
        <f t="shared" si="16"/>
        <v>3.9680382671087866E-3</v>
      </c>
      <c r="D113" s="8">
        <f t="shared" si="17"/>
        <v>4.0328939957192667E-2</v>
      </c>
      <c r="E113" s="86" t="str">
        <f>IFERROR(VLOOKUP(A113,SPY!$A$2:$E$379,5,FALSE),"")</f>
        <v/>
      </c>
      <c r="F113" s="8"/>
    </row>
    <row r="114" spans="1:6" x14ac:dyDescent="0.45">
      <c r="A114" s="9">
        <v>24929</v>
      </c>
      <c r="B114" s="90">
        <v>18.538</v>
      </c>
      <c r="C114" s="8">
        <f t="shared" si="16"/>
        <v>3.6816459122903655E-3</v>
      </c>
      <c r="D114" s="8">
        <f t="shared" si="17"/>
        <v>4.1285176655619704E-2</v>
      </c>
      <c r="E114" s="86" t="str">
        <f>IFERROR(VLOOKUP(A114,SPY!$A$2:$E$379,5,FALSE),"")</f>
        <v/>
      </c>
      <c r="F114" s="8"/>
    </row>
    <row r="115" spans="1:6" x14ac:dyDescent="0.45">
      <c r="A115" s="9">
        <v>24959</v>
      </c>
      <c r="B115" s="90">
        <v>18.608000000000001</v>
      </c>
      <c r="C115" s="8">
        <f t="shared" si="16"/>
        <v>3.7760276189449105E-3</v>
      </c>
      <c r="D115" s="8">
        <f t="shared" si="17"/>
        <v>4.2932406680865398E-2</v>
      </c>
      <c r="E115" s="86" t="str">
        <f>IFERROR(VLOOKUP(A115,SPY!$A$2:$E$379,5,FALSE),"")</f>
        <v/>
      </c>
      <c r="F115" s="8"/>
    </row>
    <row r="116" spans="1:6" x14ac:dyDescent="0.45">
      <c r="A116" s="9">
        <v>24990</v>
      </c>
      <c r="B116" s="90">
        <v>18.681000000000001</v>
      </c>
      <c r="C116" s="8">
        <f t="shared" si="16"/>
        <v>3.9230438521067335E-3</v>
      </c>
      <c r="D116" s="8">
        <f t="shared" si="17"/>
        <v>4.4389780287359626E-2</v>
      </c>
      <c r="E116" s="86" t="str">
        <f>IFERROR(VLOOKUP(A116,SPY!$A$2:$E$379,5,FALSE),"")</f>
        <v/>
      </c>
      <c r="F116" s="8"/>
    </row>
    <row r="117" spans="1:6" x14ac:dyDescent="0.45">
      <c r="A117" s="9">
        <v>25020</v>
      </c>
      <c r="B117" s="90">
        <v>18.742999999999999</v>
      </c>
      <c r="C117" s="8">
        <f t="shared" si="16"/>
        <v>3.318880145602332E-3</v>
      </c>
      <c r="D117" s="8">
        <f t="shared" si="17"/>
        <v>4.4294628928014168E-2</v>
      </c>
      <c r="E117" s="86" t="str">
        <f>IFERROR(VLOOKUP(A117,SPY!$A$2:$E$379,5,FALSE),"")</f>
        <v/>
      </c>
      <c r="F117" s="8"/>
    </row>
    <row r="118" spans="1:6" x14ac:dyDescent="0.45">
      <c r="A118" s="9">
        <v>25051</v>
      </c>
      <c r="B118" s="90">
        <v>18.815999999999999</v>
      </c>
      <c r="C118" s="8">
        <f t="shared" si="16"/>
        <v>3.8947873872912098E-3</v>
      </c>
      <c r="D118" s="8">
        <f t="shared" si="17"/>
        <v>4.5159140143309351E-2</v>
      </c>
      <c r="E118" s="86" t="str">
        <f>IFERROR(VLOOKUP(A118,SPY!$A$2:$E$379,5,FALSE),"")</f>
        <v/>
      </c>
      <c r="F118" s="8"/>
    </row>
    <row r="119" spans="1:6" x14ac:dyDescent="0.45">
      <c r="A119" s="9">
        <v>25082</v>
      </c>
      <c r="B119" s="90">
        <v>18.891999999999999</v>
      </c>
      <c r="C119" s="8">
        <f t="shared" si="16"/>
        <v>4.0391156462584732E-3</v>
      </c>
      <c r="D119" s="8">
        <f t="shared" si="17"/>
        <v>4.5663364144572949E-2</v>
      </c>
      <c r="E119" s="86" t="str">
        <f>IFERROR(VLOOKUP(A119,SPY!$A$2:$E$379,5,FALSE),"")</f>
        <v/>
      </c>
      <c r="F119" s="8"/>
    </row>
    <row r="120" spans="1:6" x14ac:dyDescent="0.45">
      <c r="A120" s="9">
        <v>25112</v>
      </c>
      <c r="B120" s="90">
        <v>18.969000000000001</v>
      </c>
      <c r="C120" s="8">
        <f t="shared" si="16"/>
        <v>4.0757992801185861E-3</v>
      </c>
      <c r="D120" s="8">
        <f t="shared" si="17"/>
        <v>4.6046101246277837E-2</v>
      </c>
      <c r="E120" s="86" t="str">
        <f>IFERROR(VLOOKUP(A120,SPY!$A$2:$E$379,5,FALSE),"")</f>
        <v/>
      </c>
      <c r="F120" s="8"/>
    </row>
    <row r="121" spans="1:6" x14ac:dyDescent="0.45">
      <c r="A121" s="9">
        <v>25143</v>
      </c>
      <c r="B121" s="90">
        <v>19.041</v>
      </c>
      <c r="C121" s="8">
        <f t="shared" si="16"/>
        <v>3.7956666139489226E-3</v>
      </c>
      <c r="D121" s="8">
        <f t="shared" si="17"/>
        <v>4.6668865435356199E-2</v>
      </c>
      <c r="E121" s="86" t="str">
        <f>IFERROR(VLOOKUP(A121,SPY!$A$2:$E$379,5,FALSE),"")</f>
        <v/>
      </c>
      <c r="F121" s="8"/>
    </row>
    <row r="122" spans="1:6" x14ac:dyDescent="0.45">
      <c r="A122" s="9">
        <v>25173</v>
      </c>
      <c r="B122" s="90">
        <v>19.097999999999999</v>
      </c>
      <c r="C122" s="8">
        <f t="shared" si="16"/>
        <v>2.9935402552385693E-3</v>
      </c>
      <c r="D122" s="8">
        <f t="shared" si="17"/>
        <v>4.7211712452706056E-2</v>
      </c>
      <c r="E122" s="86" t="str">
        <f>IFERROR(VLOOKUP(A122,SPY!$A$2:$E$379,5,FALSE),"")</f>
        <v/>
      </c>
      <c r="F122" s="8"/>
    </row>
    <row r="123" spans="1:6" x14ac:dyDescent="0.45">
      <c r="A123" s="9">
        <v>25204</v>
      </c>
      <c r="B123" s="90">
        <v>19.170000000000002</v>
      </c>
      <c r="C123" s="8">
        <f t="shared" si="16"/>
        <v>3.7700282752122227E-3</v>
      </c>
      <c r="D123" s="8">
        <f t="shared" si="17"/>
        <v>4.6511627906976827E-2</v>
      </c>
      <c r="E123" s="86" t="str">
        <f>IFERROR(VLOOKUP(A123,SPY!$A$2:$E$379,5,FALSE),"")</f>
        <v/>
      </c>
      <c r="F123" s="8"/>
    </row>
    <row r="124" spans="1:6" x14ac:dyDescent="0.45">
      <c r="A124" s="9">
        <v>25235</v>
      </c>
      <c r="B124" s="90">
        <v>19.236000000000001</v>
      </c>
      <c r="C124" s="8">
        <f t="shared" si="16"/>
        <v>3.4428794992173994E-3</v>
      </c>
      <c r="D124" s="8">
        <f t="shared" si="17"/>
        <v>4.5605261727455604E-2</v>
      </c>
      <c r="E124" s="86" t="str">
        <f>IFERROR(VLOOKUP(A124,SPY!$A$2:$E$379,5,FALSE),"")</f>
        <v/>
      </c>
      <c r="F124" s="8"/>
    </row>
    <row r="125" spans="1:6" x14ac:dyDescent="0.45">
      <c r="A125" s="9">
        <v>25263</v>
      </c>
      <c r="B125" s="90">
        <v>19.326000000000001</v>
      </c>
      <c r="C125" s="8">
        <f t="shared" si="16"/>
        <v>4.6787273861510492E-3</v>
      </c>
      <c r="D125" s="8">
        <f t="shared" si="17"/>
        <v>4.6345425013535557E-2</v>
      </c>
      <c r="E125" s="86" t="str">
        <f>IFERROR(VLOOKUP(A125,SPY!$A$2:$E$379,5,FALSE),"")</f>
        <v/>
      </c>
      <c r="F125" s="8"/>
    </row>
    <row r="126" spans="1:6" x14ac:dyDescent="0.45">
      <c r="A126" s="9">
        <v>25294</v>
      </c>
      <c r="B126" s="90">
        <v>19.399999999999999</v>
      </c>
      <c r="C126" s="8">
        <f t="shared" si="16"/>
        <v>3.8290386008485999E-3</v>
      </c>
      <c r="D126" s="8">
        <f t="shared" si="17"/>
        <v>4.6499082964720939E-2</v>
      </c>
      <c r="E126" s="86" t="str">
        <f>IFERROR(VLOOKUP(A126,SPY!$A$2:$E$379,5,FALSE),"")</f>
        <v/>
      </c>
      <c r="F126" s="8"/>
    </row>
    <row r="127" spans="1:6" x14ac:dyDescent="0.45">
      <c r="A127" s="9">
        <v>25324</v>
      </c>
      <c r="B127" s="90">
        <v>19.478000000000002</v>
      </c>
      <c r="C127" s="8">
        <f t="shared" si="16"/>
        <v>4.0206185567011055E-3</v>
      </c>
      <c r="D127" s="8">
        <f t="shared" si="17"/>
        <v>4.6754084264832407E-2</v>
      </c>
      <c r="E127" s="86" t="str">
        <f>IFERROR(VLOOKUP(A127,SPY!$A$2:$E$379,5,FALSE),"")</f>
        <v/>
      </c>
      <c r="F127" s="8"/>
    </row>
    <row r="128" spans="1:6" x14ac:dyDescent="0.45">
      <c r="A128" s="9">
        <v>25355</v>
      </c>
      <c r="B128" s="90">
        <v>19.545000000000002</v>
      </c>
      <c r="C128" s="8">
        <f t="shared" si="16"/>
        <v>3.4397782113153585E-3</v>
      </c>
      <c r="D128" s="8">
        <f t="shared" si="17"/>
        <v>4.6250200738718439E-2</v>
      </c>
      <c r="E128" s="86" t="str">
        <f>IFERROR(VLOOKUP(A128,SPY!$A$2:$E$379,5,FALSE),"")</f>
        <v/>
      </c>
      <c r="F128" s="8"/>
    </row>
    <row r="129" spans="1:6" x14ac:dyDescent="0.45">
      <c r="A129" s="9">
        <v>25385</v>
      </c>
      <c r="B129" s="90">
        <v>19.635999999999999</v>
      </c>
      <c r="C129" s="8">
        <f t="shared" si="16"/>
        <v>4.6559222307493986E-3</v>
      </c>
      <c r="D129" s="8">
        <f t="shared" si="17"/>
        <v>4.7644453929467145E-2</v>
      </c>
      <c r="E129" s="86" t="str">
        <f>IFERROR(VLOOKUP(A129,SPY!$A$2:$E$379,5,FALSE),"")</f>
        <v/>
      </c>
      <c r="F129" s="8"/>
    </row>
    <row r="130" spans="1:6" x14ac:dyDescent="0.45">
      <c r="A130" s="9">
        <v>25416</v>
      </c>
      <c r="B130" s="90">
        <v>19.690999999999999</v>
      </c>
      <c r="C130" s="8">
        <f t="shared" si="16"/>
        <v>2.8009777958850623E-3</v>
      </c>
      <c r="D130" s="8">
        <f t="shared" si="17"/>
        <v>4.6502976190476275E-2</v>
      </c>
      <c r="E130" s="86" t="str">
        <f>IFERROR(VLOOKUP(A130,SPY!$A$2:$E$379,5,FALSE),"")</f>
        <v/>
      </c>
      <c r="F130" s="8"/>
    </row>
    <row r="131" spans="1:6" x14ac:dyDescent="0.45">
      <c r="A131" s="9">
        <v>25447</v>
      </c>
      <c r="B131" s="90">
        <v>19.77</v>
      </c>
      <c r="C131" s="8">
        <f t="shared" si="16"/>
        <v>4.0119851708901866E-3</v>
      </c>
      <c r="D131" s="8">
        <f t="shared" si="17"/>
        <v>4.6474698284988403E-2</v>
      </c>
      <c r="E131" s="86" t="str">
        <f>IFERROR(VLOOKUP(A131,SPY!$A$2:$E$379,5,FALSE),"")</f>
        <v/>
      </c>
      <c r="F131" s="8"/>
    </row>
    <row r="132" spans="1:6" x14ac:dyDescent="0.45">
      <c r="A132" s="9">
        <v>25477</v>
      </c>
      <c r="B132" s="90">
        <v>19.855</v>
      </c>
      <c r="C132" s="8">
        <f t="shared" si="16"/>
        <v>4.2994436014163195E-3</v>
      </c>
      <c r="D132" s="8">
        <f t="shared" si="17"/>
        <v>4.6707786388317629E-2</v>
      </c>
      <c r="E132" s="86" t="str">
        <f>IFERROR(VLOOKUP(A132,SPY!$A$2:$E$379,5,FALSE),"")</f>
        <v/>
      </c>
      <c r="F132" s="8"/>
    </row>
    <row r="133" spans="1:6" x14ac:dyDescent="0.45">
      <c r="A133" s="9">
        <v>25508</v>
      </c>
      <c r="B133" s="90">
        <v>19.931000000000001</v>
      </c>
      <c r="C133" s="8">
        <f t="shared" ref="C133:C196" si="20">B133/B132-1</f>
        <v>3.82775119617218E-3</v>
      </c>
      <c r="D133" s="8">
        <f t="shared" si="17"/>
        <v>4.6741242581797238E-2</v>
      </c>
      <c r="E133" s="86" t="str">
        <f>IFERROR(VLOOKUP(A133,SPY!$A$2:$E$379,5,FALSE),"")</f>
        <v/>
      </c>
      <c r="F133" s="8"/>
    </row>
    <row r="134" spans="1:6" x14ac:dyDescent="0.45">
      <c r="A134" s="9">
        <v>25538</v>
      </c>
      <c r="B134" s="90">
        <v>20.004999999999999</v>
      </c>
      <c r="C134" s="8">
        <f t="shared" si="20"/>
        <v>3.7128091917113526E-3</v>
      </c>
      <c r="D134" s="8">
        <f t="shared" si="17"/>
        <v>4.7491883966907622E-2</v>
      </c>
      <c r="E134" s="86" t="str">
        <f>IFERROR(VLOOKUP(A134,SPY!$A$2:$E$379,5,FALSE),"")</f>
        <v/>
      </c>
      <c r="F134" s="8"/>
    </row>
    <row r="135" spans="1:6" x14ac:dyDescent="0.45">
      <c r="A135" s="9">
        <v>25569</v>
      </c>
      <c r="B135" s="90">
        <v>20.071000000000002</v>
      </c>
      <c r="C135" s="8">
        <f t="shared" si="20"/>
        <v>3.2991752061986013E-3</v>
      </c>
      <c r="D135" s="8">
        <f t="shared" si="17"/>
        <v>4.7000521648409066E-2</v>
      </c>
      <c r="E135" s="86" t="str">
        <f>IFERROR(VLOOKUP(A135,SPY!$A$2:$E$379,5,FALSE),"")</f>
        <v/>
      </c>
      <c r="F135" s="8"/>
    </row>
    <row r="136" spans="1:6" x14ac:dyDescent="0.45">
      <c r="A136" s="9">
        <v>25600</v>
      </c>
      <c r="B136" s="90">
        <v>20.148</v>
      </c>
      <c r="C136" s="8">
        <f t="shared" si="20"/>
        <v>3.83638084798954E-3</v>
      </c>
      <c r="D136" s="8">
        <f t="shared" si="17"/>
        <v>4.7411104179662988E-2</v>
      </c>
      <c r="E136" s="86" t="str">
        <f>IFERROR(VLOOKUP(A136,SPY!$A$2:$E$379,5,FALSE),"")</f>
        <v/>
      </c>
      <c r="F136" s="8"/>
    </row>
    <row r="137" spans="1:6" x14ac:dyDescent="0.45">
      <c r="A137" s="9">
        <v>25628</v>
      </c>
      <c r="B137" s="90">
        <v>20.222999999999999</v>
      </c>
      <c r="C137" s="8">
        <f t="shared" si="20"/>
        <v>3.7224538415723263E-3</v>
      </c>
      <c r="D137" s="8">
        <f t="shared" si="17"/>
        <v>4.6414157094070152E-2</v>
      </c>
      <c r="E137" s="86" t="str">
        <f>IFERROR(VLOOKUP(A137,SPY!$A$2:$E$379,5,FALSE),"")</f>
        <v/>
      </c>
      <c r="F137" s="8"/>
    </row>
    <row r="138" spans="1:6" x14ac:dyDescent="0.45">
      <c r="A138" s="9">
        <v>25659</v>
      </c>
      <c r="B138" s="90">
        <v>20.303000000000001</v>
      </c>
      <c r="C138" s="8">
        <f t="shared" si="20"/>
        <v>3.9558918063591353E-3</v>
      </c>
      <c r="D138" s="8">
        <f t="shared" si="17"/>
        <v>4.6546391752577465E-2</v>
      </c>
      <c r="E138" s="86" t="str">
        <f>IFERROR(VLOOKUP(A138,SPY!$A$2:$E$379,5,FALSE),"")</f>
        <v/>
      </c>
      <c r="F138" s="8"/>
    </row>
    <row r="139" spans="1:6" x14ac:dyDescent="0.45">
      <c r="A139" s="9">
        <v>25689</v>
      </c>
      <c r="B139" s="90">
        <v>20.375</v>
      </c>
      <c r="C139" s="8">
        <f t="shared" si="20"/>
        <v>3.5462739496625595E-3</v>
      </c>
      <c r="D139" s="8">
        <f t="shared" si="17"/>
        <v>4.6051956052982845E-2</v>
      </c>
      <c r="E139" s="86" t="str">
        <f>IFERROR(VLOOKUP(A139,SPY!$A$2:$E$379,5,FALSE),"")</f>
        <v/>
      </c>
      <c r="F139" s="8"/>
    </row>
    <row r="140" spans="1:6" x14ac:dyDescent="0.45">
      <c r="A140" s="9">
        <v>25720</v>
      </c>
      <c r="B140" s="90">
        <v>20.448</v>
      </c>
      <c r="C140" s="8">
        <f t="shared" si="20"/>
        <v>3.5828220858895587E-3</v>
      </c>
      <c r="D140" s="8">
        <f t="shared" si="17"/>
        <v>4.6201074443591672E-2</v>
      </c>
      <c r="E140" s="86" t="str">
        <f>IFERROR(VLOOKUP(A140,SPY!$A$2:$E$379,5,FALSE),"")</f>
        <v/>
      </c>
      <c r="F140" s="8"/>
    </row>
    <row r="141" spans="1:6" x14ac:dyDescent="0.45">
      <c r="A141" s="9">
        <v>25750</v>
      </c>
      <c r="B141" s="90">
        <v>20.526</v>
      </c>
      <c r="C141" s="8">
        <f t="shared" si="20"/>
        <v>3.8145539906102588E-3</v>
      </c>
      <c r="D141" s="8">
        <f t="shared" si="17"/>
        <v>4.5324913424322766E-2</v>
      </c>
      <c r="E141" s="86" t="str">
        <f>IFERROR(VLOOKUP(A141,SPY!$A$2:$E$379,5,FALSE),"")</f>
        <v/>
      </c>
      <c r="F141" s="8"/>
    </row>
    <row r="142" spans="1:6" x14ac:dyDescent="0.45">
      <c r="A142" s="9">
        <v>25781</v>
      </c>
      <c r="B142" s="90">
        <v>20.597000000000001</v>
      </c>
      <c r="C142" s="8">
        <f t="shared" si="20"/>
        <v>3.4590275747832244E-3</v>
      </c>
      <c r="D142" s="8">
        <f t="shared" si="17"/>
        <v>4.6010867909197284E-2</v>
      </c>
      <c r="E142" s="86" t="str">
        <f>IFERROR(VLOOKUP(A142,SPY!$A$2:$E$379,5,FALSE),"")</f>
        <v/>
      </c>
      <c r="F142" s="8"/>
    </row>
    <row r="143" spans="1:6" x14ac:dyDescent="0.45">
      <c r="A143" s="9">
        <v>25812</v>
      </c>
      <c r="B143" s="90">
        <v>20.683</v>
      </c>
      <c r="C143" s="8">
        <f t="shared" si="20"/>
        <v>4.1753653444676075E-3</v>
      </c>
      <c r="D143" s="8">
        <f t="shared" si="17"/>
        <v>4.6181082448153887E-2</v>
      </c>
      <c r="E143" s="86" t="str">
        <f>IFERROR(VLOOKUP(A143,SPY!$A$2:$E$379,5,FALSE),"")</f>
        <v/>
      </c>
      <c r="F143" s="8"/>
    </row>
    <row r="144" spans="1:6" x14ac:dyDescent="0.45">
      <c r="A144" s="9">
        <v>25842</v>
      </c>
      <c r="B144" s="90">
        <v>20.785</v>
      </c>
      <c r="C144" s="8">
        <f t="shared" si="20"/>
        <v>4.9315863269352445E-3</v>
      </c>
      <c r="D144" s="8">
        <f t="shared" ref="D144:D207" si="21">B144/B132-1</f>
        <v>4.6839587005792049E-2</v>
      </c>
      <c r="E144" s="86" t="str">
        <f>IFERROR(VLOOKUP(A144,SPY!$A$2:$E$379,5,FALSE),"")</f>
        <v/>
      </c>
      <c r="F144" s="8"/>
    </row>
    <row r="145" spans="1:6" x14ac:dyDescent="0.45">
      <c r="A145" s="9">
        <v>25873</v>
      </c>
      <c r="B145" s="90">
        <v>20.891999999999999</v>
      </c>
      <c r="C145" s="8">
        <f t="shared" si="20"/>
        <v>5.1479432282897086E-3</v>
      </c>
      <c r="D145" s="8">
        <f t="shared" si="21"/>
        <v>4.8216346395062892E-2</v>
      </c>
      <c r="E145" s="86" t="str">
        <f>IFERROR(VLOOKUP(A145,SPY!$A$2:$E$379,5,FALSE),"")</f>
        <v/>
      </c>
      <c r="F145" s="8"/>
    </row>
    <row r="146" spans="1:6" x14ac:dyDescent="0.45">
      <c r="A146" s="9">
        <v>25903</v>
      </c>
      <c r="B146" s="90">
        <v>20.997</v>
      </c>
      <c r="C146" s="8">
        <f t="shared" si="20"/>
        <v>5.0258472142448163E-3</v>
      </c>
      <c r="D146" s="8">
        <f t="shared" si="21"/>
        <v>4.9587603099225275E-2</v>
      </c>
      <c r="E146" s="86" t="str">
        <f>IFERROR(VLOOKUP(A146,SPY!$A$2:$E$379,5,FALSE),"")</f>
        <v/>
      </c>
      <c r="F146" s="8"/>
    </row>
    <row r="147" spans="1:6" x14ac:dyDescent="0.45">
      <c r="A147" s="9">
        <v>25934</v>
      </c>
      <c r="B147" s="90">
        <v>21.08</v>
      </c>
      <c r="C147" s="8">
        <f t="shared" si="20"/>
        <v>3.9529456589035838E-3</v>
      </c>
      <c r="D147" s="8">
        <f t="shared" si="21"/>
        <v>5.0271536047032939E-2</v>
      </c>
      <c r="E147" s="86" t="str">
        <f>IFERROR(VLOOKUP(A147,SPY!$A$2:$E$379,5,FALSE),"")</f>
        <v/>
      </c>
      <c r="F147" s="8"/>
    </row>
    <row r="148" spans="1:6" x14ac:dyDescent="0.45">
      <c r="A148" s="9">
        <v>25965</v>
      </c>
      <c r="B148" s="90">
        <v>21.16</v>
      </c>
      <c r="C148" s="8">
        <f t="shared" si="20"/>
        <v>3.7950664136623402E-3</v>
      </c>
      <c r="D148" s="8">
        <f t="shared" si="21"/>
        <v>5.0228310502283158E-2</v>
      </c>
      <c r="E148" s="86" t="str">
        <f>IFERROR(VLOOKUP(A148,SPY!$A$2:$E$379,5,FALSE),"")</f>
        <v/>
      </c>
      <c r="F148" s="8"/>
    </row>
    <row r="149" spans="1:6" x14ac:dyDescent="0.45">
      <c r="A149" s="9">
        <v>25993</v>
      </c>
      <c r="B149" s="90">
        <v>21.228000000000002</v>
      </c>
      <c r="C149" s="8">
        <f t="shared" si="20"/>
        <v>3.2136105860114395E-3</v>
      </c>
      <c r="D149" s="8">
        <f t="shared" si="21"/>
        <v>4.9695890817386346E-2</v>
      </c>
      <c r="E149" s="86" t="str">
        <f>IFERROR(VLOOKUP(A149,SPY!$A$2:$E$379,5,FALSE),"")</f>
        <v/>
      </c>
      <c r="F149" s="8"/>
    </row>
    <row r="150" spans="1:6" x14ac:dyDescent="0.45">
      <c r="A150" s="9">
        <v>26024</v>
      </c>
      <c r="B150" s="90">
        <v>21.306999999999999</v>
      </c>
      <c r="C150" s="8">
        <f t="shared" si="20"/>
        <v>3.721499905784631E-3</v>
      </c>
      <c r="D150" s="8">
        <f t="shared" si="21"/>
        <v>4.9450820075850777E-2</v>
      </c>
      <c r="E150" s="86" t="str">
        <f>IFERROR(VLOOKUP(A150,SPY!$A$2:$E$379,5,FALSE),"")</f>
        <v/>
      </c>
      <c r="F150" s="8"/>
    </row>
    <row r="151" spans="1:6" x14ac:dyDescent="0.45">
      <c r="A151" s="9">
        <v>26054</v>
      </c>
      <c r="B151" s="90">
        <v>21.4</v>
      </c>
      <c r="C151" s="8">
        <f t="shared" si="20"/>
        <v>4.3647627540244205E-3</v>
      </c>
      <c r="D151" s="8">
        <f t="shared" si="21"/>
        <v>5.03067484662576E-2</v>
      </c>
      <c r="E151" s="86" t="str">
        <f>IFERROR(VLOOKUP(A151,SPY!$A$2:$E$379,5,FALSE),"")</f>
        <v/>
      </c>
      <c r="F151" s="8"/>
    </row>
    <row r="152" spans="1:6" x14ac:dyDescent="0.45">
      <c r="A152" s="9">
        <v>26085</v>
      </c>
      <c r="B152" s="90">
        <v>21.484999999999999</v>
      </c>
      <c r="C152" s="8">
        <f t="shared" si="20"/>
        <v>3.971962616822422E-3</v>
      </c>
      <c r="D152" s="8">
        <f t="shared" si="21"/>
        <v>5.0714006259780842E-2</v>
      </c>
      <c r="E152" s="86" t="str">
        <f>IFERROR(VLOOKUP(A152,SPY!$A$2:$E$379,5,FALSE),"")</f>
        <v/>
      </c>
      <c r="F152" s="8"/>
    </row>
    <row r="153" spans="1:6" x14ac:dyDescent="0.45">
      <c r="A153" s="9">
        <v>26115</v>
      </c>
      <c r="B153" s="90">
        <v>21.567</v>
      </c>
      <c r="C153" s="8">
        <f t="shared" si="20"/>
        <v>3.8166162438910689E-3</v>
      </c>
      <c r="D153" s="8">
        <f t="shared" si="21"/>
        <v>5.071616486407482E-2</v>
      </c>
      <c r="E153" s="86" t="str">
        <f>IFERROR(VLOOKUP(A153,SPY!$A$2:$E$379,5,FALSE),"")</f>
        <v/>
      </c>
      <c r="F153" s="8"/>
    </row>
    <row r="154" spans="1:6" x14ac:dyDescent="0.45">
      <c r="A154" s="9">
        <v>26146</v>
      </c>
      <c r="B154" s="90">
        <v>21.597000000000001</v>
      </c>
      <c r="C154" s="8">
        <f t="shared" si="20"/>
        <v>1.3910140492419121E-3</v>
      </c>
      <c r="D154" s="8">
        <f t="shared" si="21"/>
        <v>4.8550759819391276E-2</v>
      </c>
      <c r="E154" s="86" t="str">
        <f>IFERROR(VLOOKUP(A154,SPY!$A$2:$E$379,5,FALSE),"")</f>
        <v/>
      </c>
      <c r="F154" s="8"/>
    </row>
    <row r="155" spans="1:6" x14ac:dyDescent="0.45">
      <c r="A155" s="9">
        <v>26177</v>
      </c>
      <c r="B155" s="90">
        <v>21.632999999999999</v>
      </c>
      <c r="C155" s="8">
        <f t="shared" si="20"/>
        <v>1.6668981803027449E-3</v>
      </c>
      <c r="D155" s="8">
        <f t="shared" si="21"/>
        <v>4.5931441280278484E-2</v>
      </c>
      <c r="E155" s="86" t="str">
        <f>IFERROR(VLOOKUP(A155,SPY!$A$2:$E$379,5,FALSE),"")</f>
        <v/>
      </c>
      <c r="F155" s="8"/>
    </row>
    <row r="156" spans="1:6" x14ac:dyDescent="0.45">
      <c r="A156" s="9">
        <v>26207</v>
      </c>
      <c r="B156" s="90">
        <v>21.667000000000002</v>
      </c>
      <c r="C156" s="8">
        <f t="shared" si="20"/>
        <v>1.5716729071326707E-3</v>
      </c>
      <c r="D156" s="8">
        <f t="shared" si="21"/>
        <v>4.2434447919172502E-2</v>
      </c>
      <c r="E156" s="86" t="str">
        <f>IFERROR(VLOOKUP(A156,SPY!$A$2:$E$379,5,FALSE),"")</f>
        <v/>
      </c>
      <c r="F156" s="8"/>
    </row>
    <row r="157" spans="1:6" x14ac:dyDescent="0.45">
      <c r="A157" s="9">
        <v>26238</v>
      </c>
      <c r="B157" s="90">
        <v>21.716000000000001</v>
      </c>
      <c r="C157" s="8">
        <f t="shared" si="20"/>
        <v>2.2615036691742141E-3</v>
      </c>
      <c r="D157" s="8">
        <f t="shared" si="21"/>
        <v>3.9440934328929922E-2</v>
      </c>
      <c r="E157" s="86" t="str">
        <f>IFERROR(VLOOKUP(A157,SPY!$A$2:$E$379,5,FALSE),"")</f>
        <v/>
      </c>
      <c r="F157" s="8"/>
    </row>
    <row r="158" spans="1:6" x14ac:dyDescent="0.45">
      <c r="A158" s="9">
        <v>26268</v>
      </c>
      <c r="B158" s="90">
        <v>21.783999999999999</v>
      </c>
      <c r="C158" s="8">
        <f t="shared" si="20"/>
        <v>3.1313317369681126E-3</v>
      </c>
      <c r="D158" s="8">
        <f t="shared" si="21"/>
        <v>3.7481544982616466E-2</v>
      </c>
      <c r="E158" s="86" t="str">
        <f>IFERROR(VLOOKUP(A158,SPY!$A$2:$E$379,5,FALSE),"")</f>
        <v/>
      </c>
      <c r="F158" s="8"/>
    </row>
    <row r="159" spans="1:6" x14ac:dyDescent="0.45">
      <c r="A159" s="9">
        <v>26299</v>
      </c>
      <c r="B159" s="90">
        <v>21.876999999999999</v>
      </c>
      <c r="C159" s="8">
        <f t="shared" si="20"/>
        <v>4.2691883951524456E-3</v>
      </c>
      <c r="D159" s="8">
        <f t="shared" si="21"/>
        <v>3.7808349146110087E-2</v>
      </c>
      <c r="E159" s="86" t="str">
        <f>IFERROR(VLOOKUP(A159,SPY!$A$2:$E$379,5,FALSE),"")</f>
        <v/>
      </c>
      <c r="F159" s="8"/>
    </row>
    <row r="160" spans="1:6" x14ac:dyDescent="0.45">
      <c r="A160" s="9">
        <v>26330</v>
      </c>
      <c r="B160" s="90">
        <v>21.936</v>
      </c>
      <c r="C160" s="8">
        <f t="shared" si="20"/>
        <v>2.6968962837683463E-3</v>
      </c>
      <c r="D160" s="8">
        <f t="shared" si="21"/>
        <v>3.6672967863894179E-2</v>
      </c>
      <c r="E160" s="86" t="str">
        <f>IFERROR(VLOOKUP(A160,SPY!$A$2:$E$379,5,FALSE),"")</f>
        <v/>
      </c>
      <c r="F160" s="8"/>
    </row>
    <row r="161" spans="1:6" x14ac:dyDescent="0.45">
      <c r="A161" s="9">
        <v>26359</v>
      </c>
      <c r="B161" s="90">
        <v>21.978999999999999</v>
      </c>
      <c r="C161" s="8">
        <f t="shared" si="20"/>
        <v>1.9602479941647211E-3</v>
      </c>
      <c r="D161" s="8">
        <f t="shared" si="21"/>
        <v>3.5377802901827682E-2</v>
      </c>
      <c r="E161" s="86" t="str">
        <f>IFERROR(VLOOKUP(A161,SPY!$A$2:$E$379,5,FALSE),"")</f>
        <v/>
      </c>
      <c r="F161" s="8"/>
    </row>
    <row r="162" spans="1:6" x14ac:dyDescent="0.45">
      <c r="A162" s="9">
        <v>26390</v>
      </c>
      <c r="B162" s="90">
        <v>22.03</v>
      </c>
      <c r="C162" s="8">
        <f t="shared" si="20"/>
        <v>2.3203967423450766E-3</v>
      </c>
      <c r="D162" s="8">
        <f t="shared" si="21"/>
        <v>3.3932510442577613E-2</v>
      </c>
      <c r="E162" s="86" t="str">
        <f>IFERROR(VLOOKUP(A162,SPY!$A$2:$E$379,5,FALSE),"")</f>
        <v/>
      </c>
      <c r="F162" s="8"/>
    </row>
    <row r="163" spans="1:6" x14ac:dyDescent="0.45">
      <c r="A163" s="9">
        <v>26420</v>
      </c>
      <c r="B163" s="90">
        <v>22.081</v>
      </c>
      <c r="C163" s="8">
        <f t="shared" si="20"/>
        <v>2.3150249659553701E-3</v>
      </c>
      <c r="D163" s="8">
        <f t="shared" si="21"/>
        <v>3.182242990654216E-2</v>
      </c>
      <c r="E163" s="86" t="str">
        <f>IFERROR(VLOOKUP(A163,SPY!$A$2:$E$379,5,FALSE),"")</f>
        <v/>
      </c>
      <c r="F163" s="8"/>
    </row>
    <row r="164" spans="1:6" x14ac:dyDescent="0.45">
      <c r="A164" s="9">
        <v>26451</v>
      </c>
      <c r="B164" s="90">
        <v>22.126000000000001</v>
      </c>
      <c r="C164" s="8">
        <f t="shared" si="20"/>
        <v>2.037951179747477E-3</v>
      </c>
      <c r="D164" s="8">
        <f t="shared" si="21"/>
        <v>2.9834768443099957E-2</v>
      </c>
      <c r="E164" s="86" t="str">
        <f>IFERROR(VLOOKUP(A164,SPY!$A$2:$E$379,5,FALSE),"")</f>
        <v/>
      </c>
      <c r="F164" s="8"/>
    </row>
    <row r="165" spans="1:6" x14ac:dyDescent="0.45">
      <c r="A165" s="9">
        <v>26481</v>
      </c>
      <c r="B165" s="90">
        <v>22.189</v>
      </c>
      <c r="C165" s="8">
        <f t="shared" si="20"/>
        <v>2.8473289342854091E-3</v>
      </c>
      <c r="D165" s="8">
        <f t="shared" si="21"/>
        <v>2.884035795428197E-2</v>
      </c>
      <c r="E165" s="86" t="str">
        <f>IFERROR(VLOOKUP(A165,SPY!$A$2:$E$379,5,FALSE),"")</f>
        <v/>
      </c>
      <c r="F165" s="8"/>
    </row>
    <row r="166" spans="1:6" x14ac:dyDescent="0.45">
      <c r="A166" s="9">
        <v>26512</v>
      </c>
      <c r="B166" s="90">
        <v>22.236000000000001</v>
      </c>
      <c r="C166" s="8">
        <f t="shared" si="20"/>
        <v>2.1181666591554293E-3</v>
      </c>
      <c r="D166" s="8">
        <f t="shared" si="21"/>
        <v>2.9587442700375055E-2</v>
      </c>
      <c r="E166" s="86" t="str">
        <f>IFERROR(VLOOKUP(A166,SPY!$A$2:$E$379,5,FALSE),"")</f>
        <v/>
      </c>
      <c r="F166" s="8"/>
    </row>
    <row r="167" spans="1:6" x14ac:dyDescent="0.45">
      <c r="A167" s="9">
        <v>26543</v>
      </c>
      <c r="B167" s="90">
        <v>22.31</v>
      </c>
      <c r="C167" s="8">
        <f t="shared" si="20"/>
        <v>3.3279366792586806E-3</v>
      </c>
      <c r="D167" s="8">
        <f t="shared" si="21"/>
        <v>3.12947811214348E-2</v>
      </c>
      <c r="E167" s="86" t="str">
        <f>IFERROR(VLOOKUP(A167,SPY!$A$2:$E$379,5,FALSE),"")</f>
        <v/>
      </c>
      <c r="F167" s="8"/>
    </row>
    <row r="168" spans="1:6" x14ac:dyDescent="0.45">
      <c r="A168" s="9">
        <v>26573</v>
      </c>
      <c r="B168" s="90">
        <v>22.323</v>
      </c>
      <c r="C168" s="8">
        <f t="shared" si="20"/>
        <v>5.8269834155089129E-4</v>
      </c>
      <c r="D168" s="8">
        <f t="shared" si="21"/>
        <v>3.0276457285272507E-2</v>
      </c>
      <c r="E168" s="86" t="str">
        <f>IFERROR(VLOOKUP(A168,SPY!$A$2:$E$379,5,FALSE),"")</f>
        <v/>
      </c>
      <c r="F168" s="8"/>
    </row>
    <row r="169" spans="1:6" x14ac:dyDescent="0.45">
      <c r="A169" s="9">
        <v>26604</v>
      </c>
      <c r="B169" s="90">
        <v>22.382000000000001</v>
      </c>
      <c r="C169" s="8">
        <f t="shared" si="20"/>
        <v>2.6430139318192047E-3</v>
      </c>
      <c r="D169" s="8">
        <f t="shared" si="21"/>
        <v>3.0668631423834913E-2</v>
      </c>
      <c r="E169" s="86" t="str">
        <f>IFERROR(VLOOKUP(A169,SPY!$A$2:$E$379,5,FALSE),"")</f>
        <v/>
      </c>
      <c r="F169" s="8"/>
    </row>
    <row r="170" spans="1:6" x14ac:dyDescent="0.45">
      <c r="A170" s="9">
        <v>26634</v>
      </c>
      <c r="B170" s="90">
        <v>22.449000000000002</v>
      </c>
      <c r="C170" s="8">
        <f t="shared" si="20"/>
        <v>2.9934769010813156E-3</v>
      </c>
      <c r="D170" s="8">
        <f t="shared" si="21"/>
        <v>3.0526992287917887E-2</v>
      </c>
      <c r="E170" s="86" t="str">
        <f>IFERROR(VLOOKUP(A170,SPY!$A$2:$E$379,5,FALSE),"")</f>
        <v/>
      </c>
      <c r="F170" s="8"/>
    </row>
    <row r="171" spans="1:6" x14ac:dyDescent="0.45">
      <c r="A171" s="9">
        <v>26665</v>
      </c>
      <c r="B171" s="90">
        <v>22.463000000000001</v>
      </c>
      <c r="C171" s="8">
        <f t="shared" si="20"/>
        <v>6.2363579669466596E-4</v>
      </c>
      <c r="D171" s="8">
        <f t="shared" si="21"/>
        <v>2.6786122411665225E-2</v>
      </c>
      <c r="E171" s="86" t="str">
        <f>IFERROR(VLOOKUP(A171,SPY!$A$2:$E$379,5,FALSE),"")</f>
        <v/>
      </c>
      <c r="F171" s="8"/>
    </row>
    <row r="172" spans="1:6" x14ac:dyDescent="0.45">
      <c r="A172" s="9">
        <v>26696</v>
      </c>
      <c r="B172" s="90">
        <v>22.533999999999999</v>
      </c>
      <c r="C172" s="8">
        <f t="shared" si="20"/>
        <v>3.1607532386590531E-3</v>
      </c>
      <c r="D172" s="8">
        <f t="shared" si="21"/>
        <v>2.7261123267687815E-2</v>
      </c>
      <c r="E172" s="86" t="str">
        <f>IFERROR(VLOOKUP(A172,SPY!$A$2:$E$379,5,FALSE),"")</f>
        <v/>
      </c>
      <c r="F172" s="8"/>
    </row>
    <row r="173" spans="1:6" x14ac:dyDescent="0.45">
      <c r="A173" s="9">
        <v>26724</v>
      </c>
      <c r="B173" s="90">
        <v>22.625</v>
      </c>
      <c r="C173" s="8">
        <f t="shared" si="20"/>
        <v>4.0383420608858245E-3</v>
      </c>
      <c r="D173" s="8">
        <f t="shared" si="21"/>
        <v>2.9391692069703046E-2</v>
      </c>
      <c r="E173" s="86" t="str">
        <f>IFERROR(VLOOKUP(A173,SPY!$A$2:$E$379,5,FALSE),"")</f>
        <v/>
      </c>
      <c r="F173" s="8"/>
    </row>
    <row r="174" spans="1:6" x14ac:dyDescent="0.45">
      <c r="A174" s="9">
        <v>26755</v>
      </c>
      <c r="B174" s="90">
        <v>22.756</v>
      </c>
      <c r="C174" s="8">
        <f t="shared" si="20"/>
        <v>5.7900552486187529E-3</v>
      </c>
      <c r="D174" s="8">
        <f t="shared" si="21"/>
        <v>3.2955061280072639E-2</v>
      </c>
      <c r="E174" s="86" t="str">
        <f>IFERROR(VLOOKUP(A174,SPY!$A$2:$E$379,5,FALSE),"")</f>
        <v/>
      </c>
      <c r="F174" s="8"/>
    </row>
    <row r="175" spans="1:6" x14ac:dyDescent="0.45">
      <c r="A175" s="9">
        <v>26785</v>
      </c>
      <c r="B175" s="90">
        <v>22.844000000000001</v>
      </c>
      <c r="C175" s="8">
        <f t="shared" si="20"/>
        <v>3.8671119704694057E-3</v>
      </c>
      <c r="D175" s="8">
        <f t="shared" si="21"/>
        <v>3.4554594447715248E-2</v>
      </c>
      <c r="E175" s="86" t="str">
        <f>IFERROR(VLOOKUP(A175,SPY!$A$2:$E$379,5,FALSE),"")</f>
        <v/>
      </c>
      <c r="F175" s="8"/>
    </row>
    <row r="176" spans="1:6" x14ac:dyDescent="0.45">
      <c r="A176" s="9">
        <v>26816</v>
      </c>
      <c r="B176" s="90">
        <v>22.943000000000001</v>
      </c>
      <c r="C176" s="8">
        <f t="shared" si="20"/>
        <v>4.3337419015934131E-3</v>
      </c>
      <c r="D176" s="8">
        <f t="shared" si="21"/>
        <v>3.6924884750971776E-2</v>
      </c>
      <c r="E176" s="86" t="str">
        <f>IFERROR(VLOOKUP(A176,SPY!$A$2:$E$379,5,FALSE),"")</f>
        <v/>
      </c>
      <c r="F176" s="8"/>
    </row>
    <row r="177" spans="1:6" x14ac:dyDescent="0.45">
      <c r="A177" s="9">
        <v>26846</v>
      </c>
      <c r="B177" s="90">
        <v>23.041</v>
      </c>
      <c r="C177" s="8">
        <f t="shared" si="20"/>
        <v>4.2714553458571558E-3</v>
      </c>
      <c r="D177" s="8">
        <f t="shared" si="21"/>
        <v>3.8397404119158152E-2</v>
      </c>
      <c r="E177" s="86" t="str">
        <f>IFERROR(VLOOKUP(A177,SPY!$A$2:$E$379,5,FALSE),"")</f>
        <v/>
      </c>
      <c r="F177" s="8"/>
    </row>
    <row r="178" spans="1:6" x14ac:dyDescent="0.45">
      <c r="A178" s="9">
        <v>26877</v>
      </c>
      <c r="B178" s="90">
        <v>23.148</v>
      </c>
      <c r="C178" s="8">
        <f t="shared" si="20"/>
        <v>4.643895664250719E-3</v>
      </c>
      <c r="D178" s="8">
        <f t="shared" si="21"/>
        <v>4.1014570966001029E-2</v>
      </c>
      <c r="E178" s="86" t="str">
        <f>IFERROR(VLOOKUP(A178,SPY!$A$2:$E$379,5,FALSE),"")</f>
        <v/>
      </c>
      <c r="F178" s="8"/>
    </row>
    <row r="179" spans="1:6" x14ac:dyDescent="0.45">
      <c r="A179" s="9">
        <v>26908</v>
      </c>
      <c r="B179" s="90">
        <v>23.265000000000001</v>
      </c>
      <c r="C179" s="8">
        <f t="shared" si="20"/>
        <v>5.0544323483669995E-3</v>
      </c>
      <c r="D179" s="8">
        <f t="shared" si="21"/>
        <v>4.2805916629314211E-2</v>
      </c>
      <c r="E179" s="86" t="str">
        <f>IFERROR(VLOOKUP(A179,SPY!$A$2:$E$379,5,FALSE),"")</f>
        <v/>
      </c>
      <c r="F179" s="8"/>
    </row>
    <row r="180" spans="1:6" x14ac:dyDescent="0.45">
      <c r="A180" s="9">
        <v>26938</v>
      </c>
      <c r="B180" s="90">
        <v>23.355</v>
      </c>
      <c r="C180" s="8">
        <f t="shared" si="20"/>
        <v>3.8684719535784229E-3</v>
      </c>
      <c r="D180" s="8">
        <f t="shared" si="21"/>
        <v>4.6230345383684979E-2</v>
      </c>
      <c r="E180" s="86" t="str">
        <f>IFERROR(VLOOKUP(A180,SPY!$A$2:$E$379,5,FALSE),"")</f>
        <v/>
      </c>
      <c r="F180" s="8"/>
    </row>
    <row r="181" spans="1:6" x14ac:dyDescent="0.45">
      <c r="A181" s="9">
        <v>26969</v>
      </c>
      <c r="B181" s="90">
        <v>23.468</v>
      </c>
      <c r="C181" s="8">
        <f t="shared" si="20"/>
        <v>4.8383643759366546E-3</v>
      </c>
      <c r="D181" s="8">
        <f t="shared" si="21"/>
        <v>4.8521133053346377E-2</v>
      </c>
      <c r="E181" s="86" t="str">
        <f>IFERROR(VLOOKUP(A181,SPY!$A$2:$E$379,5,FALSE),"")</f>
        <v/>
      </c>
      <c r="F181" s="8"/>
    </row>
    <row r="182" spans="1:6" x14ac:dyDescent="0.45">
      <c r="A182" s="9">
        <v>26999</v>
      </c>
      <c r="B182" s="90">
        <v>23.597999999999999</v>
      </c>
      <c r="C182" s="8">
        <f t="shared" si="20"/>
        <v>5.5394579853416115E-3</v>
      </c>
      <c r="D182" s="8">
        <f t="shared" si="21"/>
        <v>5.118268074301735E-2</v>
      </c>
      <c r="E182" s="86" t="str">
        <f>IFERROR(VLOOKUP(A182,SPY!$A$2:$E$379,5,FALSE),"")</f>
        <v/>
      </c>
      <c r="F182" s="8"/>
    </row>
    <row r="183" spans="1:6" x14ac:dyDescent="0.45">
      <c r="A183" s="9">
        <v>27030</v>
      </c>
      <c r="B183" s="90">
        <v>23.713999999999999</v>
      </c>
      <c r="C183" s="8">
        <f t="shared" si="20"/>
        <v>4.9156708195610133E-3</v>
      </c>
      <c r="D183" s="8">
        <f t="shared" si="21"/>
        <v>5.569158171214883E-2</v>
      </c>
      <c r="E183" s="86" t="str">
        <f>IFERROR(VLOOKUP(A183,SPY!$A$2:$E$379,5,FALSE),"")</f>
        <v/>
      </c>
      <c r="F183" s="8"/>
    </row>
    <row r="184" spans="1:6" x14ac:dyDescent="0.45">
      <c r="A184" s="9">
        <v>27061</v>
      </c>
      <c r="B184" s="90">
        <v>23.864999999999998</v>
      </c>
      <c r="C184" s="8">
        <f t="shared" si="20"/>
        <v>6.3675465969470491E-3</v>
      </c>
      <c r="D184" s="8">
        <f t="shared" si="21"/>
        <v>5.9066299813614886E-2</v>
      </c>
      <c r="E184" s="86" t="str">
        <f>IFERROR(VLOOKUP(A184,SPY!$A$2:$E$379,5,FALSE),"")</f>
        <v/>
      </c>
      <c r="F184" s="8"/>
    </row>
    <row r="185" spans="1:6" x14ac:dyDescent="0.45">
      <c r="A185" s="9">
        <v>27089</v>
      </c>
      <c r="B185" s="90">
        <v>24.050999999999998</v>
      </c>
      <c r="C185" s="8">
        <f t="shared" si="20"/>
        <v>7.7938403519799415E-3</v>
      </c>
      <c r="D185" s="8">
        <f t="shared" si="21"/>
        <v>6.3027624309392127E-2</v>
      </c>
      <c r="E185" s="86" t="str">
        <f>IFERROR(VLOOKUP(A185,SPY!$A$2:$E$379,5,FALSE),"")</f>
        <v/>
      </c>
      <c r="F185" s="8"/>
    </row>
    <row r="186" spans="1:6" x14ac:dyDescent="0.45">
      <c r="A186" s="9">
        <v>27120</v>
      </c>
      <c r="B186" s="90">
        <v>24.231000000000002</v>
      </c>
      <c r="C186" s="8">
        <f t="shared" si="20"/>
        <v>7.4840962953723889E-3</v>
      </c>
      <c r="D186" s="8">
        <f t="shared" si="21"/>
        <v>6.4818069959571067E-2</v>
      </c>
      <c r="E186" s="86" t="str">
        <f>IFERROR(VLOOKUP(A186,SPY!$A$2:$E$379,5,FALSE),"")</f>
        <v/>
      </c>
      <c r="F186" s="8"/>
    </row>
    <row r="187" spans="1:6" x14ac:dyDescent="0.45">
      <c r="A187" s="9">
        <v>27150</v>
      </c>
      <c r="B187" s="90">
        <v>24.463999999999999</v>
      </c>
      <c r="C187" s="8">
        <f t="shared" si="20"/>
        <v>9.6157814370021466E-3</v>
      </c>
      <c r="D187" s="8">
        <f t="shared" si="21"/>
        <v>7.0915776571528477E-2</v>
      </c>
      <c r="E187" s="86" t="str">
        <f>IFERROR(VLOOKUP(A187,SPY!$A$2:$E$379,5,FALSE),"")</f>
        <v/>
      </c>
      <c r="F187" s="8"/>
    </row>
    <row r="188" spans="1:6" x14ac:dyDescent="0.45">
      <c r="A188" s="9">
        <v>27181</v>
      </c>
      <c r="B188" s="90">
        <v>24.715</v>
      </c>
      <c r="C188" s="8">
        <f t="shared" si="20"/>
        <v>1.0259973839110481E-2</v>
      </c>
      <c r="D188" s="8">
        <f t="shared" si="21"/>
        <v>7.7234886457743013E-2</v>
      </c>
      <c r="E188" s="86" t="str">
        <f>IFERROR(VLOOKUP(A188,SPY!$A$2:$E$379,5,FALSE),"")</f>
        <v/>
      </c>
      <c r="F188" s="8"/>
    </row>
    <row r="189" spans="1:6" x14ac:dyDescent="0.45">
      <c r="A189" s="9">
        <v>27211</v>
      </c>
      <c r="B189" s="90">
        <v>24.934000000000001</v>
      </c>
      <c r="C189" s="8">
        <f t="shared" si="20"/>
        <v>8.8610155775845634E-3</v>
      </c>
      <c r="D189" s="8">
        <f t="shared" si="21"/>
        <v>8.2157892452584536E-2</v>
      </c>
      <c r="E189" s="86" t="str">
        <f>IFERROR(VLOOKUP(A189,SPY!$A$2:$E$379,5,FALSE),"")</f>
        <v/>
      </c>
      <c r="F189" s="8"/>
    </row>
    <row r="190" spans="1:6" x14ac:dyDescent="0.45">
      <c r="A190" s="9">
        <v>27242</v>
      </c>
      <c r="B190" s="90">
        <v>25.173999999999999</v>
      </c>
      <c r="C190" s="8">
        <f t="shared" si="20"/>
        <v>9.6254110852649344E-3</v>
      </c>
      <c r="D190" s="8">
        <f t="shared" si="21"/>
        <v>8.7523760152064867E-2</v>
      </c>
      <c r="E190" s="86" t="str">
        <f>IFERROR(VLOOKUP(A190,SPY!$A$2:$E$379,5,FALSE),"")</f>
        <v/>
      </c>
      <c r="F190" s="8"/>
    </row>
    <row r="191" spans="1:6" x14ac:dyDescent="0.45">
      <c r="A191" s="9">
        <v>27273</v>
      </c>
      <c r="B191" s="90">
        <v>25.4</v>
      </c>
      <c r="C191" s="8">
        <f t="shared" si="20"/>
        <v>8.9775164852625711E-3</v>
      </c>
      <c r="D191" s="8">
        <f t="shared" si="21"/>
        <v>9.1768751343219268E-2</v>
      </c>
      <c r="E191" s="86" t="str">
        <f>IFERROR(VLOOKUP(A191,SPY!$A$2:$E$379,5,FALSE),"")</f>
        <v/>
      </c>
      <c r="F191" s="8"/>
    </row>
    <row r="192" spans="1:6" x14ac:dyDescent="0.45">
      <c r="A192" s="9">
        <v>27303</v>
      </c>
      <c r="B192" s="90">
        <v>25.599</v>
      </c>
      <c r="C192" s="8">
        <f t="shared" si="20"/>
        <v>7.8346456692914845E-3</v>
      </c>
      <c r="D192" s="8">
        <f t="shared" si="21"/>
        <v>9.6082209377007066E-2</v>
      </c>
      <c r="E192" s="86" t="str">
        <f>IFERROR(VLOOKUP(A192,SPY!$A$2:$E$379,5,FALSE),"")</f>
        <v/>
      </c>
      <c r="F192" s="8"/>
    </row>
    <row r="193" spans="1:6" x14ac:dyDescent="0.45">
      <c r="A193" s="9">
        <v>27334</v>
      </c>
      <c r="B193" s="90">
        <v>25.786000000000001</v>
      </c>
      <c r="C193" s="8">
        <f t="shared" si="20"/>
        <v>7.3049728505019118E-3</v>
      </c>
      <c r="D193" s="8">
        <f t="shared" si="21"/>
        <v>9.8772797000170609E-2</v>
      </c>
      <c r="E193" s="86" t="str">
        <f>IFERROR(VLOOKUP(A193,SPY!$A$2:$E$379,5,FALSE),"")</f>
        <v/>
      </c>
      <c r="F193" s="8"/>
    </row>
    <row r="194" spans="1:6" x14ac:dyDescent="0.45">
      <c r="A194" s="9">
        <v>27364</v>
      </c>
      <c r="B194" s="90">
        <v>25.968</v>
      </c>
      <c r="C194" s="8">
        <f t="shared" si="20"/>
        <v>7.0580935391297839E-3</v>
      </c>
      <c r="D194" s="8">
        <f t="shared" si="21"/>
        <v>0.10043224002034079</v>
      </c>
      <c r="E194" s="86" t="str">
        <f>IFERROR(VLOOKUP(A194,SPY!$A$2:$E$379,5,FALSE),"")</f>
        <v/>
      </c>
      <c r="F194" s="8"/>
    </row>
    <row r="195" spans="1:6" x14ac:dyDescent="0.45">
      <c r="A195" s="9">
        <v>27395</v>
      </c>
      <c r="B195" s="90">
        <v>26.119</v>
      </c>
      <c r="C195" s="8">
        <f t="shared" si="20"/>
        <v>5.8148490449785317E-3</v>
      </c>
      <c r="D195" s="8">
        <f t="shared" si="21"/>
        <v>0.10141688454077769</v>
      </c>
      <c r="E195" s="86" t="str">
        <f>IFERROR(VLOOKUP(A195,SPY!$A$2:$E$379,5,FALSE),"")</f>
        <v/>
      </c>
      <c r="F195" s="8"/>
    </row>
    <row r="196" spans="1:6" x14ac:dyDescent="0.45">
      <c r="A196" s="9">
        <v>27426</v>
      </c>
      <c r="B196" s="90">
        <v>26.303999999999998</v>
      </c>
      <c r="C196" s="8">
        <f t="shared" si="20"/>
        <v>7.0829664229103972E-3</v>
      </c>
      <c r="D196" s="8">
        <f t="shared" si="21"/>
        <v>0.10219987429289756</v>
      </c>
      <c r="E196" s="86" t="str">
        <f>IFERROR(VLOOKUP(A196,SPY!$A$2:$E$379,5,FALSE),"")</f>
        <v/>
      </c>
      <c r="F196" s="8"/>
    </row>
    <row r="197" spans="1:6" x14ac:dyDescent="0.45">
      <c r="A197" s="9">
        <v>27454</v>
      </c>
      <c r="B197" s="90">
        <v>26.440999999999999</v>
      </c>
      <c r="C197" s="8">
        <f t="shared" ref="C197:C260" si="22">B197/B196-1</f>
        <v>5.2083333333332593E-3</v>
      </c>
      <c r="D197" s="8">
        <f t="shared" si="21"/>
        <v>9.9372167477443707E-2</v>
      </c>
      <c r="E197" s="86" t="str">
        <f>IFERROR(VLOOKUP(A197,SPY!$A$2:$E$379,5,FALSE),"")</f>
        <v/>
      </c>
      <c r="F197" s="8"/>
    </row>
    <row r="198" spans="1:6" x14ac:dyDescent="0.45">
      <c r="A198" s="9">
        <v>27485</v>
      </c>
      <c r="B198" s="90">
        <v>26.57</v>
      </c>
      <c r="C198" s="8">
        <f t="shared" si="22"/>
        <v>4.8787867327257928E-3</v>
      </c>
      <c r="D198" s="8">
        <f t="shared" si="21"/>
        <v>9.65292394040691E-2</v>
      </c>
      <c r="E198" s="86" t="str">
        <f>IFERROR(VLOOKUP(A198,SPY!$A$2:$E$379,5,FALSE),"")</f>
        <v/>
      </c>
      <c r="F198" s="8"/>
    </row>
    <row r="199" spans="1:6" x14ac:dyDescent="0.45">
      <c r="A199" s="9">
        <v>27515</v>
      </c>
      <c r="B199" s="90">
        <v>26.683</v>
      </c>
      <c r="C199" s="8">
        <f t="shared" si="22"/>
        <v>4.2529168234850534E-3</v>
      </c>
      <c r="D199" s="8">
        <f t="shared" si="21"/>
        <v>9.0704708960104741E-2</v>
      </c>
      <c r="E199" s="86" t="str">
        <f>IFERROR(VLOOKUP(A199,SPY!$A$2:$E$379,5,FALSE),"")</f>
        <v/>
      </c>
      <c r="F199" s="8"/>
    </row>
    <row r="200" spans="1:6" x14ac:dyDescent="0.45">
      <c r="A200" s="9">
        <v>27546</v>
      </c>
      <c r="B200" s="90">
        <v>26.812999999999999</v>
      </c>
      <c r="C200" s="8">
        <f t="shared" si="22"/>
        <v>4.8720158902670896E-3</v>
      </c>
      <c r="D200" s="8">
        <f t="shared" si="21"/>
        <v>8.4887720008092193E-2</v>
      </c>
      <c r="E200" s="86" t="str">
        <f>IFERROR(VLOOKUP(A200,SPY!$A$2:$E$379,5,FALSE),"")</f>
        <v/>
      </c>
      <c r="F200" s="8"/>
    </row>
    <row r="201" spans="1:6" x14ac:dyDescent="0.45">
      <c r="A201" s="9">
        <v>27576</v>
      </c>
      <c r="B201" s="90">
        <v>26.978000000000002</v>
      </c>
      <c r="C201" s="8">
        <f t="shared" si="22"/>
        <v>6.15373139894837E-3</v>
      </c>
      <c r="D201" s="8">
        <f t="shared" si="21"/>
        <v>8.1976417742841035E-2</v>
      </c>
      <c r="E201" s="86" t="str">
        <f>IFERROR(VLOOKUP(A201,SPY!$A$2:$E$379,5,FALSE),"")</f>
        <v/>
      </c>
      <c r="F201" s="8"/>
    </row>
    <row r="202" spans="1:6" x14ac:dyDescent="0.45">
      <c r="A202" s="9">
        <v>27607</v>
      </c>
      <c r="B202" s="90">
        <v>27.071000000000002</v>
      </c>
      <c r="C202" s="8">
        <f t="shared" si="22"/>
        <v>3.4472533175180509E-3</v>
      </c>
      <c r="D202" s="8">
        <f t="shared" si="21"/>
        <v>7.5355525542226243E-2</v>
      </c>
      <c r="E202" s="86" t="str">
        <f>IFERROR(VLOOKUP(A202,SPY!$A$2:$E$379,5,FALSE),"")</f>
        <v/>
      </c>
      <c r="F202" s="8"/>
    </row>
    <row r="203" spans="1:6" x14ac:dyDescent="0.45">
      <c r="A203" s="9">
        <v>27638</v>
      </c>
      <c r="B203" s="90">
        <v>27.218</v>
      </c>
      <c r="C203" s="8">
        <f t="shared" si="22"/>
        <v>5.4301651213475299E-3</v>
      </c>
      <c r="D203" s="8">
        <f t="shared" si="21"/>
        <v>7.1574803149606403E-2</v>
      </c>
      <c r="E203" s="86" t="str">
        <f>IFERROR(VLOOKUP(A203,SPY!$A$2:$E$379,5,FALSE),"")</f>
        <v/>
      </c>
      <c r="F203" s="8"/>
    </row>
    <row r="204" spans="1:6" x14ac:dyDescent="0.45">
      <c r="A204" s="9">
        <v>27668</v>
      </c>
      <c r="B204" s="90">
        <v>27.353999999999999</v>
      </c>
      <c r="C204" s="8">
        <f t="shared" si="22"/>
        <v>4.9966933646850009E-3</v>
      </c>
      <c r="D204" s="8">
        <f t="shared" si="21"/>
        <v>6.8557365522090574E-2</v>
      </c>
      <c r="E204" s="86" t="str">
        <f>IFERROR(VLOOKUP(A204,SPY!$A$2:$E$379,5,FALSE),"")</f>
        <v/>
      </c>
      <c r="F204" s="8"/>
    </row>
    <row r="205" spans="1:6" x14ac:dyDescent="0.45">
      <c r="A205" s="9">
        <v>27699</v>
      </c>
      <c r="B205" s="90">
        <v>27.535</v>
      </c>
      <c r="C205" s="8">
        <f t="shared" si="22"/>
        <v>6.6169481611464409E-3</v>
      </c>
      <c r="D205" s="8">
        <f t="shared" si="21"/>
        <v>6.7827503296362224E-2</v>
      </c>
      <c r="E205" s="86" t="str">
        <f>IFERROR(VLOOKUP(A205,SPY!$A$2:$E$379,5,FALSE),"")</f>
        <v/>
      </c>
      <c r="F205" s="8"/>
    </row>
    <row r="206" spans="1:6" x14ac:dyDescent="0.45">
      <c r="A206" s="9">
        <v>27729</v>
      </c>
      <c r="B206" s="90">
        <v>27.702000000000002</v>
      </c>
      <c r="C206" s="8">
        <f t="shared" si="22"/>
        <v>6.0650081714181958E-3</v>
      </c>
      <c r="D206" s="8">
        <f t="shared" si="21"/>
        <v>6.6774491682070281E-2</v>
      </c>
      <c r="E206" s="86" t="str">
        <f>IFERROR(VLOOKUP(A206,SPY!$A$2:$E$379,5,FALSE),"")</f>
        <v/>
      </c>
      <c r="F206" s="8"/>
    </row>
    <row r="207" spans="1:6" x14ac:dyDescent="0.45">
      <c r="A207" s="9">
        <v>27760</v>
      </c>
      <c r="B207" s="90">
        <v>27.844000000000001</v>
      </c>
      <c r="C207" s="8">
        <f t="shared" si="22"/>
        <v>5.1259836834884887E-3</v>
      </c>
      <c r="D207" s="8">
        <f t="shared" si="21"/>
        <v>6.6043876105517096E-2</v>
      </c>
      <c r="E207" s="86" t="str">
        <f>IFERROR(VLOOKUP(A207,SPY!$A$2:$E$379,5,FALSE),"")</f>
        <v/>
      </c>
      <c r="F207" s="8"/>
    </row>
    <row r="208" spans="1:6" x14ac:dyDescent="0.45">
      <c r="A208" s="9">
        <v>27791</v>
      </c>
      <c r="B208" s="90">
        <v>27.954999999999998</v>
      </c>
      <c r="C208" s="8">
        <f t="shared" si="22"/>
        <v>3.9864961930755616E-3</v>
      </c>
      <c r="D208" s="8">
        <f t="shared" ref="D208:D271" si="23">B208/B196-1</f>
        <v>6.2766119221411287E-2</v>
      </c>
      <c r="E208" s="86" t="str">
        <f>IFERROR(VLOOKUP(A208,SPY!$A$2:$E$379,5,FALSE),"")</f>
        <v/>
      </c>
      <c r="F208" s="8"/>
    </row>
    <row r="209" spans="1:6" x14ac:dyDescent="0.45">
      <c r="A209" s="9">
        <v>27820</v>
      </c>
      <c r="B209" s="90">
        <v>28.047000000000001</v>
      </c>
      <c r="C209" s="8">
        <f t="shared" si="22"/>
        <v>3.2910033983188924E-3</v>
      </c>
      <c r="D209" s="8">
        <f t="shared" si="23"/>
        <v>6.0739003819825443E-2</v>
      </c>
      <c r="E209" s="86" t="str">
        <f>IFERROR(VLOOKUP(A209,SPY!$A$2:$E$379,5,FALSE),"")</f>
        <v/>
      </c>
      <c r="F209" s="8"/>
    </row>
    <row r="210" spans="1:6" x14ac:dyDescent="0.45">
      <c r="A210" s="9">
        <v>27851</v>
      </c>
      <c r="B210" s="90">
        <v>28.157</v>
      </c>
      <c r="C210" s="8">
        <f t="shared" si="22"/>
        <v>3.9219880914178606E-3</v>
      </c>
      <c r="D210" s="8">
        <f t="shared" si="23"/>
        <v>5.9729017689122976E-2</v>
      </c>
      <c r="E210" s="86" t="str">
        <f>IFERROR(VLOOKUP(A210,SPY!$A$2:$E$379,5,FALSE),"")</f>
        <v/>
      </c>
      <c r="F210" s="8"/>
    </row>
    <row r="211" spans="1:6" x14ac:dyDescent="0.45">
      <c r="A211" s="9">
        <v>27881</v>
      </c>
      <c r="B211" s="90">
        <v>28.29</v>
      </c>
      <c r="C211" s="8">
        <f t="shared" si="22"/>
        <v>4.7235145789679134E-3</v>
      </c>
      <c r="D211" s="8">
        <f t="shared" si="23"/>
        <v>6.0225611812764646E-2</v>
      </c>
      <c r="E211" s="86" t="str">
        <f>IFERROR(VLOOKUP(A211,SPY!$A$2:$E$379,5,FALSE),"")</f>
        <v/>
      </c>
      <c r="F211" s="8"/>
    </row>
    <row r="212" spans="1:6" x14ac:dyDescent="0.45">
      <c r="A212" s="9">
        <v>27912</v>
      </c>
      <c r="B212" s="90">
        <v>28.405000000000001</v>
      </c>
      <c r="C212" s="8">
        <f t="shared" si="22"/>
        <v>4.0650406504065817E-3</v>
      </c>
      <c r="D212" s="8">
        <f t="shared" si="23"/>
        <v>5.9374184164397992E-2</v>
      </c>
      <c r="E212" s="86" t="str">
        <f>IFERROR(VLOOKUP(A212,SPY!$A$2:$E$379,5,FALSE),"")</f>
        <v/>
      </c>
      <c r="F212" s="8"/>
    </row>
    <row r="213" spans="1:6" x14ac:dyDescent="0.45">
      <c r="A213" s="9">
        <v>27942</v>
      </c>
      <c r="B213" s="90">
        <v>28.561</v>
      </c>
      <c r="C213" s="8">
        <f t="shared" si="22"/>
        <v>5.4919908466819489E-3</v>
      </c>
      <c r="D213" s="8">
        <f t="shared" si="23"/>
        <v>5.8677440877752174E-2</v>
      </c>
      <c r="E213" s="86" t="str">
        <f>IFERROR(VLOOKUP(A213,SPY!$A$2:$E$379,5,FALSE),"")</f>
        <v/>
      </c>
      <c r="F213" s="8"/>
    </row>
    <row r="214" spans="1:6" x14ac:dyDescent="0.45">
      <c r="A214" s="9">
        <v>27973</v>
      </c>
      <c r="B214" s="90">
        <v>28.725999999999999</v>
      </c>
      <c r="C214" s="8">
        <f t="shared" si="22"/>
        <v>5.7771086446551934E-3</v>
      </c>
      <c r="D214" s="8">
        <f t="shared" si="23"/>
        <v>6.1135532488640898E-2</v>
      </c>
      <c r="E214" s="86" t="str">
        <f>IFERROR(VLOOKUP(A214,SPY!$A$2:$E$379,5,FALSE),"")</f>
        <v/>
      </c>
      <c r="F214" s="8"/>
    </row>
    <row r="215" spans="1:6" x14ac:dyDescent="0.45">
      <c r="A215" s="9">
        <v>28004</v>
      </c>
      <c r="B215" s="90">
        <v>28.893999999999998</v>
      </c>
      <c r="C215" s="8">
        <f t="shared" si="22"/>
        <v>5.8483603703960441E-3</v>
      </c>
      <c r="D215" s="8">
        <f t="shared" si="23"/>
        <v>6.1576897641266726E-2</v>
      </c>
      <c r="E215" s="86" t="str">
        <f>IFERROR(VLOOKUP(A215,SPY!$A$2:$E$379,5,FALSE),"")</f>
        <v/>
      </c>
      <c r="F215" s="8"/>
    </row>
    <row r="216" spans="1:6" x14ac:dyDescent="0.45">
      <c r="A216" s="9">
        <v>28034</v>
      </c>
      <c r="B216" s="90">
        <v>29.036000000000001</v>
      </c>
      <c r="C216" s="8">
        <f t="shared" si="22"/>
        <v>4.9145151242473428E-3</v>
      </c>
      <c r="D216" s="8">
        <f t="shared" si="23"/>
        <v>6.1490092856620659E-2</v>
      </c>
      <c r="E216" s="86" t="str">
        <f>IFERROR(VLOOKUP(A216,SPY!$A$2:$E$379,5,FALSE),"")</f>
        <v/>
      </c>
      <c r="F216" s="8"/>
    </row>
    <row r="217" spans="1:6" x14ac:dyDescent="0.45">
      <c r="A217" s="9">
        <v>28065</v>
      </c>
      <c r="B217" s="90">
        <v>29.167999999999999</v>
      </c>
      <c r="C217" s="8">
        <f t="shared" si="22"/>
        <v>4.5460807273729475E-3</v>
      </c>
      <c r="D217" s="8">
        <f t="shared" si="23"/>
        <v>5.9306337388777886E-2</v>
      </c>
      <c r="E217" s="86" t="str">
        <f>IFERROR(VLOOKUP(A217,SPY!$A$2:$E$379,5,FALSE),"")</f>
        <v/>
      </c>
      <c r="F217" s="8"/>
    </row>
    <row r="218" spans="1:6" x14ac:dyDescent="0.45">
      <c r="A218" s="9">
        <v>28095</v>
      </c>
      <c r="B218" s="90">
        <v>29.326000000000001</v>
      </c>
      <c r="C218" s="8">
        <f t="shared" si="22"/>
        <v>5.4168952276467675E-3</v>
      </c>
      <c r="D218" s="8">
        <f t="shared" si="23"/>
        <v>5.8623926070319854E-2</v>
      </c>
      <c r="E218" s="86" t="str">
        <f>IFERROR(VLOOKUP(A218,SPY!$A$2:$E$379,5,FALSE),"")</f>
        <v/>
      </c>
      <c r="F218" s="8"/>
    </row>
    <row r="219" spans="1:6" x14ac:dyDescent="0.45">
      <c r="A219" s="9">
        <v>28126</v>
      </c>
      <c r="B219" s="90">
        <v>29.504999999999999</v>
      </c>
      <c r="C219" s="8">
        <f t="shared" si="22"/>
        <v>6.103798676941885E-3</v>
      </c>
      <c r="D219" s="8">
        <f t="shared" si="23"/>
        <v>5.9653785375664237E-2</v>
      </c>
      <c r="E219" s="86" t="str">
        <f>IFERROR(VLOOKUP(A219,SPY!$A$2:$E$379,5,FALSE),"")</f>
        <v/>
      </c>
      <c r="F219" s="8"/>
    </row>
    <row r="220" spans="1:6" x14ac:dyDescent="0.45">
      <c r="A220" s="9">
        <v>28157</v>
      </c>
      <c r="B220" s="90">
        <v>29.686</v>
      </c>
      <c r="C220" s="8">
        <f t="shared" si="22"/>
        <v>6.1345534655143918E-3</v>
      </c>
      <c r="D220" s="8">
        <f t="shared" si="23"/>
        <v>6.1920944374888265E-2</v>
      </c>
      <c r="E220" s="86" t="str">
        <f>IFERROR(VLOOKUP(A220,SPY!$A$2:$E$379,5,FALSE),"")</f>
        <v/>
      </c>
      <c r="F220" s="8"/>
    </row>
    <row r="221" spans="1:6" x14ac:dyDescent="0.45">
      <c r="A221" s="9">
        <v>28185</v>
      </c>
      <c r="B221" s="90">
        <v>29.812000000000001</v>
      </c>
      <c r="C221" s="8">
        <f t="shared" si="22"/>
        <v>4.2444249814728163E-3</v>
      </c>
      <c r="D221" s="8">
        <f t="shared" si="23"/>
        <v>6.2930081648661096E-2</v>
      </c>
      <c r="E221" s="86" t="str">
        <f>IFERROR(VLOOKUP(A221,SPY!$A$2:$E$379,5,FALSE),"")</f>
        <v/>
      </c>
      <c r="F221" s="8"/>
    </row>
    <row r="222" spans="1:6" x14ac:dyDescent="0.45">
      <c r="A222" s="9">
        <v>28216</v>
      </c>
      <c r="B222" s="90">
        <v>29.959</v>
      </c>
      <c r="C222" s="8">
        <f t="shared" si="22"/>
        <v>4.9309003086004388E-3</v>
      </c>
      <c r="D222" s="8">
        <f t="shared" si="23"/>
        <v>6.3998295272933881E-2</v>
      </c>
      <c r="E222" s="86" t="str">
        <f>IFERROR(VLOOKUP(A222,SPY!$A$2:$E$379,5,FALSE),"")</f>
        <v/>
      </c>
      <c r="F222" s="8"/>
    </row>
    <row r="223" spans="1:6" x14ac:dyDescent="0.45">
      <c r="A223" s="9">
        <v>28246</v>
      </c>
      <c r="B223" s="90">
        <v>30.111999999999998</v>
      </c>
      <c r="C223" s="8">
        <f t="shared" si="22"/>
        <v>5.1069795387028716E-3</v>
      </c>
      <c r="D223" s="8">
        <f t="shared" si="23"/>
        <v>6.4404383174266444E-2</v>
      </c>
      <c r="E223" s="86" t="str">
        <f>IFERROR(VLOOKUP(A223,SPY!$A$2:$E$379,5,FALSE),"")</f>
        <v/>
      </c>
      <c r="F223" s="8"/>
    </row>
    <row r="224" spans="1:6" x14ac:dyDescent="0.45">
      <c r="A224" s="9">
        <v>28277</v>
      </c>
      <c r="B224" s="90">
        <v>30.292000000000002</v>
      </c>
      <c r="C224" s="8">
        <f t="shared" si="22"/>
        <v>5.9776833156217624E-3</v>
      </c>
      <c r="D224" s="8">
        <f t="shared" si="23"/>
        <v>6.6431966203133186E-2</v>
      </c>
      <c r="E224" s="86" t="str">
        <f>IFERROR(VLOOKUP(A224,SPY!$A$2:$E$379,5,FALSE),"")</f>
        <v/>
      </c>
      <c r="F224" s="8"/>
    </row>
    <row r="225" spans="1:6" x14ac:dyDescent="0.45">
      <c r="A225" s="9">
        <v>28307</v>
      </c>
      <c r="B225" s="90">
        <v>30.478999999999999</v>
      </c>
      <c r="C225" s="8">
        <f t="shared" si="22"/>
        <v>6.1732470619304536E-3</v>
      </c>
      <c r="D225" s="8">
        <f t="shared" si="23"/>
        <v>6.7154511396659844E-2</v>
      </c>
      <c r="E225" s="86" t="str">
        <f>IFERROR(VLOOKUP(A225,SPY!$A$2:$E$379,5,FALSE),"")</f>
        <v/>
      </c>
      <c r="F225" s="8"/>
    </row>
    <row r="226" spans="1:6" x14ac:dyDescent="0.45">
      <c r="A226" s="9">
        <v>28338</v>
      </c>
      <c r="B226" s="90">
        <v>30.629000000000001</v>
      </c>
      <c r="C226" s="8">
        <f t="shared" si="22"/>
        <v>4.9214213064734391E-3</v>
      </c>
      <c r="D226" s="8">
        <f t="shared" si="23"/>
        <v>6.6246605862285035E-2</v>
      </c>
      <c r="E226" s="86" t="str">
        <f>IFERROR(VLOOKUP(A226,SPY!$A$2:$E$379,5,FALSE),"")</f>
        <v/>
      </c>
      <c r="F226" s="8"/>
    </row>
    <row r="227" spans="1:6" x14ac:dyDescent="0.45">
      <c r="A227" s="9">
        <v>28369</v>
      </c>
      <c r="B227" s="90">
        <v>30.757999999999999</v>
      </c>
      <c r="C227" s="8">
        <f t="shared" si="22"/>
        <v>4.2116947990464837E-3</v>
      </c>
      <c r="D227" s="8">
        <f t="shared" si="23"/>
        <v>6.4511663321104695E-2</v>
      </c>
      <c r="E227" s="86" t="str">
        <f>IFERROR(VLOOKUP(A227,SPY!$A$2:$E$379,5,FALSE),"")</f>
        <v/>
      </c>
      <c r="F227" s="8"/>
    </row>
    <row r="228" spans="1:6" x14ac:dyDescent="0.45">
      <c r="A228" s="9">
        <v>28399</v>
      </c>
      <c r="B228" s="90">
        <v>30.907</v>
      </c>
      <c r="C228" s="8">
        <f t="shared" si="22"/>
        <v>4.8442681578777513E-3</v>
      </c>
      <c r="D228" s="8">
        <f t="shared" si="23"/>
        <v>6.4437250309959948E-2</v>
      </c>
      <c r="E228" s="86" t="str">
        <f>IFERROR(VLOOKUP(A228,SPY!$A$2:$E$379,5,FALSE),"")</f>
        <v/>
      </c>
      <c r="F228" s="8"/>
    </row>
    <row r="229" spans="1:6" x14ac:dyDescent="0.45">
      <c r="A229" s="9">
        <v>28430</v>
      </c>
      <c r="B229" s="90">
        <v>31.067</v>
      </c>
      <c r="C229" s="8">
        <f t="shared" si="22"/>
        <v>5.1768207849354209E-3</v>
      </c>
      <c r="D229" s="8">
        <f t="shared" si="23"/>
        <v>6.510559517279213E-2</v>
      </c>
      <c r="E229" s="86" t="str">
        <f>IFERROR(VLOOKUP(A229,SPY!$A$2:$E$379,5,FALSE),"")</f>
        <v/>
      </c>
      <c r="F229" s="8"/>
    </row>
    <row r="230" spans="1:6" x14ac:dyDescent="0.45">
      <c r="A230" s="9">
        <v>28460</v>
      </c>
      <c r="B230" s="90">
        <v>31.227</v>
      </c>
      <c r="C230" s="8">
        <f t="shared" si="22"/>
        <v>5.1501593330542939E-3</v>
      </c>
      <c r="D230" s="8">
        <f t="shared" si="23"/>
        <v>6.4823023937802704E-2</v>
      </c>
      <c r="E230" s="86" t="str">
        <f>IFERROR(VLOOKUP(A230,SPY!$A$2:$E$379,5,FALSE),"")</f>
        <v/>
      </c>
      <c r="F230" s="8"/>
    </row>
    <row r="231" spans="1:6" x14ac:dyDescent="0.45">
      <c r="A231" s="9">
        <v>28491</v>
      </c>
      <c r="B231" s="90">
        <v>31.414000000000001</v>
      </c>
      <c r="C231" s="8">
        <f t="shared" si="22"/>
        <v>5.9884074678964172E-3</v>
      </c>
      <c r="D231" s="8">
        <f t="shared" si="23"/>
        <v>6.4700898152855624E-2</v>
      </c>
      <c r="E231" s="86" t="str">
        <f>IFERROR(VLOOKUP(A231,SPY!$A$2:$E$379,5,FALSE),"")</f>
        <v/>
      </c>
      <c r="F231" s="8"/>
    </row>
    <row r="232" spans="1:6" x14ac:dyDescent="0.45">
      <c r="A232" s="9">
        <v>28522</v>
      </c>
      <c r="B232" s="90">
        <v>31.535</v>
      </c>
      <c r="C232" s="8">
        <f t="shared" si="22"/>
        <v>3.8517858279747408E-3</v>
      </c>
      <c r="D232" s="8">
        <f t="shared" si="23"/>
        <v>6.2285252307485051E-2</v>
      </c>
      <c r="E232" s="86" t="str">
        <f>IFERROR(VLOOKUP(A232,SPY!$A$2:$E$379,5,FALSE),"")</f>
        <v/>
      </c>
      <c r="F232" s="8"/>
    </row>
    <row r="233" spans="1:6" x14ac:dyDescent="0.45">
      <c r="A233" s="9">
        <v>28550</v>
      </c>
      <c r="B233" s="90">
        <v>31.706</v>
      </c>
      <c r="C233" s="8">
        <f t="shared" si="22"/>
        <v>5.4225463770414262E-3</v>
      </c>
      <c r="D233" s="8">
        <f t="shared" si="23"/>
        <v>6.3531463840064362E-2</v>
      </c>
      <c r="E233" s="86" t="str">
        <f>IFERROR(VLOOKUP(A233,SPY!$A$2:$E$379,5,FALSE),"")</f>
        <v/>
      </c>
      <c r="F233" s="8"/>
    </row>
    <row r="234" spans="1:6" x14ac:dyDescent="0.45">
      <c r="A234" s="9">
        <v>28581</v>
      </c>
      <c r="B234" s="90">
        <v>31.911000000000001</v>
      </c>
      <c r="C234" s="8">
        <f t="shared" si="22"/>
        <v>6.4656531886708724E-3</v>
      </c>
      <c r="D234" s="8">
        <f t="shared" si="23"/>
        <v>6.5155712807503541E-2</v>
      </c>
      <c r="E234" s="86" t="str">
        <f>IFERROR(VLOOKUP(A234,SPY!$A$2:$E$379,5,FALSE),"")</f>
        <v/>
      </c>
      <c r="F234" s="8"/>
    </row>
    <row r="235" spans="1:6" x14ac:dyDescent="0.45">
      <c r="A235" s="9">
        <v>28611</v>
      </c>
      <c r="B235" s="90">
        <v>32.098999999999997</v>
      </c>
      <c r="C235" s="8">
        <f t="shared" si="22"/>
        <v>5.8913854156872336E-3</v>
      </c>
      <c r="D235" s="8">
        <f t="shared" si="23"/>
        <v>6.5986981934112565E-2</v>
      </c>
      <c r="E235" s="86" t="str">
        <f>IFERROR(VLOOKUP(A235,SPY!$A$2:$E$379,5,FALSE),"")</f>
        <v/>
      </c>
      <c r="F235" s="8"/>
    </row>
    <row r="236" spans="1:6" x14ac:dyDescent="0.45">
      <c r="A236" s="9">
        <v>28642</v>
      </c>
      <c r="B236" s="90">
        <v>32.277999999999999</v>
      </c>
      <c r="C236" s="8">
        <f t="shared" si="22"/>
        <v>5.5764977102090718E-3</v>
      </c>
      <c r="D236" s="8">
        <f t="shared" si="23"/>
        <v>6.5561864518684621E-2</v>
      </c>
      <c r="E236" s="86" t="str">
        <f>IFERROR(VLOOKUP(A236,SPY!$A$2:$E$379,5,FALSE),"")</f>
        <v/>
      </c>
      <c r="F236" s="8"/>
    </row>
    <row r="237" spans="1:6" x14ac:dyDescent="0.45">
      <c r="A237" s="9">
        <v>28672</v>
      </c>
      <c r="B237" s="90">
        <v>32.468000000000004</v>
      </c>
      <c r="C237" s="8">
        <f t="shared" si="22"/>
        <v>5.8863622281430938E-3</v>
      </c>
      <c r="D237" s="8">
        <f t="shared" si="23"/>
        <v>6.5258046523836155E-2</v>
      </c>
      <c r="E237" s="86" t="str">
        <f>IFERROR(VLOOKUP(A237,SPY!$A$2:$E$379,5,FALSE),"")</f>
        <v/>
      </c>
      <c r="F237" s="8"/>
    </row>
    <row r="238" spans="1:6" x14ac:dyDescent="0.45">
      <c r="A238" s="9">
        <v>28703</v>
      </c>
      <c r="B238" s="90">
        <v>32.642000000000003</v>
      </c>
      <c r="C238" s="8">
        <f t="shared" si="22"/>
        <v>5.3591228286311576E-3</v>
      </c>
      <c r="D238" s="8">
        <f t="shared" si="23"/>
        <v>6.5722028143262889E-2</v>
      </c>
      <c r="E238" s="86" t="str">
        <f>IFERROR(VLOOKUP(A238,SPY!$A$2:$E$379,5,FALSE),"")</f>
        <v/>
      </c>
      <c r="F238" s="8"/>
    </row>
    <row r="239" spans="1:6" x14ac:dyDescent="0.45">
      <c r="A239" s="9">
        <v>28734</v>
      </c>
      <c r="B239" s="90">
        <v>32.83</v>
      </c>
      <c r="C239" s="8">
        <f t="shared" si="22"/>
        <v>5.7594510140308586E-3</v>
      </c>
      <c r="D239" s="8">
        <f t="shared" si="23"/>
        <v>6.736458807464718E-2</v>
      </c>
      <c r="E239" s="86" t="str">
        <f>IFERROR(VLOOKUP(A239,SPY!$A$2:$E$379,5,FALSE),"")</f>
        <v/>
      </c>
      <c r="F239" s="8"/>
    </row>
    <row r="240" spans="1:6" x14ac:dyDescent="0.45">
      <c r="A240" s="9">
        <v>28764</v>
      </c>
      <c r="B240" s="90">
        <v>33.070999999999998</v>
      </c>
      <c r="C240" s="8">
        <f t="shared" si="22"/>
        <v>7.3408467864757299E-3</v>
      </c>
      <c r="D240" s="8">
        <f t="shared" si="23"/>
        <v>7.0016501116251906E-2</v>
      </c>
      <c r="E240" s="86" t="str">
        <f>IFERROR(VLOOKUP(A240,SPY!$A$2:$E$379,5,FALSE),"")</f>
        <v/>
      </c>
      <c r="F240" s="8"/>
    </row>
    <row r="241" spans="1:6" x14ac:dyDescent="0.45">
      <c r="A241" s="9">
        <v>28795</v>
      </c>
      <c r="B241" s="90">
        <v>33.249000000000002</v>
      </c>
      <c r="C241" s="8">
        <f t="shared" si="22"/>
        <v>5.3823591666415371E-3</v>
      </c>
      <c r="D241" s="8">
        <f t="shared" si="23"/>
        <v>7.0235297904529093E-2</v>
      </c>
      <c r="E241" s="86" t="str">
        <f>IFERROR(VLOOKUP(A241,SPY!$A$2:$E$379,5,FALSE),"")</f>
        <v/>
      </c>
      <c r="F241" s="8"/>
    </row>
    <row r="242" spans="1:6" x14ac:dyDescent="0.45">
      <c r="A242" s="9">
        <v>28825</v>
      </c>
      <c r="B242" s="90">
        <v>33.378</v>
      </c>
      <c r="C242" s="8">
        <f t="shared" si="22"/>
        <v>3.8798159343138572E-3</v>
      </c>
      <c r="D242" s="8">
        <f t="shared" si="23"/>
        <v>6.8882697665481718E-2</v>
      </c>
      <c r="E242" s="86" t="str">
        <f>IFERROR(VLOOKUP(A242,SPY!$A$2:$E$379,5,FALSE),"")</f>
        <v/>
      </c>
      <c r="F242" s="8"/>
    </row>
    <row r="243" spans="1:6" x14ac:dyDescent="0.45">
      <c r="A243" s="9">
        <v>28856</v>
      </c>
      <c r="B243" s="90">
        <v>33.548999999999999</v>
      </c>
      <c r="C243" s="8">
        <f t="shared" si="22"/>
        <v>5.1231349991012198E-3</v>
      </c>
      <c r="D243" s="8">
        <f t="shared" si="23"/>
        <v>6.7963328452282257E-2</v>
      </c>
      <c r="E243" s="86" t="str">
        <f>IFERROR(VLOOKUP(A243,SPY!$A$2:$E$379,5,FALSE),"")</f>
        <v/>
      </c>
      <c r="F243" s="8"/>
    </row>
    <row r="244" spans="1:6" x14ac:dyDescent="0.45">
      <c r="A244" s="9">
        <v>28887</v>
      </c>
      <c r="B244" s="90">
        <v>33.658999999999999</v>
      </c>
      <c r="C244" s="8">
        <f t="shared" si="22"/>
        <v>3.278786252943533E-3</v>
      </c>
      <c r="D244" s="8">
        <f t="shared" si="23"/>
        <v>6.7353733946408756E-2</v>
      </c>
      <c r="E244" s="86" t="str">
        <f>IFERROR(VLOOKUP(A244,SPY!$A$2:$E$379,5,FALSE),"")</f>
        <v/>
      </c>
      <c r="F244" s="8"/>
    </row>
    <row r="245" spans="1:6" x14ac:dyDescent="0.45">
      <c r="A245" s="9">
        <v>28915</v>
      </c>
      <c r="B245" s="90">
        <v>33.851999999999997</v>
      </c>
      <c r="C245" s="8">
        <f t="shared" si="22"/>
        <v>5.73397902492645E-3</v>
      </c>
      <c r="D245" s="8">
        <f t="shared" si="23"/>
        <v>6.7684349965306145E-2</v>
      </c>
      <c r="E245" s="86" t="str">
        <f>IFERROR(VLOOKUP(A245,SPY!$A$2:$E$379,5,FALSE),"")</f>
        <v/>
      </c>
      <c r="F245" s="8"/>
    </row>
    <row r="246" spans="1:6" x14ac:dyDescent="0.45">
      <c r="A246" s="9">
        <v>28946</v>
      </c>
      <c r="B246" s="90">
        <v>34.164999999999999</v>
      </c>
      <c r="C246" s="8">
        <f t="shared" si="22"/>
        <v>9.2461302138722168E-3</v>
      </c>
      <c r="D246" s="8">
        <f t="shared" si="23"/>
        <v>7.0633950675315749E-2</v>
      </c>
      <c r="E246" s="86" t="str">
        <f>IFERROR(VLOOKUP(A246,SPY!$A$2:$E$379,5,FALSE),"")</f>
        <v/>
      </c>
      <c r="F246" s="8"/>
    </row>
    <row r="247" spans="1:6" x14ac:dyDescent="0.45">
      <c r="A247" s="9">
        <v>28976</v>
      </c>
      <c r="B247" s="90">
        <v>34.462000000000003</v>
      </c>
      <c r="C247" s="8">
        <f t="shared" si="22"/>
        <v>8.69310698082848E-3</v>
      </c>
      <c r="D247" s="8">
        <f t="shared" si="23"/>
        <v>7.3616000498458067E-2</v>
      </c>
      <c r="E247" s="86" t="str">
        <f>IFERROR(VLOOKUP(A247,SPY!$A$2:$E$379,5,FALSE),"")</f>
        <v/>
      </c>
      <c r="F247" s="8"/>
    </row>
    <row r="248" spans="1:6" x14ac:dyDescent="0.45">
      <c r="A248" s="9">
        <v>29007</v>
      </c>
      <c r="B248" s="90">
        <v>34.655000000000001</v>
      </c>
      <c r="C248" s="8">
        <f t="shared" si="22"/>
        <v>5.6003714235970392E-3</v>
      </c>
      <c r="D248" s="8">
        <f t="shared" si="23"/>
        <v>7.3641489559452378E-2</v>
      </c>
      <c r="E248" s="86" t="str">
        <f>IFERROR(VLOOKUP(A248,SPY!$A$2:$E$379,5,FALSE),"")</f>
        <v/>
      </c>
      <c r="F248" s="8"/>
    </row>
    <row r="249" spans="1:6" x14ac:dyDescent="0.45">
      <c r="A249" s="9">
        <v>29037</v>
      </c>
      <c r="B249" s="90">
        <v>34.829000000000001</v>
      </c>
      <c r="C249" s="8">
        <f t="shared" si="22"/>
        <v>5.0209205020921299E-3</v>
      </c>
      <c r="D249" s="8">
        <f t="shared" si="23"/>
        <v>7.2717752864358554E-2</v>
      </c>
      <c r="E249" s="86" t="str">
        <f>IFERROR(VLOOKUP(A249,SPY!$A$2:$E$379,5,FALSE),"")</f>
        <v/>
      </c>
      <c r="F249" s="8"/>
    </row>
    <row r="250" spans="1:6" x14ac:dyDescent="0.45">
      <c r="A250" s="9">
        <v>29068</v>
      </c>
      <c r="B250" s="90">
        <v>35.06</v>
      </c>
      <c r="C250" s="8">
        <f t="shared" si="22"/>
        <v>6.6324040311236399E-3</v>
      </c>
      <c r="D250" s="8">
        <f t="shared" si="23"/>
        <v>7.4076343361313635E-2</v>
      </c>
      <c r="E250" s="86" t="str">
        <f>IFERROR(VLOOKUP(A250,SPY!$A$2:$E$379,5,FALSE),"")</f>
        <v/>
      </c>
      <c r="F250" s="8"/>
    </row>
    <row r="251" spans="1:6" x14ac:dyDescent="0.45">
      <c r="A251" s="9">
        <v>29099</v>
      </c>
      <c r="B251" s="90">
        <v>35.298999999999999</v>
      </c>
      <c r="C251" s="8">
        <f t="shared" si="22"/>
        <v>6.816885339418155E-3</v>
      </c>
      <c r="D251" s="8">
        <f t="shared" si="23"/>
        <v>7.520560462991166E-2</v>
      </c>
      <c r="E251" s="86" t="str">
        <f>IFERROR(VLOOKUP(A251,SPY!$A$2:$E$379,5,FALSE),"")</f>
        <v/>
      </c>
      <c r="F251" s="8"/>
    </row>
    <row r="252" spans="1:6" x14ac:dyDescent="0.45">
      <c r="A252" s="9">
        <v>29129</v>
      </c>
      <c r="B252" s="90">
        <v>35.557000000000002</v>
      </c>
      <c r="C252" s="8">
        <f t="shared" si="22"/>
        <v>7.308988923198978E-3</v>
      </c>
      <c r="D252" s="8">
        <f t="shared" si="23"/>
        <v>7.5171600495902879E-2</v>
      </c>
      <c r="E252" s="86" t="str">
        <f>IFERROR(VLOOKUP(A252,SPY!$A$2:$E$379,5,FALSE),"")</f>
        <v/>
      </c>
      <c r="F252" s="8"/>
    </row>
    <row r="253" spans="1:6" x14ac:dyDescent="0.45">
      <c r="A253" s="9">
        <v>29160</v>
      </c>
      <c r="B253" s="90">
        <v>35.783999999999999</v>
      </c>
      <c r="C253" s="8">
        <f t="shared" si="22"/>
        <v>6.3841156453017245E-3</v>
      </c>
      <c r="D253" s="8">
        <f t="shared" si="23"/>
        <v>7.6242894523143478E-2</v>
      </c>
      <c r="E253" s="86" t="str">
        <f>IFERROR(VLOOKUP(A253,SPY!$A$2:$E$379,5,FALSE),"")</f>
        <v/>
      </c>
      <c r="F253" s="8"/>
    </row>
    <row r="254" spans="1:6" x14ac:dyDescent="0.45">
      <c r="A254" s="9">
        <v>29190</v>
      </c>
      <c r="B254" s="90">
        <v>36.040999999999997</v>
      </c>
      <c r="C254" s="8">
        <f t="shared" si="22"/>
        <v>7.18198077353005E-3</v>
      </c>
      <c r="D254" s="8">
        <f t="shared" si="23"/>
        <v>7.9783090658517519E-2</v>
      </c>
      <c r="E254" s="86" t="str">
        <f>IFERROR(VLOOKUP(A254,SPY!$A$2:$E$379,5,FALSE),"")</f>
        <v/>
      </c>
      <c r="F254" s="8"/>
    </row>
    <row r="255" spans="1:6" x14ac:dyDescent="0.45">
      <c r="A255" s="9">
        <v>29221</v>
      </c>
      <c r="B255" s="90">
        <v>36.314999999999998</v>
      </c>
      <c r="C255" s="8">
        <f t="shared" si="22"/>
        <v>7.602452762132117E-3</v>
      </c>
      <c r="D255" s="8">
        <f t="shared" si="23"/>
        <v>8.2446570687650933E-2</v>
      </c>
      <c r="E255" s="86" t="str">
        <f>IFERROR(VLOOKUP(A255,SPY!$A$2:$E$379,5,FALSE),"")</f>
        <v/>
      </c>
      <c r="F255" s="8"/>
    </row>
    <row r="256" spans="1:6" x14ac:dyDescent="0.45">
      <c r="A256" s="9">
        <v>29252</v>
      </c>
      <c r="B256" s="90">
        <v>36.677</v>
      </c>
      <c r="C256" s="8">
        <f t="shared" si="22"/>
        <v>9.968332644912703E-3</v>
      </c>
      <c r="D256" s="8">
        <f t="shared" si="23"/>
        <v>8.9663982887192129E-2</v>
      </c>
      <c r="E256" s="86" t="str">
        <f>IFERROR(VLOOKUP(A256,SPY!$A$2:$E$379,5,FALSE),"")</f>
        <v/>
      </c>
      <c r="F256" s="8"/>
    </row>
    <row r="257" spans="1:6" x14ac:dyDescent="0.45">
      <c r="A257" s="9">
        <v>29281</v>
      </c>
      <c r="B257" s="90">
        <v>37.017000000000003</v>
      </c>
      <c r="C257" s="8">
        <f t="shared" si="22"/>
        <v>9.2701147858331723E-3</v>
      </c>
      <c r="D257" s="8">
        <f t="shared" si="23"/>
        <v>9.3495214462956611E-2</v>
      </c>
      <c r="E257" s="86" t="str">
        <f>IFERROR(VLOOKUP(A257,SPY!$A$2:$E$379,5,FALSE),"")</f>
        <v/>
      </c>
      <c r="F257" s="8"/>
    </row>
    <row r="258" spans="1:6" x14ac:dyDescent="0.45">
      <c r="A258" s="9">
        <v>29312</v>
      </c>
      <c r="B258" s="90">
        <v>37.207000000000001</v>
      </c>
      <c r="C258" s="8">
        <f t="shared" si="22"/>
        <v>5.132776832266206E-3</v>
      </c>
      <c r="D258" s="8">
        <f t="shared" si="23"/>
        <v>8.9038489682423672E-2</v>
      </c>
      <c r="E258" s="86" t="str">
        <f>IFERROR(VLOOKUP(A258,SPY!$A$2:$E$379,5,FALSE),"")</f>
        <v/>
      </c>
      <c r="F258" s="8"/>
    </row>
    <row r="259" spans="1:6" x14ac:dyDescent="0.45">
      <c r="A259" s="9">
        <v>29342</v>
      </c>
      <c r="B259" s="90">
        <v>37.506999999999998</v>
      </c>
      <c r="C259" s="8">
        <f t="shared" si="22"/>
        <v>8.062998898056728E-3</v>
      </c>
      <c r="D259" s="8">
        <f t="shared" si="23"/>
        <v>8.8358191631361827E-2</v>
      </c>
      <c r="E259" s="86" t="str">
        <f>IFERROR(VLOOKUP(A259,SPY!$A$2:$E$379,5,FALSE),"")</f>
        <v/>
      </c>
      <c r="F259" s="8"/>
    </row>
    <row r="260" spans="1:6" x14ac:dyDescent="0.45">
      <c r="A260" s="9">
        <v>29373</v>
      </c>
      <c r="B260" s="90">
        <v>37.756</v>
      </c>
      <c r="C260" s="8">
        <f t="shared" si="22"/>
        <v>6.6387607646574143E-3</v>
      </c>
      <c r="D260" s="8">
        <f t="shared" si="23"/>
        <v>8.9482037224065669E-2</v>
      </c>
      <c r="E260" s="86" t="str">
        <f>IFERROR(VLOOKUP(A260,SPY!$A$2:$E$379,5,FALSE),"")</f>
        <v/>
      </c>
      <c r="F260" s="8"/>
    </row>
    <row r="261" spans="1:6" x14ac:dyDescent="0.45">
      <c r="A261" s="9">
        <v>29403</v>
      </c>
      <c r="B261" s="90">
        <v>38.021000000000001</v>
      </c>
      <c r="C261" s="8">
        <f t="shared" ref="C261:C324" si="24">B261/B260-1</f>
        <v>7.0187519864393089E-3</v>
      </c>
      <c r="D261" s="8">
        <f t="shared" si="23"/>
        <v>9.1647764793706399E-2</v>
      </c>
      <c r="E261" s="86" t="str">
        <f>IFERROR(VLOOKUP(A261,SPY!$A$2:$E$379,5,FALSE),"")</f>
        <v/>
      </c>
      <c r="F261" s="8"/>
    </row>
    <row r="262" spans="1:6" x14ac:dyDescent="0.45">
      <c r="A262" s="9">
        <v>29434</v>
      </c>
      <c r="B262" s="90">
        <v>38.295999999999999</v>
      </c>
      <c r="C262" s="8">
        <f t="shared" si="24"/>
        <v>7.232845006706734E-3</v>
      </c>
      <c r="D262" s="8">
        <f t="shared" si="23"/>
        <v>9.2298916143753518E-2</v>
      </c>
      <c r="E262" s="86" t="str">
        <f>IFERROR(VLOOKUP(A262,SPY!$A$2:$E$379,5,FALSE),"")</f>
        <v/>
      </c>
      <c r="F262" s="8"/>
    </row>
    <row r="263" spans="1:6" x14ac:dyDescent="0.45">
      <c r="A263" s="9">
        <v>29465</v>
      </c>
      <c r="B263" s="90">
        <v>38.656999999999996</v>
      </c>
      <c r="C263" s="8">
        <f t="shared" si="24"/>
        <v>9.4265719657404823E-3</v>
      </c>
      <c r="D263" s="8">
        <f t="shared" si="23"/>
        <v>9.5130173659310424E-2</v>
      </c>
      <c r="E263" s="86" t="str">
        <f>IFERROR(VLOOKUP(A263,SPY!$A$2:$E$379,5,FALSE),"")</f>
        <v/>
      </c>
      <c r="F263" s="8"/>
    </row>
    <row r="264" spans="1:6" x14ac:dyDescent="0.45">
      <c r="A264" s="9">
        <v>29495</v>
      </c>
      <c r="B264" s="90">
        <v>38.975000000000001</v>
      </c>
      <c r="C264" s="8">
        <f t="shared" si="24"/>
        <v>8.2261944796544473E-3</v>
      </c>
      <c r="D264" s="8">
        <f t="shared" si="23"/>
        <v>9.6127344826616445E-2</v>
      </c>
      <c r="E264" s="86" t="str">
        <f>IFERROR(VLOOKUP(A264,SPY!$A$2:$E$379,5,FALSE),"")</f>
        <v/>
      </c>
      <c r="F264" s="8"/>
    </row>
    <row r="265" spans="1:6" x14ac:dyDescent="0.45">
      <c r="A265" s="9">
        <v>29526</v>
      </c>
      <c r="B265" s="90">
        <v>39.281999999999996</v>
      </c>
      <c r="C265" s="8">
        <f t="shared" si="24"/>
        <v>7.8768441308529891E-3</v>
      </c>
      <c r="D265" s="8">
        <f t="shared" si="23"/>
        <v>9.7753185781354723E-2</v>
      </c>
      <c r="E265" s="86" t="str">
        <f>IFERROR(VLOOKUP(A265,SPY!$A$2:$E$379,5,FALSE),"")</f>
        <v/>
      </c>
      <c r="F265" s="8"/>
    </row>
    <row r="266" spans="1:6" x14ac:dyDescent="0.45">
      <c r="A266" s="9">
        <v>29556</v>
      </c>
      <c r="B266" s="90">
        <v>39.518000000000001</v>
      </c>
      <c r="C266" s="8">
        <f t="shared" si="24"/>
        <v>6.0078407413066692E-3</v>
      </c>
      <c r="D266" s="8">
        <f t="shared" si="23"/>
        <v>9.6473460780777565E-2</v>
      </c>
      <c r="E266" s="86" t="str">
        <f>IFERROR(VLOOKUP(A266,SPY!$A$2:$E$379,5,FALSE),"")</f>
        <v/>
      </c>
      <c r="F266" s="8"/>
    </row>
    <row r="267" spans="1:6" x14ac:dyDescent="0.45">
      <c r="A267" s="9">
        <v>29587</v>
      </c>
      <c r="B267" s="90">
        <v>39.860999999999997</v>
      </c>
      <c r="C267" s="8">
        <f t="shared" si="24"/>
        <v>8.6795890480286797E-3</v>
      </c>
      <c r="D267" s="8">
        <f t="shared" si="23"/>
        <v>9.7645600991325798E-2</v>
      </c>
      <c r="E267" s="86" t="str">
        <f>IFERROR(VLOOKUP(A267,SPY!$A$2:$E$379,5,FALSE),"")</f>
        <v/>
      </c>
      <c r="F267" s="8"/>
    </row>
    <row r="268" spans="1:6" x14ac:dyDescent="0.45">
      <c r="A268" s="9">
        <v>29618</v>
      </c>
      <c r="B268" s="90">
        <v>40.152000000000001</v>
      </c>
      <c r="C268" s="8">
        <f t="shared" si="24"/>
        <v>7.3003687815158536E-3</v>
      </c>
      <c r="D268" s="8">
        <f t="shared" si="23"/>
        <v>9.4746026119911786E-2</v>
      </c>
      <c r="E268" s="86" t="str">
        <f>IFERROR(VLOOKUP(A268,SPY!$A$2:$E$379,5,FALSE),"")</f>
        <v/>
      </c>
      <c r="F268" s="8"/>
    </row>
    <row r="269" spans="1:6" x14ac:dyDescent="0.45">
      <c r="A269" s="9">
        <v>29646</v>
      </c>
      <c r="B269" s="90">
        <v>40.375</v>
      </c>
      <c r="C269" s="8">
        <f t="shared" si="24"/>
        <v>5.5538951982465612E-3</v>
      </c>
      <c r="D269" s="8">
        <f t="shared" si="23"/>
        <v>9.0715076856579424E-2</v>
      </c>
      <c r="E269" s="86" t="str">
        <f>IFERROR(VLOOKUP(A269,SPY!$A$2:$E$379,5,FALSE),"")</f>
        <v/>
      </c>
      <c r="F269" s="8"/>
    </row>
    <row r="270" spans="1:6" x14ac:dyDescent="0.45">
      <c r="A270" s="9">
        <v>29677</v>
      </c>
      <c r="B270" s="90">
        <v>40.633000000000003</v>
      </c>
      <c r="C270" s="8">
        <f t="shared" si="24"/>
        <v>6.3900928792570699E-3</v>
      </c>
      <c r="D270" s="8">
        <f t="shared" si="23"/>
        <v>9.2079447415808868E-2</v>
      </c>
      <c r="E270" s="86" t="str">
        <f>IFERROR(VLOOKUP(A270,SPY!$A$2:$E$379,5,FALSE),"")</f>
        <v/>
      </c>
      <c r="F270" s="8"/>
    </row>
    <row r="271" spans="1:6" x14ac:dyDescent="0.45">
      <c r="A271" s="9">
        <v>29707</v>
      </c>
      <c r="B271" s="90">
        <v>40.912999999999997</v>
      </c>
      <c r="C271" s="8">
        <f t="shared" si="24"/>
        <v>6.8909507050918251E-3</v>
      </c>
      <c r="D271" s="8">
        <f t="shared" si="23"/>
        <v>9.0809715519769574E-2</v>
      </c>
      <c r="E271" s="86" t="str">
        <f>IFERROR(VLOOKUP(A271,SPY!$A$2:$E$379,5,FALSE),"")</f>
        <v/>
      </c>
      <c r="F271" s="8"/>
    </row>
    <row r="272" spans="1:6" x14ac:dyDescent="0.45">
      <c r="A272" s="9">
        <v>29738</v>
      </c>
      <c r="B272" s="90">
        <v>41.116999999999997</v>
      </c>
      <c r="C272" s="8">
        <f t="shared" si="24"/>
        <v>4.9861902084911147E-3</v>
      </c>
      <c r="D272" s="8">
        <f t="shared" ref="D272:D335" si="25">B272/B260-1</f>
        <v>8.9018963873291668E-2</v>
      </c>
      <c r="E272" s="86" t="str">
        <f>IFERROR(VLOOKUP(A272,SPY!$A$2:$E$379,5,FALSE),"")</f>
        <v/>
      </c>
      <c r="F272" s="8"/>
    </row>
    <row r="273" spans="1:6" x14ac:dyDescent="0.45">
      <c r="A273" s="9">
        <v>29768</v>
      </c>
      <c r="B273" s="90">
        <v>41.365000000000002</v>
      </c>
      <c r="C273" s="8">
        <f t="shared" si="24"/>
        <v>6.0315684510057199E-3</v>
      </c>
      <c r="D273" s="8">
        <f t="shared" si="25"/>
        <v>8.7951395281554934E-2</v>
      </c>
      <c r="E273" s="86" t="str">
        <f>IFERROR(VLOOKUP(A273,SPY!$A$2:$E$379,5,FALSE),"")</f>
        <v/>
      </c>
      <c r="F273" s="8"/>
    </row>
    <row r="274" spans="1:6" x14ac:dyDescent="0.45">
      <c r="A274" s="9">
        <v>29799</v>
      </c>
      <c r="B274" s="90">
        <v>41.642000000000003</v>
      </c>
      <c r="C274" s="8">
        <f t="shared" si="24"/>
        <v>6.6964825335429357E-3</v>
      </c>
      <c r="D274" s="8">
        <f t="shared" si="25"/>
        <v>8.7372049300188159E-2</v>
      </c>
      <c r="E274" s="86" t="str">
        <f>IFERROR(VLOOKUP(A274,SPY!$A$2:$E$379,5,FALSE),"")</f>
        <v/>
      </c>
      <c r="F274" s="8"/>
    </row>
    <row r="275" spans="1:6" x14ac:dyDescent="0.45">
      <c r="A275" s="9">
        <v>29830</v>
      </c>
      <c r="B275" s="90">
        <v>41.914999999999999</v>
      </c>
      <c r="C275" s="8">
        <f t="shared" si="24"/>
        <v>6.5558810816002122E-3</v>
      </c>
      <c r="D275" s="8">
        <f t="shared" si="25"/>
        <v>8.4279690612308222E-2</v>
      </c>
      <c r="E275" s="86" t="str">
        <f>IFERROR(VLOOKUP(A275,SPY!$A$2:$E$379,5,FALSE),"")</f>
        <v/>
      </c>
      <c r="F275" s="8"/>
    </row>
    <row r="276" spans="1:6" x14ac:dyDescent="0.45">
      <c r="A276" s="9">
        <v>29860</v>
      </c>
      <c r="B276" s="90">
        <v>42.164999999999999</v>
      </c>
      <c r="C276" s="8">
        <f t="shared" si="24"/>
        <v>5.9644518668733326E-3</v>
      </c>
      <c r="D276" s="8">
        <f t="shared" si="25"/>
        <v>8.1847338037203343E-2</v>
      </c>
      <c r="E276" s="86" t="str">
        <f>IFERROR(VLOOKUP(A276,SPY!$A$2:$E$379,5,FALSE),"")</f>
        <v/>
      </c>
      <c r="F276" s="8"/>
    </row>
    <row r="277" spans="1:6" x14ac:dyDescent="0.45">
      <c r="A277" s="9">
        <v>29891</v>
      </c>
      <c r="B277" s="90">
        <v>42.411000000000001</v>
      </c>
      <c r="C277" s="8">
        <f t="shared" si="24"/>
        <v>5.8342226965493182E-3</v>
      </c>
      <c r="D277" s="8">
        <f t="shared" si="25"/>
        <v>7.9654803726898038E-2</v>
      </c>
      <c r="E277" s="86" t="str">
        <f>IFERROR(VLOOKUP(A277,SPY!$A$2:$E$379,5,FALSE),"")</f>
        <v/>
      </c>
      <c r="F277" s="8"/>
    </row>
    <row r="278" spans="1:6" x14ac:dyDescent="0.45">
      <c r="A278" s="9">
        <v>29921</v>
      </c>
      <c r="B278" s="90">
        <v>42.567999999999998</v>
      </c>
      <c r="C278" s="8">
        <f t="shared" si="24"/>
        <v>3.7018697979296356E-3</v>
      </c>
      <c r="D278" s="8">
        <f t="shared" si="25"/>
        <v>7.7180019231742447E-2</v>
      </c>
      <c r="E278" s="86" t="str">
        <f>IFERROR(VLOOKUP(A278,SPY!$A$2:$E$379,5,FALSE),"")</f>
        <v/>
      </c>
      <c r="F278" s="8"/>
    </row>
    <row r="279" spans="1:6" x14ac:dyDescent="0.45">
      <c r="A279" s="9">
        <v>29952</v>
      </c>
      <c r="B279" s="90">
        <v>42.829000000000001</v>
      </c>
      <c r="C279" s="8">
        <f t="shared" si="24"/>
        <v>6.1313662845330352E-3</v>
      </c>
      <c r="D279" s="8">
        <f t="shared" si="25"/>
        <v>7.4458744135872168E-2</v>
      </c>
      <c r="E279" s="86" t="str">
        <f>IFERROR(VLOOKUP(A279,SPY!$A$2:$E$379,5,FALSE),"")</f>
        <v/>
      </c>
      <c r="F279" s="8"/>
    </row>
    <row r="280" spans="1:6" x14ac:dyDescent="0.45">
      <c r="A280" s="9">
        <v>29983</v>
      </c>
      <c r="B280" s="90">
        <v>42.994</v>
      </c>
      <c r="C280" s="8">
        <f t="shared" si="24"/>
        <v>3.8525298279203923E-3</v>
      </c>
      <c r="D280" s="8">
        <f t="shared" si="25"/>
        <v>7.0781032078103268E-2</v>
      </c>
      <c r="E280" s="86" t="str">
        <f>IFERROR(VLOOKUP(A280,SPY!$A$2:$E$379,5,FALSE),"")</f>
        <v/>
      </c>
      <c r="F280" s="8"/>
    </row>
    <row r="281" spans="1:6" x14ac:dyDescent="0.45">
      <c r="A281" s="9">
        <v>30011</v>
      </c>
      <c r="B281" s="90">
        <v>43.182000000000002</v>
      </c>
      <c r="C281" s="8">
        <f t="shared" si="24"/>
        <v>4.3727031678839623E-3</v>
      </c>
      <c r="D281" s="8">
        <f t="shared" si="25"/>
        <v>6.9523219814241477E-2</v>
      </c>
      <c r="E281" s="86" t="str">
        <f>IFERROR(VLOOKUP(A281,SPY!$A$2:$E$379,5,FALSE),"")</f>
        <v/>
      </c>
      <c r="F281" s="8"/>
    </row>
    <row r="282" spans="1:6" x14ac:dyDescent="0.45">
      <c r="A282" s="9">
        <v>30042</v>
      </c>
      <c r="B282" s="90">
        <v>43.353000000000002</v>
      </c>
      <c r="C282" s="8">
        <f t="shared" si="24"/>
        <v>3.9599833263859185E-3</v>
      </c>
      <c r="D282" s="8">
        <f t="shared" si="25"/>
        <v>6.694066399232157E-2</v>
      </c>
      <c r="E282" s="86" t="str">
        <f>IFERROR(VLOOKUP(A282,SPY!$A$2:$E$379,5,FALSE),"")</f>
        <v/>
      </c>
      <c r="F282" s="8"/>
    </row>
    <row r="283" spans="1:6" x14ac:dyDescent="0.45">
      <c r="A283" s="9">
        <v>30072</v>
      </c>
      <c r="B283" s="90">
        <v>43.588999999999999</v>
      </c>
      <c r="C283" s="8">
        <f t="shared" si="24"/>
        <v>5.4436832514472844E-3</v>
      </c>
      <c r="D283" s="8">
        <f t="shared" si="25"/>
        <v>6.5407083323149262E-2</v>
      </c>
      <c r="E283" s="86" t="str">
        <f>IFERROR(VLOOKUP(A283,SPY!$A$2:$E$379,5,FALSE),"")</f>
        <v/>
      </c>
      <c r="F283" s="8"/>
    </row>
    <row r="284" spans="1:6" x14ac:dyDescent="0.45">
      <c r="A284" s="9">
        <v>30103</v>
      </c>
      <c r="B284" s="90">
        <v>43.808</v>
      </c>
      <c r="C284" s="8">
        <f t="shared" si="24"/>
        <v>5.0242033540572884E-3</v>
      </c>
      <c r="D284" s="8">
        <f t="shared" si="25"/>
        <v>6.5447381861517107E-2</v>
      </c>
      <c r="E284" s="86" t="str">
        <f>IFERROR(VLOOKUP(A284,SPY!$A$2:$E$379,5,FALSE),"")</f>
        <v/>
      </c>
      <c r="F284" s="8"/>
    </row>
    <row r="285" spans="1:6" x14ac:dyDescent="0.45">
      <c r="A285" s="9">
        <v>30133</v>
      </c>
      <c r="B285" s="90">
        <v>44.091999999999999</v>
      </c>
      <c r="C285" s="8">
        <f t="shared" si="24"/>
        <v>6.4828341855369676E-3</v>
      </c>
      <c r="D285" s="8">
        <f t="shared" si="25"/>
        <v>6.5925299165961571E-2</v>
      </c>
      <c r="E285" s="86" t="str">
        <f>IFERROR(VLOOKUP(A285,SPY!$A$2:$E$379,5,FALSE),"")</f>
        <v/>
      </c>
      <c r="F285" s="8"/>
    </row>
    <row r="286" spans="1:6" x14ac:dyDescent="0.45">
      <c r="A286" s="9">
        <v>30164</v>
      </c>
      <c r="B286" s="90">
        <v>44.295000000000002</v>
      </c>
      <c r="C286" s="8">
        <f t="shared" si="24"/>
        <v>4.6040097976958183E-3</v>
      </c>
      <c r="D286" s="8">
        <f t="shared" si="25"/>
        <v>6.370971615196197E-2</v>
      </c>
      <c r="E286" s="86" t="str">
        <f>IFERROR(VLOOKUP(A286,SPY!$A$2:$E$379,5,FALSE),"")</f>
        <v/>
      </c>
      <c r="F286" s="8"/>
    </row>
    <row r="287" spans="1:6" x14ac:dyDescent="0.45">
      <c r="A287" s="9">
        <v>30195</v>
      </c>
      <c r="B287" s="90">
        <v>44.459000000000003</v>
      </c>
      <c r="C287" s="8">
        <f t="shared" si="24"/>
        <v>3.702449486397974E-3</v>
      </c>
      <c r="D287" s="8">
        <f t="shared" si="25"/>
        <v>6.0694262197304116E-2</v>
      </c>
      <c r="E287" s="86" t="str">
        <f>IFERROR(VLOOKUP(A287,SPY!$A$2:$E$379,5,FALSE),"")</f>
        <v/>
      </c>
      <c r="F287" s="8"/>
    </row>
    <row r="288" spans="1:6" x14ac:dyDescent="0.45">
      <c r="A288" s="9">
        <v>30225</v>
      </c>
      <c r="B288" s="90">
        <v>44.741</v>
      </c>
      <c r="C288" s="8">
        <f t="shared" si="24"/>
        <v>6.3429226928179983E-3</v>
      </c>
      <c r="D288" s="8">
        <f t="shared" si="25"/>
        <v>6.1093323846792336E-2</v>
      </c>
      <c r="E288" s="86" t="str">
        <f>IFERROR(VLOOKUP(A288,SPY!$A$2:$E$379,5,FALSE),"")</f>
        <v/>
      </c>
      <c r="F288" s="8"/>
    </row>
    <row r="289" spans="1:6" x14ac:dyDescent="0.45">
      <c r="A289" s="9">
        <v>30256</v>
      </c>
      <c r="B289" s="90">
        <v>44.905999999999999</v>
      </c>
      <c r="C289" s="8">
        <f t="shared" si="24"/>
        <v>3.6878925370464888E-3</v>
      </c>
      <c r="D289" s="8">
        <f t="shared" si="25"/>
        <v>5.8829077362005044E-2</v>
      </c>
      <c r="E289" s="86" t="str">
        <f>IFERROR(VLOOKUP(A289,SPY!$A$2:$E$379,5,FALSE),"")</f>
        <v/>
      </c>
      <c r="F289" s="8"/>
    </row>
    <row r="290" spans="1:6" x14ac:dyDescent="0.45">
      <c r="A290" s="9">
        <v>30286</v>
      </c>
      <c r="B290" s="90">
        <v>45.048999999999999</v>
      </c>
      <c r="C290" s="8">
        <f t="shared" si="24"/>
        <v>3.184429697590474E-3</v>
      </c>
      <c r="D290" s="8">
        <f t="shared" si="25"/>
        <v>5.8283217440330715E-2</v>
      </c>
      <c r="E290" s="86" t="str">
        <f>IFERROR(VLOOKUP(A290,SPY!$A$2:$E$379,5,FALSE),"")</f>
        <v/>
      </c>
      <c r="F290" s="8"/>
    </row>
    <row r="291" spans="1:6" x14ac:dyDescent="0.45">
      <c r="A291" s="9">
        <v>30317</v>
      </c>
      <c r="B291" s="90">
        <v>45.356999999999999</v>
      </c>
      <c r="C291" s="8">
        <f t="shared" si="24"/>
        <v>6.8369997114252623E-3</v>
      </c>
      <c r="D291" s="8">
        <f t="shared" si="25"/>
        <v>5.9025426696864169E-2</v>
      </c>
      <c r="E291" s="86" t="str">
        <f>IFERROR(VLOOKUP(A291,SPY!$A$2:$E$379,5,FALSE),"")</f>
        <v/>
      </c>
      <c r="F291" s="8"/>
    </row>
    <row r="292" spans="1:6" x14ac:dyDescent="0.45">
      <c r="A292" s="9">
        <v>30348</v>
      </c>
      <c r="B292" s="90">
        <v>45.524999999999999</v>
      </c>
      <c r="C292" s="8">
        <f t="shared" si="24"/>
        <v>3.7039486738541516E-3</v>
      </c>
      <c r="D292" s="8">
        <f t="shared" si="25"/>
        <v>5.8868679350607023E-2</v>
      </c>
      <c r="E292" s="86" t="str">
        <f>IFERROR(VLOOKUP(A292,SPY!$A$2:$E$379,5,FALSE),"")</f>
        <v/>
      </c>
      <c r="F292" s="8"/>
    </row>
    <row r="293" spans="1:6" x14ac:dyDescent="0.45">
      <c r="A293" s="9">
        <v>30376</v>
      </c>
      <c r="B293" s="90">
        <v>45.582999999999998</v>
      </c>
      <c r="C293" s="8">
        <f t="shared" si="24"/>
        <v>1.2740252608456348E-3</v>
      </c>
      <c r="D293" s="8">
        <f t="shared" si="25"/>
        <v>5.5601871150016136E-2</v>
      </c>
      <c r="E293" s="86" t="str">
        <f>IFERROR(VLOOKUP(A293,SPY!$A$2:$E$379,5,FALSE),"")</f>
        <v/>
      </c>
      <c r="F293" s="8"/>
    </row>
    <row r="294" spans="1:6" x14ac:dyDescent="0.45">
      <c r="A294" s="9">
        <v>30407</v>
      </c>
      <c r="B294" s="90">
        <v>45.720999999999997</v>
      </c>
      <c r="C294" s="8">
        <f t="shared" si="24"/>
        <v>3.0274444420068658E-3</v>
      </c>
      <c r="D294" s="8">
        <f t="shared" si="25"/>
        <v>5.4621364150116314E-2</v>
      </c>
      <c r="E294" s="86" t="str">
        <f>IFERROR(VLOOKUP(A294,SPY!$A$2:$E$379,5,FALSE),"")</f>
        <v/>
      </c>
      <c r="F294" s="8"/>
    </row>
    <row r="295" spans="1:6" x14ac:dyDescent="0.45">
      <c r="A295" s="9">
        <v>30437</v>
      </c>
      <c r="B295" s="90">
        <v>45.786999999999999</v>
      </c>
      <c r="C295" s="8">
        <f t="shared" si="24"/>
        <v>1.443537980359233E-3</v>
      </c>
      <c r="D295" s="8">
        <f t="shared" si="25"/>
        <v>5.0425566083186046E-2</v>
      </c>
      <c r="E295" s="86" t="str">
        <f>IFERROR(VLOOKUP(A295,SPY!$A$2:$E$379,5,FALSE),"")</f>
        <v/>
      </c>
      <c r="F295" s="8"/>
    </row>
    <row r="296" spans="1:6" x14ac:dyDescent="0.45">
      <c r="A296" s="9">
        <v>30468</v>
      </c>
      <c r="B296" s="90">
        <v>46.000999999999998</v>
      </c>
      <c r="C296" s="8">
        <f t="shared" si="24"/>
        <v>4.6738157118833001E-3</v>
      </c>
      <c r="D296" s="8">
        <f t="shared" si="25"/>
        <v>5.0059349890430926E-2</v>
      </c>
      <c r="E296" s="86" t="str">
        <f>IFERROR(VLOOKUP(A296,SPY!$A$2:$E$379,5,FALSE),"")</f>
        <v/>
      </c>
      <c r="F296" s="8"/>
    </row>
    <row r="297" spans="1:6" x14ac:dyDescent="0.45">
      <c r="A297" s="9">
        <v>30498</v>
      </c>
      <c r="B297" s="90">
        <v>46.311</v>
      </c>
      <c r="C297" s="8">
        <f t="shared" si="24"/>
        <v>6.738983935131948E-3</v>
      </c>
      <c r="D297" s="8">
        <f t="shared" si="25"/>
        <v>5.0326589857570658E-2</v>
      </c>
      <c r="E297" s="86" t="str">
        <f>IFERROR(VLOOKUP(A297,SPY!$A$2:$E$379,5,FALSE),"")</f>
        <v/>
      </c>
      <c r="F297" s="8"/>
    </row>
    <row r="298" spans="1:6" x14ac:dyDescent="0.45">
      <c r="A298" s="9">
        <v>30529</v>
      </c>
      <c r="B298" s="90">
        <v>46.55</v>
      </c>
      <c r="C298" s="8">
        <f t="shared" si="24"/>
        <v>5.1607609423247602E-3</v>
      </c>
      <c r="D298" s="8">
        <f t="shared" si="25"/>
        <v>5.0908680437972587E-2</v>
      </c>
      <c r="E298" s="86" t="str">
        <f>IFERROR(VLOOKUP(A298,SPY!$A$2:$E$379,5,FALSE),"")</f>
        <v/>
      </c>
      <c r="F298" s="8"/>
    </row>
    <row r="299" spans="1:6" x14ac:dyDescent="0.45">
      <c r="A299" s="9">
        <v>30560</v>
      </c>
      <c r="B299" s="90">
        <v>46.738</v>
      </c>
      <c r="C299" s="8">
        <f t="shared" si="24"/>
        <v>4.0386680988184764E-3</v>
      </c>
      <c r="D299" s="8">
        <f t="shared" si="25"/>
        <v>5.1260712116781626E-2</v>
      </c>
      <c r="E299" s="86" t="str">
        <f>IFERROR(VLOOKUP(A299,SPY!$A$2:$E$379,5,FALSE),"")</f>
        <v/>
      </c>
      <c r="F299" s="8"/>
    </row>
    <row r="300" spans="1:6" x14ac:dyDescent="0.45">
      <c r="A300" s="9">
        <v>30590</v>
      </c>
      <c r="B300" s="90">
        <v>46.820999999999998</v>
      </c>
      <c r="C300" s="8">
        <f t="shared" si="24"/>
        <v>1.7758569044459271E-3</v>
      </c>
      <c r="D300" s="8">
        <f t="shared" si="25"/>
        <v>4.6489796830647467E-2</v>
      </c>
      <c r="E300" s="86" t="str">
        <f>IFERROR(VLOOKUP(A300,SPY!$A$2:$E$379,5,FALSE),"")</f>
        <v/>
      </c>
      <c r="F300" s="8"/>
    </row>
    <row r="301" spans="1:6" x14ac:dyDescent="0.45">
      <c r="A301" s="9">
        <v>30621</v>
      </c>
      <c r="B301" s="90">
        <v>46.93</v>
      </c>
      <c r="C301" s="8">
        <f t="shared" si="24"/>
        <v>2.3280152068516635E-3</v>
      </c>
      <c r="D301" s="8">
        <f t="shared" si="25"/>
        <v>4.5071928027435204E-2</v>
      </c>
      <c r="E301" s="86" t="str">
        <f>IFERROR(VLOOKUP(A301,SPY!$A$2:$E$379,5,FALSE),"")</f>
        <v/>
      </c>
      <c r="F301" s="8"/>
    </row>
    <row r="302" spans="1:6" x14ac:dyDescent="0.45">
      <c r="A302" s="9">
        <v>30651</v>
      </c>
      <c r="B302" s="90">
        <v>46.965000000000003</v>
      </c>
      <c r="C302" s="8">
        <f t="shared" si="24"/>
        <v>7.4579160451748727E-4</v>
      </c>
      <c r="D302" s="8">
        <f t="shared" si="25"/>
        <v>4.2531465737308372E-2</v>
      </c>
      <c r="E302" s="86" t="str">
        <f>IFERROR(VLOOKUP(A302,SPY!$A$2:$E$379,5,FALSE),"")</f>
        <v/>
      </c>
      <c r="F302" s="8"/>
    </row>
    <row r="303" spans="1:6" x14ac:dyDescent="0.45">
      <c r="A303" s="9">
        <v>30682</v>
      </c>
      <c r="B303" s="90">
        <v>47.121000000000002</v>
      </c>
      <c r="C303" s="8">
        <f t="shared" si="24"/>
        <v>3.3216224848291453E-3</v>
      </c>
      <c r="D303" s="8">
        <f t="shared" si="25"/>
        <v>3.8891461075468037E-2</v>
      </c>
      <c r="E303" s="86" t="str">
        <f>IFERROR(VLOOKUP(A303,SPY!$A$2:$E$379,5,FALSE),"")</f>
        <v/>
      </c>
      <c r="F303" s="8"/>
    </row>
    <row r="304" spans="1:6" x14ac:dyDescent="0.45">
      <c r="A304" s="9">
        <v>30713</v>
      </c>
      <c r="B304" s="90">
        <v>47.417999999999999</v>
      </c>
      <c r="C304" s="8">
        <f t="shared" si="24"/>
        <v>6.3029222639587879E-3</v>
      </c>
      <c r="D304" s="8">
        <f t="shared" si="25"/>
        <v>4.1581548599670448E-2</v>
      </c>
      <c r="E304" s="86" t="str">
        <f>IFERROR(VLOOKUP(A304,SPY!$A$2:$E$379,5,FALSE),"")</f>
        <v/>
      </c>
      <c r="F304" s="8"/>
    </row>
    <row r="305" spans="1:6" x14ac:dyDescent="0.45">
      <c r="A305" s="9">
        <v>30742</v>
      </c>
      <c r="B305" s="90">
        <v>47.597999999999999</v>
      </c>
      <c r="C305" s="8">
        <f t="shared" si="24"/>
        <v>3.7960268252561491E-3</v>
      </c>
      <c r="D305" s="8">
        <f t="shared" si="25"/>
        <v>4.4205076453941228E-2</v>
      </c>
      <c r="E305" s="86" t="str">
        <f>IFERROR(VLOOKUP(A305,SPY!$A$2:$E$379,5,FALSE),"")</f>
        <v/>
      </c>
      <c r="F305" s="8"/>
    </row>
    <row r="306" spans="1:6" x14ac:dyDescent="0.45">
      <c r="A306" s="9">
        <v>30773</v>
      </c>
      <c r="B306" s="90">
        <v>47.822000000000003</v>
      </c>
      <c r="C306" s="8">
        <f t="shared" si="24"/>
        <v>4.7060800873988118E-3</v>
      </c>
      <c r="D306" s="8">
        <f t="shared" si="25"/>
        <v>4.5952625708099326E-2</v>
      </c>
      <c r="E306" s="86" t="str">
        <f>IFERROR(VLOOKUP(A306,SPY!$A$2:$E$379,5,FALSE),"")</f>
        <v/>
      </c>
      <c r="F306" s="8"/>
    </row>
    <row r="307" spans="1:6" x14ac:dyDescent="0.45">
      <c r="A307" s="9">
        <v>30803</v>
      </c>
      <c r="B307" s="90">
        <v>47.933</v>
      </c>
      <c r="C307" s="8">
        <f t="shared" si="24"/>
        <v>2.3211074400901754E-3</v>
      </c>
      <c r="D307" s="8">
        <f t="shared" si="25"/>
        <v>4.6869198680848267E-2</v>
      </c>
      <c r="E307" s="86" t="str">
        <f>IFERROR(VLOOKUP(A307,SPY!$A$2:$E$379,5,FALSE),"")</f>
        <v/>
      </c>
      <c r="F307" s="8"/>
    </row>
    <row r="308" spans="1:6" x14ac:dyDescent="0.45">
      <c r="A308" s="9">
        <v>30834</v>
      </c>
      <c r="B308" s="90">
        <v>48.045999999999999</v>
      </c>
      <c r="C308" s="8">
        <f t="shared" si="24"/>
        <v>2.3574572841258412E-3</v>
      </c>
      <c r="D308" s="8">
        <f t="shared" si="25"/>
        <v>4.4455555314014905E-2</v>
      </c>
      <c r="E308" s="86" t="str">
        <f>IFERROR(VLOOKUP(A308,SPY!$A$2:$E$379,5,FALSE),"")</f>
        <v/>
      </c>
      <c r="F308" s="8"/>
    </row>
    <row r="309" spans="1:6" x14ac:dyDescent="0.45">
      <c r="A309" s="9">
        <v>30864</v>
      </c>
      <c r="B309" s="90">
        <v>48.253</v>
      </c>
      <c r="C309" s="8">
        <f t="shared" si="24"/>
        <v>4.3083711443201445E-3</v>
      </c>
      <c r="D309" s="8">
        <f t="shared" si="25"/>
        <v>4.1933881799140593E-2</v>
      </c>
      <c r="E309" s="86" t="str">
        <f>IFERROR(VLOOKUP(A309,SPY!$A$2:$E$379,5,FALSE),"")</f>
        <v/>
      </c>
      <c r="F309" s="8"/>
    </row>
    <row r="310" spans="1:6" x14ac:dyDescent="0.45">
      <c r="A310" s="9">
        <v>30895</v>
      </c>
      <c r="B310" s="90">
        <v>48.411999999999999</v>
      </c>
      <c r="C310" s="8">
        <f t="shared" si="24"/>
        <v>3.2951319088967423E-3</v>
      </c>
      <c r="D310" s="8">
        <f t="shared" si="25"/>
        <v>4.0000000000000036E-2</v>
      </c>
      <c r="E310" s="86" t="str">
        <f>IFERROR(VLOOKUP(A310,SPY!$A$2:$E$379,5,FALSE),"")</f>
        <v/>
      </c>
      <c r="F310" s="8"/>
    </row>
    <row r="311" spans="1:6" x14ac:dyDescent="0.45">
      <c r="A311" s="9">
        <v>30926</v>
      </c>
      <c r="B311" s="90">
        <v>48.485999999999997</v>
      </c>
      <c r="C311" s="8">
        <f t="shared" si="24"/>
        <v>1.5285466413286208E-3</v>
      </c>
      <c r="D311" s="8">
        <f t="shared" si="25"/>
        <v>3.739997432496045E-2</v>
      </c>
      <c r="E311" s="86" t="str">
        <f>IFERROR(VLOOKUP(A311,SPY!$A$2:$E$379,5,FALSE),"")</f>
        <v/>
      </c>
      <c r="F311" s="8"/>
    </row>
    <row r="312" spans="1:6" x14ac:dyDescent="0.45">
      <c r="A312" s="9">
        <v>30956</v>
      </c>
      <c r="B312" s="90">
        <v>48.594999999999999</v>
      </c>
      <c r="C312" s="8">
        <f t="shared" si="24"/>
        <v>2.248071608299318E-3</v>
      </c>
      <c r="D312" s="8">
        <f t="shared" si="25"/>
        <v>3.7888981439952119E-2</v>
      </c>
      <c r="E312" s="86" t="str">
        <f>IFERROR(VLOOKUP(A312,SPY!$A$2:$E$379,5,FALSE),"")</f>
        <v/>
      </c>
      <c r="F312" s="8"/>
    </row>
    <row r="313" spans="1:6" x14ac:dyDescent="0.45">
      <c r="A313" s="9">
        <v>30987</v>
      </c>
      <c r="B313" s="90">
        <v>48.698</v>
      </c>
      <c r="C313" s="8">
        <f t="shared" si="24"/>
        <v>2.1195596254759419E-3</v>
      </c>
      <c r="D313" s="8">
        <f t="shared" si="25"/>
        <v>3.7673130193905724E-2</v>
      </c>
      <c r="E313" s="86" t="str">
        <f>IFERROR(VLOOKUP(A313,SPY!$A$2:$E$379,5,FALSE),"")</f>
        <v/>
      </c>
      <c r="F313" s="8"/>
    </row>
    <row r="314" spans="1:6" x14ac:dyDescent="0.45">
      <c r="A314" s="9">
        <v>31017</v>
      </c>
      <c r="B314" s="90">
        <v>48.890999999999998</v>
      </c>
      <c r="C314" s="8">
        <f t="shared" si="24"/>
        <v>3.9632017742001757E-3</v>
      </c>
      <c r="D314" s="8">
        <f t="shared" si="25"/>
        <v>4.1009262216544107E-2</v>
      </c>
      <c r="E314" s="86" t="str">
        <f>IFERROR(VLOOKUP(A314,SPY!$A$2:$E$379,5,FALSE),"")</f>
        <v/>
      </c>
      <c r="F314" s="8"/>
    </row>
    <row r="315" spans="1:6" x14ac:dyDescent="0.45">
      <c r="A315" s="9">
        <v>31048</v>
      </c>
      <c r="B315" s="90">
        <v>49.164999999999999</v>
      </c>
      <c r="C315" s="8">
        <f t="shared" si="24"/>
        <v>5.6043034505328659E-3</v>
      </c>
      <c r="D315" s="8">
        <f t="shared" si="25"/>
        <v>4.3377687230746309E-2</v>
      </c>
      <c r="E315" s="86" t="str">
        <f>IFERROR(VLOOKUP(A315,SPY!$A$2:$E$379,5,FALSE),"")</f>
        <v/>
      </c>
      <c r="F315" s="8"/>
    </row>
    <row r="316" spans="1:6" x14ac:dyDescent="0.45">
      <c r="A316" s="9">
        <v>31079</v>
      </c>
      <c r="B316" s="90">
        <v>49.42</v>
      </c>
      <c r="C316" s="8">
        <f t="shared" si="24"/>
        <v>5.186616495474583E-3</v>
      </c>
      <c r="D316" s="8">
        <f t="shared" si="25"/>
        <v>4.222025391201667E-2</v>
      </c>
      <c r="E316" s="86" t="str">
        <f>IFERROR(VLOOKUP(A316,SPY!$A$2:$E$379,5,FALSE),"")</f>
        <v/>
      </c>
      <c r="F316" s="8"/>
    </row>
    <row r="317" spans="1:6" x14ac:dyDescent="0.45">
      <c r="A317" s="9">
        <v>31107</v>
      </c>
      <c r="B317" s="90">
        <v>49.593000000000004</v>
      </c>
      <c r="C317" s="8">
        <f t="shared" si="24"/>
        <v>3.5006070416836454E-3</v>
      </c>
      <c r="D317" s="8">
        <f t="shared" si="25"/>
        <v>4.1913525778394245E-2</v>
      </c>
      <c r="E317" s="86" t="str">
        <f>IFERROR(VLOOKUP(A317,SPY!$A$2:$E$379,5,FALSE),"")</f>
        <v/>
      </c>
      <c r="F317" s="8"/>
    </row>
    <row r="318" spans="1:6" x14ac:dyDescent="0.45">
      <c r="A318" s="9">
        <v>31138</v>
      </c>
      <c r="B318" s="90">
        <v>49.652000000000001</v>
      </c>
      <c r="C318" s="8">
        <f t="shared" si="24"/>
        <v>1.1896840279876919E-3</v>
      </c>
      <c r="D318" s="8">
        <f t="shared" si="25"/>
        <v>3.8266906444732518E-2</v>
      </c>
      <c r="E318" s="86" t="str">
        <f>IFERROR(VLOOKUP(A318,SPY!$A$2:$E$379,5,FALSE),"")</f>
        <v/>
      </c>
      <c r="F318" s="8"/>
    </row>
    <row r="319" spans="1:6" x14ac:dyDescent="0.45">
      <c r="A319" s="9">
        <v>31168</v>
      </c>
      <c r="B319" s="90">
        <v>49.823</v>
      </c>
      <c r="C319" s="8">
        <f t="shared" si="24"/>
        <v>3.4439700314186084E-3</v>
      </c>
      <c r="D319" s="8">
        <f t="shared" si="25"/>
        <v>3.9430037761041481E-2</v>
      </c>
      <c r="E319" s="86" t="str">
        <f>IFERROR(VLOOKUP(A319,SPY!$A$2:$E$379,5,FALSE),"")</f>
        <v/>
      </c>
      <c r="F319" s="8"/>
    </row>
    <row r="320" spans="1:6" x14ac:dyDescent="0.45">
      <c r="A320" s="9">
        <v>31199</v>
      </c>
      <c r="B320" s="90">
        <v>49.988</v>
      </c>
      <c r="C320" s="8">
        <f t="shared" si="24"/>
        <v>3.3117235011941304E-3</v>
      </c>
      <c r="D320" s="8">
        <f t="shared" si="25"/>
        <v>4.041959788535987E-2</v>
      </c>
      <c r="E320" s="86" t="str">
        <f>IFERROR(VLOOKUP(A320,SPY!$A$2:$E$379,5,FALSE),"")</f>
        <v/>
      </c>
      <c r="F320" s="8"/>
    </row>
    <row r="321" spans="1:6" x14ac:dyDescent="0.45">
      <c r="A321" s="9">
        <v>31229</v>
      </c>
      <c r="B321" s="90">
        <v>50.134</v>
      </c>
      <c r="C321" s="8">
        <f t="shared" si="24"/>
        <v>2.9207009682323815E-3</v>
      </c>
      <c r="D321" s="8">
        <f t="shared" si="25"/>
        <v>3.8982032205251427E-2</v>
      </c>
      <c r="E321" s="86" t="str">
        <f>IFERROR(VLOOKUP(A321,SPY!$A$2:$E$379,5,FALSE),"")</f>
        <v/>
      </c>
      <c r="F321" s="8"/>
    </row>
    <row r="322" spans="1:6" x14ac:dyDescent="0.45">
      <c r="A322" s="9">
        <v>31260</v>
      </c>
      <c r="B322" s="90">
        <v>50.38</v>
      </c>
      <c r="C322" s="8">
        <f t="shared" si="24"/>
        <v>4.9068496429569564E-3</v>
      </c>
      <c r="D322" s="8">
        <f t="shared" si="25"/>
        <v>4.065107824506331E-2</v>
      </c>
      <c r="E322" s="86" t="str">
        <f>IFERROR(VLOOKUP(A322,SPY!$A$2:$E$379,5,FALSE),"")</f>
        <v/>
      </c>
      <c r="F322" s="8"/>
    </row>
    <row r="323" spans="1:6" x14ac:dyDescent="0.45">
      <c r="A323" s="9">
        <v>31291</v>
      </c>
      <c r="B323" s="90">
        <v>50.484000000000002</v>
      </c>
      <c r="C323" s="8">
        <f t="shared" si="24"/>
        <v>2.0643112346168113E-3</v>
      </c>
      <c r="D323" s="8">
        <f t="shared" si="25"/>
        <v>4.1207771315431296E-2</v>
      </c>
      <c r="E323" s="86" t="str">
        <f>IFERROR(VLOOKUP(A323,SPY!$A$2:$E$379,5,FALSE),"")</f>
        <v/>
      </c>
      <c r="F323" s="8"/>
    </row>
    <row r="324" spans="1:6" x14ac:dyDescent="0.45">
      <c r="A324" s="9">
        <v>31321</v>
      </c>
      <c r="B324" s="90">
        <v>50.564999999999998</v>
      </c>
      <c r="C324" s="8">
        <f t="shared" si="24"/>
        <v>1.6044687425718074E-3</v>
      </c>
      <c r="D324" s="8">
        <f t="shared" si="25"/>
        <v>4.0539150118324985E-2</v>
      </c>
      <c r="E324" s="86" t="str">
        <f>IFERROR(VLOOKUP(A324,SPY!$A$2:$E$379,5,FALSE),"")</f>
        <v/>
      </c>
      <c r="F324" s="8"/>
    </row>
    <row r="325" spans="1:6" x14ac:dyDescent="0.45">
      <c r="A325" s="9">
        <v>31352</v>
      </c>
      <c r="B325" s="90">
        <v>50.689</v>
      </c>
      <c r="C325" s="8">
        <f t="shared" ref="C325:C388" si="26">B325/B324-1</f>
        <v>2.452289132799379E-3</v>
      </c>
      <c r="D325" s="8">
        <f t="shared" si="25"/>
        <v>4.0884635919339551E-2</v>
      </c>
      <c r="E325" s="86" t="str">
        <f>IFERROR(VLOOKUP(A325,SPY!$A$2:$E$379,5,FALSE),"")</f>
        <v/>
      </c>
      <c r="F325" s="8"/>
    </row>
    <row r="326" spans="1:6" x14ac:dyDescent="0.45">
      <c r="A326" s="9">
        <v>31382</v>
      </c>
      <c r="B326" s="90">
        <v>50.826999999999998</v>
      </c>
      <c r="C326" s="8">
        <f t="shared" si="26"/>
        <v>2.7224841681627865E-3</v>
      </c>
      <c r="D326" s="8">
        <f t="shared" si="25"/>
        <v>3.9598290073837639E-2</v>
      </c>
      <c r="E326" s="86" t="str">
        <f>IFERROR(VLOOKUP(A326,SPY!$A$2:$E$379,5,FALSE),"")</f>
        <v/>
      </c>
      <c r="F326" s="8"/>
    </row>
    <row r="327" spans="1:6" x14ac:dyDescent="0.45">
      <c r="A327" s="9">
        <v>31413</v>
      </c>
      <c r="B327" s="90">
        <v>51.100999999999999</v>
      </c>
      <c r="C327" s="8">
        <f t="shared" si="26"/>
        <v>5.3908355795149188E-3</v>
      </c>
      <c r="D327" s="8">
        <f t="shared" si="25"/>
        <v>3.9377606020543077E-2</v>
      </c>
      <c r="E327" s="86" t="str">
        <f>IFERROR(VLOOKUP(A327,SPY!$A$2:$E$379,5,FALSE),"")</f>
        <v/>
      </c>
      <c r="F327" s="8"/>
    </row>
    <row r="328" spans="1:6" x14ac:dyDescent="0.45">
      <c r="A328" s="9">
        <v>31444</v>
      </c>
      <c r="B328" s="90">
        <v>51.232999999999997</v>
      </c>
      <c r="C328" s="8">
        <f t="shared" si="26"/>
        <v>2.5831197041152887E-3</v>
      </c>
      <c r="D328" s="8">
        <f t="shared" si="25"/>
        <v>3.6685552407931921E-2</v>
      </c>
      <c r="E328" s="86" t="str">
        <f>IFERROR(VLOOKUP(A328,SPY!$A$2:$E$379,5,FALSE),"")</f>
        <v/>
      </c>
      <c r="F328" s="8"/>
    </row>
    <row r="329" spans="1:6" x14ac:dyDescent="0.45">
      <c r="A329" s="9">
        <v>31472</v>
      </c>
      <c r="B329" s="90">
        <v>51.389000000000003</v>
      </c>
      <c r="C329" s="8">
        <f t="shared" si="26"/>
        <v>3.0449124587670351E-3</v>
      </c>
      <c r="D329" s="8">
        <f t="shared" si="25"/>
        <v>3.6214788377392004E-2</v>
      </c>
      <c r="E329" s="86" t="str">
        <f>IFERROR(VLOOKUP(A329,SPY!$A$2:$E$379,5,FALSE),"")</f>
        <v/>
      </c>
      <c r="F329" s="8"/>
    </row>
    <row r="330" spans="1:6" x14ac:dyDescent="0.45">
      <c r="A330" s="9">
        <v>31503</v>
      </c>
      <c r="B330" s="90">
        <v>51.481999999999999</v>
      </c>
      <c r="C330" s="8">
        <f t="shared" si="26"/>
        <v>1.8097258168090491E-3</v>
      </c>
      <c r="D330" s="8">
        <f t="shared" si="25"/>
        <v>3.6856521388866526E-2</v>
      </c>
      <c r="E330" s="86" t="str">
        <f>IFERROR(VLOOKUP(A330,SPY!$A$2:$E$379,5,FALSE),"")</f>
        <v/>
      </c>
      <c r="F330" s="8"/>
    </row>
    <row r="331" spans="1:6" x14ac:dyDescent="0.45">
      <c r="A331" s="9">
        <v>31533</v>
      </c>
      <c r="B331" s="90">
        <v>51.57</v>
      </c>
      <c r="C331" s="8">
        <f t="shared" si="26"/>
        <v>1.7093353016588431E-3</v>
      </c>
      <c r="D331" s="8">
        <f t="shared" si="25"/>
        <v>3.5064127009613921E-2</v>
      </c>
      <c r="E331" s="86" t="str">
        <f>IFERROR(VLOOKUP(A331,SPY!$A$2:$E$379,5,FALSE),"")</f>
        <v/>
      </c>
      <c r="F331" s="8"/>
    </row>
    <row r="332" spans="1:6" x14ac:dyDescent="0.45">
      <c r="A332" s="9">
        <v>31564</v>
      </c>
      <c r="B332" s="90">
        <v>51.725000000000001</v>
      </c>
      <c r="C332" s="8">
        <f t="shared" si="26"/>
        <v>3.0056234244715263E-3</v>
      </c>
      <c r="D332" s="8">
        <f t="shared" si="25"/>
        <v>3.4748339601504474E-2</v>
      </c>
      <c r="E332" s="86" t="str">
        <f>IFERROR(VLOOKUP(A332,SPY!$A$2:$E$379,5,FALSE),"")</f>
        <v/>
      </c>
      <c r="F332" s="8"/>
    </row>
    <row r="333" spans="1:6" x14ac:dyDescent="0.45">
      <c r="A333" s="9">
        <v>31594</v>
      </c>
      <c r="B333" s="90">
        <v>51.819000000000003</v>
      </c>
      <c r="C333" s="8">
        <f t="shared" si="26"/>
        <v>1.8173030449493144E-3</v>
      </c>
      <c r="D333" s="8">
        <f t="shared" si="25"/>
        <v>3.3609925399928242E-2</v>
      </c>
      <c r="E333" s="86" t="str">
        <f>IFERROR(VLOOKUP(A333,SPY!$A$2:$E$379,5,FALSE),"")</f>
        <v/>
      </c>
      <c r="F333" s="8"/>
    </row>
    <row r="334" spans="1:6" x14ac:dyDescent="0.45">
      <c r="A334" s="9">
        <v>31625</v>
      </c>
      <c r="B334" s="90">
        <v>51.924999999999997</v>
      </c>
      <c r="C334" s="8">
        <f t="shared" si="26"/>
        <v>2.0455817364286588E-3</v>
      </c>
      <c r="D334" s="8">
        <f t="shared" si="25"/>
        <v>3.0666931321952973E-2</v>
      </c>
      <c r="E334" s="86" t="str">
        <f>IFERROR(VLOOKUP(A334,SPY!$A$2:$E$379,5,FALSE),"")</f>
        <v/>
      </c>
      <c r="F334" s="8"/>
    </row>
    <row r="335" spans="1:6" x14ac:dyDescent="0.45">
      <c r="A335" s="9">
        <v>31656</v>
      </c>
      <c r="B335" s="90">
        <v>52.095999999999997</v>
      </c>
      <c r="C335" s="8">
        <f t="shared" si="26"/>
        <v>3.2932113625421255E-3</v>
      </c>
      <c r="D335" s="8">
        <f t="shared" si="25"/>
        <v>3.1930908802788815E-2</v>
      </c>
      <c r="E335" s="86" t="str">
        <f>IFERROR(VLOOKUP(A335,SPY!$A$2:$E$379,5,FALSE),"")</f>
        <v/>
      </c>
      <c r="F335" s="8"/>
    </row>
    <row r="336" spans="1:6" x14ac:dyDescent="0.45">
      <c r="A336" s="9">
        <v>31686</v>
      </c>
      <c r="B336" s="90">
        <v>52.273000000000003</v>
      </c>
      <c r="C336" s="8">
        <f t="shared" si="26"/>
        <v>3.3975737100737646E-3</v>
      </c>
      <c r="D336" s="8">
        <f t="shared" ref="D336:D399" si="27">B336/B324-1</f>
        <v>3.3778305151785037E-2</v>
      </c>
      <c r="E336" s="86" t="str">
        <f>IFERROR(VLOOKUP(A336,SPY!$A$2:$E$379,5,FALSE),"")</f>
        <v/>
      </c>
      <c r="F336" s="8"/>
    </row>
    <row r="337" spans="1:6" x14ac:dyDescent="0.45">
      <c r="A337" s="9">
        <v>31717</v>
      </c>
      <c r="B337" s="90">
        <v>52.384</v>
      </c>
      <c r="C337" s="8">
        <f t="shared" si="26"/>
        <v>2.1234671819103657E-3</v>
      </c>
      <c r="D337" s="8">
        <f t="shared" si="27"/>
        <v>3.3439207717650854E-2</v>
      </c>
      <c r="E337" s="86" t="str">
        <f>IFERROR(VLOOKUP(A337,SPY!$A$2:$E$379,5,FALSE),"")</f>
        <v/>
      </c>
      <c r="F337" s="8"/>
    </row>
    <row r="338" spans="1:6" x14ac:dyDescent="0.45">
      <c r="A338" s="9">
        <v>31747</v>
      </c>
      <c r="B338" s="90">
        <v>52.451999999999998</v>
      </c>
      <c r="C338" s="8">
        <f t="shared" si="26"/>
        <v>1.2981062919974473E-3</v>
      </c>
      <c r="D338" s="8">
        <f t="shared" si="27"/>
        <v>3.1971196411356262E-2</v>
      </c>
      <c r="E338" s="86" t="str">
        <f>IFERROR(VLOOKUP(A338,SPY!$A$2:$E$379,5,FALSE),"")</f>
        <v/>
      </c>
      <c r="F338" s="8"/>
    </row>
    <row r="339" spans="1:6" x14ac:dyDescent="0.45">
      <c r="A339" s="9">
        <v>31778</v>
      </c>
      <c r="B339" s="90">
        <v>52.578000000000003</v>
      </c>
      <c r="C339" s="8">
        <f t="shared" si="26"/>
        <v>2.4021962937543773E-3</v>
      </c>
      <c r="D339" s="8">
        <f t="shared" si="27"/>
        <v>2.8903543961957823E-2</v>
      </c>
      <c r="E339" s="86" t="str">
        <f>IFERROR(VLOOKUP(A339,SPY!$A$2:$E$379,5,FALSE),"")</f>
        <v/>
      </c>
      <c r="F339" s="8"/>
    </row>
    <row r="340" spans="1:6" x14ac:dyDescent="0.45">
      <c r="A340" s="9">
        <v>31809</v>
      </c>
      <c r="B340" s="90">
        <v>52.685000000000002</v>
      </c>
      <c r="C340" s="8">
        <f t="shared" si="26"/>
        <v>2.0350717029935517E-3</v>
      </c>
      <c r="D340" s="8">
        <f t="shared" si="27"/>
        <v>2.8341108270060422E-2</v>
      </c>
      <c r="E340" s="86" t="str">
        <f>IFERROR(VLOOKUP(A340,SPY!$A$2:$E$379,5,FALSE),"")</f>
        <v/>
      </c>
      <c r="F340" s="8"/>
    </row>
    <row r="341" spans="1:6" x14ac:dyDescent="0.45">
      <c r="A341" s="9">
        <v>31837</v>
      </c>
      <c r="B341" s="90">
        <v>52.841000000000001</v>
      </c>
      <c r="C341" s="8">
        <f t="shared" si="26"/>
        <v>2.9609945904907065E-3</v>
      </c>
      <c r="D341" s="8">
        <f t="shared" si="27"/>
        <v>2.8255074043083139E-2</v>
      </c>
      <c r="E341" s="86" t="str">
        <f>IFERROR(VLOOKUP(A341,SPY!$A$2:$E$379,5,FALSE),"")</f>
        <v/>
      </c>
      <c r="F341" s="8"/>
    </row>
    <row r="342" spans="1:6" x14ac:dyDescent="0.45">
      <c r="A342" s="9">
        <v>31868</v>
      </c>
      <c r="B342" s="90">
        <v>53.064999999999998</v>
      </c>
      <c r="C342" s="8">
        <f t="shared" si="26"/>
        <v>4.2391324918149564E-3</v>
      </c>
      <c r="D342" s="8">
        <f t="shared" si="27"/>
        <v>3.0748611165067441E-2</v>
      </c>
      <c r="E342" s="86" t="str">
        <f>IFERROR(VLOOKUP(A342,SPY!$A$2:$E$379,5,FALSE),"")</f>
        <v/>
      </c>
      <c r="F342" s="8"/>
    </row>
    <row r="343" spans="1:6" x14ac:dyDescent="0.45">
      <c r="A343" s="9">
        <v>31898</v>
      </c>
      <c r="B343" s="90">
        <v>53.213999999999999</v>
      </c>
      <c r="C343" s="8">
        <f t="shared" si="26"/>
        <v>2.8078771318194029E-3</v>
      </c>
      <c r="D343" s="8">
        <f t="shared" si="27"/>
        <v>3.187899941826644E-2</v>
      </c>
      <c r="E343" s="86" t="str">
        <f>IFERROR(VLOOKUP(A343,SPY!$A$2:$E$379,5,FALSE),"")</f>
        <v/>
      </c>
      <c r="F343" s="8"/>
    </row>
    <row r="344" spans="1:6" x14ac:dyDescent="0.45">
      <c r="A344" s="9">
        <v>31929</v>
      </c>
      <c r="B344" s="90">
        <v>53.36</v>
      </c>
      <c r="C344" s="8">
        <f t="shared" si="26"/>
        <v>2.7436388920210053E-3</v>
      </c>
      <c r="D344" s="8">
        <f t="shared" si="27"/>
        <v>3.1609473175447045E-2</v>
      </c>
      <c r="E344" s="86" t="str">
        <f>IFERROR(VLOOKUP(A344,SPY!$A$2:$E$379,5,FALSE),"")</f>
        <v/>
      </c>
      <c r="F344" s="8"/>
    </row>
    <row r="345" spans="1:6" x14ac:dyDescent="0.45">
      <c r="A345" s="9">
        <v>31959</v>
      </c>
      <c r="B345" s="90">
        <v>53.497999999999998</v>
      </c>
      <c r="C345" s="8">
        <f t="shared" si="26"/>
        <v>2.586206896551646E-3</v>
      </c>
      <c r="D345" s="8">
        <f t="shared" si="27"/>
        <v>3.2401242787394535E-2</v>
      </c>
      <c r="E345" s="86" t="str">
        <f>IFERROR(VLOOKUP(A345,SPY!$A$2:$E$379,5,FALSE),"")</f>
        <v/>
      </c>
      <c r="F345" s="8"/>
    </row>
    <row r="346" spans="1:6" x14ac:dyDescent="0.45">
      <c r="A346" s="9">
        <v>31990</v>
      </c>
      <c r="B346" s="90">
        <v>53.679000000000002</v>
      </c>
      <c r="C346" s="8">
        <f t="shared" si="26"/>
        <v>3.3833040487496469E-3</v>
      </c>
      <c r="D346" s="8">
        <f t="shared" si="27"/>
        <v>3.3779489648531724E-2</v>
      </c>
      <c r="E346" s="86" t="str">
        <f>IFERROR(VLOOKUP(A346,SPY!$A$2:$E$379,5,FALSE),"")</f>
        <v/>
      </c>
      <c r="F346" s="8"/>
    </row>
    <row r="347" spans="1:6" x14ac:dyDescent="0.45">
      <c r="A347" s="9">
        <v>32021</v>
      </c>
      <c r="B347" s="90">
        <v>53.892000000000003</v>
      </c>
      <c r="C347" s="8">
        <f t="shared" si="26"/>
        <v>3.9680321913597716E-3</v>
      </c>
      <c r="D347" s="8">
        <f t="shared" si="27"/>
        <v>3.447481572481581E-2</v>
      </c>
      <c r="E347" s="86" t="str">
        <f>IFERROR(VLOOKUP(A347,SPY!$A$2:$E$379,5,FALSE),"")</f>
        <v/>
      </c>
      <c r="F347" s="8"/>
    </row>
    <row r="348" spans="1:6" x14ac:dyDescent="0.45">
      <c r="A348" s="9">
        <v>32051</v>
      </c>
      <c r="B348" s="90">
        <v>54.122</v>
      </c>
      <c r="C348" s="8">
        <f t="shared" si="26"/>
        <v>4.2677948489571182E-3</v>
      </c>
      <c r="D348" s="8">
        <f t="shared" si="27"/>
        <v>3.5371989363533585E-2</v>
      </c>
      <c r="E348" s="86" t="str">
        <f>IFERROR(VLOOKUP(A348,SPY!$A$2:$E$379,5,FALSE),"")</f>
        <v/>
      </c>
      <c r="F348" s="8"/>
    </row>
    <row r="349" spans="1:6" x14ac:dyDescent="0.45">
      <c r="A349" s="9">
        <v>32082</v>
      </c>
      <c r="B349" s="90">
        <v>54.234999999999999</v>
      </c>
      <c r="C349" s="8">
        <f t="shared" si="26"/>
        <v>2.0878755404456495E-3</v>
      </c>
      <c r="D349" s="8">
        <f t="shared" si="27"/>
        <v>3.5335216860109986E-2</v>
      </c>
      <c r="E349" s="86" t="str">
        <f>IFERROR(VLOOKUP(A349,SPY!$A$2:$E$379,5,FALSE),"")</f>
        <v/>
      </c>
      <c r="F349" s="8"/>
    </row>
    <row r="350" spans="1:6" x14ac:dyDescent="0.45">
      <c r="A350" s="9">
        <v>32112</v>
      </c>
      <c r="B350" s="90">
        <v>54.348999999999997</v>
      </c>
      <c r="C350" s="8">
        <f t="shared" si="26"/>
        <v>2.1019636765926553E-3</v>
      </c>
      <c r="D350" s="8">
        <f t="shared" si="27"/>
        <v>3.616639975596736E-2</v>
      </c>
      <c r="E350" s="86" t="str">
        <f>IFERROR(VLOOKUP(A350,SPY!$A$2:$E$379,5,FALSE),"")</f>
        <v/>
      </c>
      <c r="F350" s="8"/>
    </row>
    <row r="351" spans="1:6" x14ac:dyDescent="0.45">
      <c r="A351" s="9">
        <v>32143</v>
      </c>
      <c r="B351" s="90">
        <v>54.606000000000002</v>
      </c>
      <c r="C351" s="8">
        <f t="shared" si="26"/>
        <v>4.7286978601264185E-3</v>
      </c>
      <c r="D351" s="8">
        <f t="shared" si="27"/>
        <v>3.8571265548328126E-2</v>
      </c>
      <c r="E351" s="86" t="str">
        <f>IFERROR(VLOOKUP(A351,SPY!$A$2:$E$379,5,FALSE),"")</f>
        <v/>
      </c>
      <c r="F351" s="8"/>
    </row>
    <row r="352" spans="1:6" x14ac:dyDescent="0.45">
      <c r="A352" s="9">
        <v>32174</v>
      </c>
      <c r="B352" s="90">
        <v>54.718000000000004</v>
      </c>
      <c r="C352" s="8">
        <f t="shared" si="26"/>
        <v>2.0510566604403646E-3</v>
      </c>
      <c r="D352" s="8">
        <f t="shared" si="27"/>
        <v>3.8587833349150724E-2</v>
      </c>
      <c r="E352" s="86" t="str">
        <f>IFERROR(VLOOKUP(A352,SPY!$A$2:$E$379,5,FALSE),"")</f>
        <v/>
      </c>
      <c r="F352" s="8"/>
    </row>
    <row r="353" spans="1:6" x14ac:dyDescent="0.45">
      <c r="A353" s="9">
        <v>32203</v>
      </c>
      <c r="B353" s="90">
        <v>54.951999999999998</v>
      </c>
      <c r="C353" s="8">
        <f t="shared" si="26"/>
        <v>4.2764720932781941E-3</v>
      </c>
      <c r="D353" s="8">
        <f t="shared" si="27"/>
        <v>3.9950038795632192E-2</v>
      </c>
      <c r="E353" s="86" t="str">
        <f>IFERROR(VLOOKUP(A353,SPY!$A$2:$E$379,5,FALSE),"")</f>
        <v/>
      </c>
      <c r="F353" s="8"/>
    </row>
    <row r="354" spans="1:6" x14ac:dyDescent="0.45">
      <c r="A354" s="9">
        <v>32234</v>
      </c>
      <c r="B354" s="90">
        <v>55.219000000000001</v>
      </c>
      <c r="C354" s="8">
        <f t="shared" si="26"/>
        <v>4.8587858494686387E-3</v>
      </c>
      <c r="D354" s="8">
        <f t="shared" si="27"/>
        <v>4.0591727127108346E-2</v>
      </c>
      <c r="E354" s="86" t="str">
        <f>IFERROR(VLOOKUP(A354,SPY!$A$2:$E$379,5,FALSE),"")</f>
        <v/>
      </c>
      <c r="F354" s="8"/>
    </row>
    <row r="355" spans="1:6" x14ac:dyDescent="0.45">
      <c r="A355" s="9">
        <v>32264</v>
      </c>
      <c r="B355" s="90">
        <v>55.406999999999996</v>
      </c>
      <c r="C355" s="8">
        <f t="shared" si="26"/>
        <v>3.4046252195800708E-3</v>
      </c>
      <c r="D355" s="8">
        <f t="shared" si="27"/>
        <v>4.1210959521930324E-2</v>
      </c>
      <c r="E355" s="86" t="str">
        <f>IFERROR(VLOOKUP(A355,SPY!$A$2:$E$379,5,FALSE),"")</f>
        <v/>
      </c>
      <c r="F355" s="8"/>
    </row>
    <row r="356" spans="1:6" x14ac:dyDescent="0.45">
      <c r="A356" s="9">
        <v>32295</v>
      </c>
      <c r="B356" s="90">
        <v>55.640999999999998</v>
      </c>
      <c r="C356" s="8">
        <f t="shared" si="26"/>
        <v>4.2232930857111217E-3</v>
      </c>
      <c r="D356" s="8">
        <f t="shared" si="27"/>
        <v>4.2747376311843999E-2</v>
      </c>
      <c r="E356" s="86" t="str">
        <f>IFERROR(VLOOKUP(A356,SPY!$A$2:$E$379,5,FALSE),"")</f>
        <v/>
      </c>
      <c r="F356" s="8"/>
    </row>
    <row r="357" spans="1:6" x14ac:dyDescent="0.45">
      <c r="A357" s="9">
        <v>32325</v>
      </c>
      <c r="B357" s="90">
        <v>55.868000000000002</v>
      </c>
      <c r="C357" s="8">
        <f t="shared" si="26"/>
        <v>4.0797253823618984E-3</v>
      </c>
      <c r="D357" s="8">
        <f t="shared" si="27"/>
        <v>4.4300721522299913E-2</v>
      </c>
      <c r="E357" s="86" t="str">
        <f>IFERROR(VLOOKUP(A357,SPY!$A$2:$E$379,5,FALSE),"")</f>
        <v/>
      </c>
      <c r="F357" s="8"/>
    </row>
    <row r="358" spans="1:6" x14ac:dyDescent="0.45">
      <c r="A358" s="9">
        <v>32356</v>
      </c>
      <c r="B358" s="90">
        <v>56.006999999999998</v>
      </c>
      <c r="C358" s="8">
        <f t="shared" si="26"/>
        <v>2.4880074461228752E-3</v>
      </c>
      <c r="D358" s="8">
        <f t="shared" si="27"/>
        <v>4.336891521824171E-2</v>
      </c>
      <c r="E358" s="86" t="str">
        <f>IFERROR(VLOOKUP(A358,SPY!$A$2:$E$379,5,FALSE),"")</f>
        <v/>
      </c>
      <c r="F358" s="8"/>
    </row>
    <row r="359" spans="1:6" x14ac:dyDescent="0.45">
      <c r="A359" s="9">
        <v>32387</v>
      </c>
      <c r="B359" s="90">
        <v>56.307000000000002</v>
      </c>
      <c r="C359" s="8">
        <f t="shared" si="26"/>
        <v>5.3564732979807239E-3</v>
      </c>
      <c r="D359" s="8">
        <f t="shared" si="27"/>
        <v>4.4811845914050297E-2</v>
      </c>
      <c r="E359" s="86" t="str">
        <f>IFERROR(VLOOKUP(A359,SPY!$A$2:$E$379,5,FALSE),"")</f>
        <v/>
      </c>
      <c r="F359" s="8"/>
    </row>
    <row r="360" spans="1:6" x14ac:dyDescent="0.45">
      <c r="A360" s="9">
        <v>32417</v>
      </c>
      <c r="B360" s="90">
        <v>56.521000000000001</v>
      </c>
      <c r="C360" s="8">
        <f t="shared" si="26"/>
        <v>3.8005931766920131E-3</v>
      </c>
      <c r="D360" s="8">
        <f t="shared" si="27"/>
        <v>4.4325782491408283E-2</v>
      </c>
      <c r="E360" s="86" t="str">
        <f>IFERROR(VLOOKUP(A360,SPY!$A$2:$E$379,5,FALSE),"")</f>
        <v/>
      </c>
      <c r="F360" s="8"/>
    </row>
    <row r="361" spans="1:6" x14ac:dyDescent="0.45">
      <c r="A361" s="9">
        <v>32448</v>
      </c>
      <c r="B361" s="90">
        <v>56.676000000000002</v>
      </c>
      <c r="C361" s="8">
        <f t="shared" si="26"/>
        <v>2.7423435537234919E-3</v>
      </c>
      <c r="D361" s="8">
        <f t="shared" si="27"/>
        <v>4.5007836268092571E-2</v>
      </c>
      <c r="E361" s="86" t="str">
        <f>IFERROR(VLOOKUP(A361,SPY!$A$2:$E$379,5,FALSE),"")</f>
        <v/>
      </c>
      <c r="F361" s="8"/>
    </row>
    <row r="362" spans="1:6" x14ac:dyDescent="0.45">
      <c r="A362" s="9">
        <v>32478</v>
      </c>
      <c r="B362" s="90">
        <v>56.863999999999997</v>
      </c>
      <c r="C362" s="8">
        <f t="shared" si="26"/>
        <v>3.3171007128236507E-3</v>
      </c>
      <c r="D362" s="8">
        <f t="shared" si="27"/>
        <v>4.6275000459990112E-2</v>
      </c>
      <c r="E362" s="86" t="str">
        <f>IFERROR(VLOOKUP(A362,SPY!$A$2:$E$379,5,FALSE),"")</f>
        <v/>
      </c>
      <c r="F362" s="8"/>
    </row>
    <row r="363" spans="1:6" x14ac:dyDescent="0.45">
      <c r="A363" s="9">
        <v>32509</v>
      </c>
      <c r="B363" s="90">
        <v>57.152000000000001</v>
      </c>
      <c r="C363" s="8">
        <f t="shared" si="26"/>
        <v>5.0647158131682524E-3</v>
      </c>
      <c r="D363" s="8">
        <f t="shared" si="27"/>
        <v>4.6624913013221914E-2</v>
      </c>
      <c r="E363" s="86" t="str">
        <f>IFERROR(VLOOKUP(A363,SPY!$A$2:$E$379,5,FALSE),"")</f>
        <v/>
      </c>
      <c r="F363" s="8"/>
    </row>
    <row r="364" spans="1:6" x14ac:dyDescent="0.45">
      <c r="A364" s="9">
        <v>32540</v>
      </c>
      <c r="B364" s="90">
        <v>57.296999999999997</v>
      </c>
      <c r="C364" s="8">
        <f t="shared" si="26"/>
        <v>2.5370940649496188E-3</v>
      </c>
      <c r="D364" s="8">
        <f t="shared" si="27"/>
        <v>4.7132570634891513E-2</v>
      </c>
      <c r="E364" s="86" t="str">
        <f>IFERROR(VLOOKUP(A364,SPY!$A$2:$E$379,5,FALSE),"")</f>
        <v/>
      </c>
      <c r="F364" s="8"/>
    </row>
    <row r="365" spans="1:6" x14ac:dyDescent="0.45">
      <c r="A365" s="9">
        <v>32568</v>
      </c>
      <c r="B365" s="90">
        <v>57.468000000000004</v>
      </c>
      <c r="C365" s="8">
        <f t="shared" si="26"/>
        <v>2.9844494476152228E-3</v>
      </c>
      <c r="D365" s="8">
        <f t="shared" si="27"/>
        <v>4.5785412723831742E-2</v>
      </c>
      <c r="E365" s="86" t="str">
        <f>IFERROR(VLOOKUP(A365,SPY!$A$2:$E$379,5,FALSE),"")</f>
        <v/>
      </c>
      <c r="F365" s="8"/>
    </row>
    <row r="366" spans="1:6" x14ac:dyDescent="0.45">
      <c r="A366" s="9">
        <v>32599</v>
      </c>
      <c r="B366" s="90">
        <v>57.661000000000001</v>
      </c>
      <c r="C366" s="8">
        <f t="shared" si="26"/>
        <v>3.3583907565948312E-3</v>
      </c>
      <c r="D366" s="8">
        <f t="shared" si="27"/>
        <v>4.4223908437313275E-2</v>
      </c>
      <c r="E366" s="86" t="str">
        <f>IFERROR(VLOOKUP(A366,SPY!$A$2:$E$379,5,FALSE),"")</f>
        <v/>
      </c>
      <c r="F366" s="8"/>
    </row>
    <row r="367" spans="1:6" x14ac:dyDescent="0.45">
      <c r="A367" s="9">
        <v>32629</v>
      </c>
      <c r="B367" s="90">
        <v>57.832999999999998</v>
      </c>
      <c r="C367" s="8">
        <f t="shared" si="26"/>
        <v>2.9829520819963928E-3</v>
      </c>
      <c r="D367" s="8">
        <f t="shared" si="27"/>
        <v>4.3785081307416096E-2</v>
      </c>
      <c r="E367" s="86" t="str">
        <f>IFERROR(VLOOKUP(A367,SPY!$A$2:$E$379,5,FALSE),"")</f>
        <v/>
      </c>
      <c r="F367" s="8"/>
    </row>
    <row r="368" spans="1:6" x14ac:dyDescent="0.45">
      <c r="A368" s="9">
        <v>32660</v>
      </c>
      <c r="B368" s="90">
        <v>57.987000000000002</v>
      </c>
      <c r="C368" s="8">
        <f t="shared" si="26"/>
        <v>2.6628395552712458E-3</v>
      </c>
      <c r="D368" s="8">
        <f t="shared" si="27"/>
        <v>4.2163153070577497E-2</v>
      </c>
      <c r="E368" s="86" t="str">
        <f>IFERROR(VLOOKUP(A368,SPY!$A$2:$E$379,5,FALSE),"")</f>
        <v/>
      </c>
      <c r="F368" s="8"/>
    </row>
    <row r="369" spans="1:6" x14ac:dyDescent="0.45">
      <c r="A369" s="9">
        <v>32690</v>
      </c>
      <c r="B369" s="90">
        <v>58.136000000000003</v>
      </c>
      <c r="C369" s="8">
        <f t="shared" si="26"/>
        <v>2.5695414489455004E-3</v>
      </c>
      <c r="D369" s="8">
        <f t="shared" si="27"/>
        <v>4.0595689840337901E-2</v>
      </c>
      <c r="E369" s="86" t="str">
        <f>IFERROR(VLOOKUP(A369,SPY!$A$2:$E$379,5,FALSE),"")</f>
        <v/>
      </c>
      <c r="F369" s="8"/>
    </row>
    <row r="370" spans="1:6" x14ac:dyDescent="0.45">
      <c r="A370" s="9">
        <v>32721</v>
      </c>
      <c r="B370" s="90">
        <v>58.216999999999999</v>
      </c>
      <c r="C370" s="8">
        <f t="shared" si="26"/>
        <v>1.3932847117104075E-3</v>
      </c>
      <c r="D370" s="8">
        <f t="shared" si="27"/>
        <v>3.9459353295123734E-2</v>
      </c>
      <c r="E370" s="86" t="str">
        <f>IFERROR(VLOOKUP(A370,SPY!$A$2:$E$379,5,FALSE),"")</f>
        <v/>
      </c>
      <c r="F370" s="8"/>
    </row>
    <row r="371" spans="1:6" x14ac:dyDescent="0.45">
      <c r="A371" s="9">
        <v>32752</v>
      </c>
      <c r="B371" s="90">
        <v>58.418999999999997</v>
      </c>
      <c r="C371" s="8">
        <f t="shared" si="26"/>
        <v>3.4697768692992792E-3</v>
      </c>
      <c r="D371" s="8">
        <f t="shared" si="27"/>
        <v>3.7508657893334574E-2</v>
      </c>
      <c r="E371" s="86" t="str">
        <f>IFERROR(VLOOKUP(A371,SPY!$A$2:$E$379,5,FALSE),"")</f>
        <v/>
      </c>
      <c r="F371" s="8"/>
    </row>
    <row r="372" spans="1:6" x14ac:dyDescent="0.45">
      <c r="A372" s="9">
        <v>32782</v>
      </c>
      <c r="B372" s="90">
        <v>58.631</v>
      </c>
      <c r="C372" s="8">
        <f t="shared" si="26"/>
        <v>3.6289563327001062E-3</v>
      </c>
      <c r="D372" s="8">
        <f t="shared" si="27"/>
        <v>3.7331257408750762E-2</v>
      </c>
      <c r="E372" s="86" t="str">
        <f>IFERROR(VLOOKUP(A372,SPY!$A$2:$E$379,5,FALSE),"")</f>
        <v/>
      </c>
      <c r="F372" s="8"/>
    </row>
    <row r="373" spans="1:6" x14ac:dyDescent="0.45">
      <c r="A373" s="9">
        <v>32813</v>
      </c>
      <c r="B373" s="90">
        <v>58.786999999999999</v>
      </c>
      <c r="C373" s="8">
        <f t="shared" si="26"/>
        <v>2.6607084989169749E-3</v>
      </c>
      <c r="D373" s="8">
        <f t="shared" si="27"/>
        <v>3.7246806408356203E-2</v>
      </c>
      <c r="E373" s="86" t="str">
        <f>IFERROR(VLOOKUP(A373,SPY!$A$2:$E$379,5,FALSE),"")</f>
        <v/>
      </c>
      <c r="F373" s="8"/>
    </row>
    <row r="374" spans="1:6" x14ac:dyDescent="0.45">
      <c r="A374" s="9">
        <v>32843</v>
      </c>
      <c r="B374" s="90">
        <v>58.954000000000001</v>
      </c>
      <c r="C374" s="8">
        <f t="shared" si="26"/>
        <v>2.8407641145151707E-3</v>
      </c>
      <c r="D374" s="8">
        <f t="shared" si="27"/>
        <v>3.6754361283061421E-2</v>
      </c>
      <c r="E374" s="86" t="str">
        <f>IFERROR(VLOOKUP(A374,SPY!$A$2:$E$379,5,FALSE),"")</f>
        <v/>
      </c>
      <c r="F374" s="8"/>
    </row>
    <row r="375" spans="1:6" x14ac:dyDescent="0.45">
      <c r="A375" s="9">
        <v>32874</v>
      </c>
      <c r="B375" s="90">
        <v>59.180999999999997</v>
      </c>
      <c r="C375" s="8">
        <f t="shared" si="26"/>
        <v>3.8504596804287416E-3</v>
      </c>
      <c r="D375" s="8">
        <f t="shared" si="27"/>
        <v>3.5501819708846583E-2</v>
      </c>
      <c r="E375" s="86" t="str">
        <f>IFERROR(VLOOKUP(A375,SPY!$A$2:$E$379,5,FALSE),"")</f>
        <v/>
      </c>
      <c r="F375" s="8"/>
    </row>
    <row r="376" spans="1:6" x14ac:dyDescent="0.45">
      <c r="A376" s="9">
        <v>32905</v>
      </c>
      <c r="B376" s="90">
        <v>59.468000000000004</v>
      </c>
      <c r="C376" s="8">
        <f t="shared" si="26"/>
        <v>4.8495294097767871E-3</v>
      </c>
      <c r="D376" s="8">
        <f t="shared" si="27"/>
        <v>3.7890290940189031E-2</v>
      </c>
      <c r="E376" s="86" t="str">
        <f>IFERROR(VLOOKUP(A376,SPY!$A$2:$E$379,5,FALSE),"")</f>
        <v/>
      </c>
      <c r="F376" s="8"/>
    </row>
    <row r="377" spans="1:6" x14ac:dyDescent="0.45">
      <c r="A377" s="9">
        <v>32933</v>
      </c>
      <c r="B377" s="90">
        <v>59.753999999999998</v>
      </c>
      <c r="C377" s="8">
        <f t="shared" si="26"/>
        <v>4.8093092083136835E-3</v>
      </c>
      <c r="D377" s="8">
        <f t="shared" si="27"/>
        <v>3.9778659427855301E-2</v>
      </c>
      <c r="E377" s="86" t="str">
        <f>IFERROR(VLOOKUP(A377,SPY!$A$2:$E$379,5,FALSE),"")</f>
        <v/>
      </c>
      <c r="F377" s="8"/>
    </row>
    <row r="378" spans="1:6" x14ac:dyDescent="0.45">
      <c r="A378" s="9">
        <v>32964</v>
      </c>
      <c r="B378" s="90">
        <v>59.932000000000002</v>
      </c>
      <c r="C378" s="8">
        <f t="shared" si="26"/>
        <v>2.9788800749741551E-3</v>
      </c>
      <c r="D378" s="8">
        <f t="shared" si="27"/>
        <v>3.9385373129151358E-2</v>
      </c>
      <c r="E378" s="86" t="str">
        <f>IFERROR(VLOOKUP(A378,SPY!$A$2:$E$379,5,FALSE),"")</f>
        <v/>
      </c>
      <c r="F378" s="8"/>
    </row>
    <row r="379" spans="1:6" x14ac:dyDescent="0.45">
      <c r="A379" s="9">
        <v>32994</v>
      </c>
      <c r="B379" s="90">
        <v>60.115000000000002</v>
      </c>
      <c r="C379" s="8">
        <f t="shared" si="26"/>
        <v>3.0534605886671784E-3</v>
      </c>
      <c r="D379" s="8">
        <f t="shared" si="27"/>
        <v>3.9458440682655249E-2</v>
      </c>
      <c r="E379" s="86" t="str">
        <f>IFERROR(VLOOKUP(A379,SPY!$A$2:$E$379,5,FALSE),"")</f>
        <v/>
      </c>
      <c r="F379" s="8"/>
    </row>
    <row r="380" spans="1:6" x14ac:dyDescent="0.45">
      <c r="A380" s="9">
        <v>33025</v>
      </c>
      <c r="B380" s="90">
        <v>60.348999999999997</v>
      </c>
      <c r="C380" s="8">
        <f t="shared" si="26"/>
        <v>3.8925392996755903E-3</v>
      </c>
      <c r="D380" s="8">
        <f t="shared" si="27"/>
        <v>4.0733267801403628E-2</v>
      </c>
      <c r="E380" s="86" t="str">
        <f>IFERROR(VLOOKUP(A380,SPY!$A$2:$E$379,5,FALSE),"")</f>
        <v/>
      </c>
      <c r="F380" s="8"/>
    </row>
    <row r="381" spans="1:6" x14ac:dyDescent="0.45">
      <c r="A381" s="9">
        <v>33055</v>
      </c>
      <c r="B381" s="90">
        <v>60.500999999999998</v>
      </c>
      <c r="C381" s="8">
        <f t="shared" si="26"/>
        <v>2.5186829939187749E-3</v>
      </c>
      <c r="D381" s="8">
        <f t="shared" si="27"/>
        <v>4.0680473372781023E-2</v>
      </c>
      <c r="E381" s="86" t="str">
        <f>IFERROR(VLOOKUP(A381,SPY!$A$2:$E$379,5,FALSE),"")</f>
        <v/>
      </c>
      <c r="F381" s="8"/>
    </row>
    <row r="382" spans="1:6" x14ac:dyDescent="0.45">
      <c r="A382" s="9">
        <v>33086</v>
      </c>
      <c r="B382" s="90">
        <v>60.753</v>
      </c>
      <c r="C382" s="8">
        <f t="shared" si="26"/>
        <v>4.1652204095801171E-3</v>
      </c>
      <c r="D382" s="8">
        <f t="shared" si="27"/>
        <v>4.3561159111599634E-2</v>
      </c>
      <c r="E382" s="86" t="str">
        <f>IFERROR(VLOOKUP(A382,SPY!$A$2:$E$379,5,FALSE),"")</f>
        <v/>
      </c>
      <c r="F382" s="8"/>
    </row>
    <row r="383" spans="1:6" x14ac:dyDescent="0.45">
      <c r="A383" s="9">
        <v>33117</v>
      </c>
      <c r="B383" s="90">
        <v>60.965000000000003</v>
      </c>
      <c r="C383" s="8">
        <f t="shared" si="26"/>
        <v>3.4895396112126775E-3</v>
      </c>
      <c r="D383" s="8">
        <f t="shared" si="27"/>
        <v>4.3581711429500736E-2</v>
      </c>
      <c r="E383" s="86" t="str">
        <f>IFERROR(VLOOKUP(A383,SPY!$A$2:$E$379,5,FALSE),"")</f>
        <v/>
      </c>
      <c r="F383" s="8"/>
    </row>
    <row r="384" spans="1:6" x14ac:dyDescent="0.45">
      <c r="A384" s="9">
        <v>33147</v>
      </c>
      <c r="B384" s="90">
        <v>61.171999999999997</v>
      </c>
      <c r="C384" s="8">
        <f t="shared" si="26"/>
        <v>3.3953907979986653E-3</v>
      </c>
      <c r="D384" s="8">
        <f t="shared" si="27"/>
        <v>4.333884804966659E-2</v>
      </c>
      <c r="E384" s="86" t="str">
        <f>IFERROR(VLOOKUP(A384,SPY!$A$2:$E$379,5,FALSE),"")</f>
        <v/>
      </c>
      <c r="F384" s="8"/>
    </row>
    <row r="385" spans="1:6" x14ac:dyDescent="0.45">
      <c r="A385" s="9">
        <v>33178</v>
      </c>
      <c r="B385" s="90">
        <v>61.246000000000002</v>
      </c>
      <c r="C385" s="8">
        <f t="shared" si="26"/>
        <v>1.2097037860459015E-3</v>
      </c>
      <c r="D385" s="8">
        <f t="shared" si="27"/>
        <v>4.1828975793968048E-2</v>
      </c>
      <c r="E385" s="86" t="str">
        <f>IFERROR(VLOOKUP(A385,SPY!$A$2:$E$379,5,FALSE),"")</f>
        <v/>
      </c>
      <c r="F385" s="8"/>
    </row>
    <row r="386" spans="1:6" x14ac:dyDescent="0.45">
      <c r="A386" s="9">
        <v>33208</v>
      </c>
      <c r="B386" s="90">
        <v>61.331000000000003</v>
      </c>
      <c r="C386" s="8">
        <f t="shared" si="26"/>
        <v>1.387845736864568E-3</v>
      </c>
      <c r="D386" s="8">
        <f t="shared" si="27"/>
        <v>4.0319571191098191E-2</v>
      </c>
      <c r="E386" s="86" t="str">
        <f>IFERROR(VLOOKUP(A386,SPY!$A$2:$E$379,5,FALSE),"")</f>
        <v/>
      </c>
      <c r="F386" s="8"/>
    </row>
    <row r="387" spans="1:6" x14ac:dyDescent="0.45">
      <c r="A387" s="9">
        <v>33239</v>
      </c>
      <c r="B387" s="90">
        <v>61.637</v>
      </c>
      <c r="C387" s="8">
        <f t="shared" si="26"/>
        <v>4.9893202458788366E-3</v>
      </c>
      <c r="D387" s="8">
        <f t="shared" si="27"/>
        <v>4.14998056808773E-2</v>
      </c>
      <c r="E387" s="86" t="str">
        <f>IFERROR(VLOOKUP(A387,SPY!$A$2:$E$379,5,FALSE),"")</f>
        <v/>
      </c>
      <c r="F387" s="8"/>
    </row>
    <row r="388" spans="1:6" x14ac:dyDescent="0.45">
      <c r="A388" s="9">
        <v>33270</v>
      </c>
      <c r="B388" s="90">
        <v>61.807000000000002</v>
      </c>
      <c r="C388" s="8">
        <f t="shared" si="26"/>
        <v>2.7580836186056334E-3</v>
      </c>
      <c r="D388" s="8">
        <f t="shared" si="27"/>
        <v>3.9332077756104145E-2</v>
      </c>
      <c r="E388" s="86" t="str">
        <f>IFERROR(VLOOKUP(A388,SPY!$A$2:$E$379,5,FALSE),"")</f>
        <v/>
      </c>
      <c r="F388" s="8"/>
    </row>
    <row r="389" spans="1:6" x14ac:dyDescent="0.45">
      <c r="A389" s="9">
        <v>33298</v>
      </c>
      <c r="B389" s="90">
        <v>61.936</v>
      </c>
      <c r="C389" s="8">
        <f t="shared" ref="C389:C452" si="28">B389/B388-1</f>
        <v>2.0871422330803746E-3</v>
      </c>
      <c r="D389" s="8">
        <f t="shared" si="27"/>
        <v>3.6516383840412336E-2</v>
      </c>
      <c r="E389" s="86" t="str">
        <f>IFERROR(VLOOKUP(A389,SPY!$A$2:$E$379,5,FALSE),"")</f>
        <v/>
      </c>
      <c r="F389" s="8"/>
    </row>
    <row r="390" spans="1:6" x14ac:dyDescent="0.45">
      <c r="A390" s="9">
        <v>33329</v>
      </c>
      <c r="B390" s="90">
        <v>62.06</v>
      </c>
      <c r="C390" s="8">
        <f t="shared" si="28"/>
        <v>2.0020666494446893E-3</v>
      </c>
      <c r="D390" s="8">
        <f t="shared" si="27"/>
        <v>3.550690782887278E-2</v>
      </c>
      <c r="E390" s="86" t="str">
        <f>IFERROR(VLOOKUP(A390,SPY!$A$2:$E$379,5,FALSE),"")</f>
        <v/>
      </c>
      <c r="F390" s="8"/>
    </row>
    <row r="391" spans="1:6" x14ac:dyDescent="0.45">
      <c r="A391" s="9">
        <v>33359</v>
      </c>
      <c r="B391" s="90">
        <v>62.307000000000002</v>
      </c>
      <c r="C391" s="8">
        <f t="shared" si="28"/>
        <v>3.9800193361263503E-3</v>
      </c>
      <c r="D391" s="8">
        <f t="shared" si="27"/>
        <v>3.6463445063628086E-2</v>
      </c>
      <c r="E391" s="86" t="str">
        <f>IFERROR(VLOOKUP(A391,SPY!$A$2:$E$379,5,FALSE),"")</f>
        <v/>
      </c>
      <c r="F391" s="8"/>
    </row>
    <row r="392" spans="1:6" x14ac:dyDescent="0.45">
      <c r="A392" s="9">
        <v>33390</v>
      </c>
      <c r="B392" s="90">
        <v>62.442</v>
      </c>
      <c r="C392" s="8">
        <f t="shared" si="28"/>
        <v>2.1666907410082814E-3</v>
      </c>
      <c r="D392" s="8">
        <f t="shared" si="27"/>
        <v>3.4681602014946522E-2</v>
      </c>
      <c r="E392" s="86" t="str">
        <f>IFERROR(VLOOKUP(A392,SPY!$A$2:$E$379,5,FALSE),"")</f>
        <v/>
      </c>
      <c r="F392" s="8"/>
    </row>
    <row r="393" spans="1:6" x14ac:dyDescent="0.45">
      <c r="A393" s="9">
        <v>33420</v>
      </c>
      <c r="B393" s="90">
        <v>62.631999999999998</v>
      </c>
      <c r="C393" s="8">
        <f t="shared" si="28"/>
        <v>3.0428237404311886E-3</v>
      </c>
      <c r="D393" s="8">
        <f t="shared" si="27"/>
        <v>3.522255830482135E-2</v>
      </c>
      <c r="E393" s="86" t="str">
        <f>IFERROR(VLOOKUP(A393,SPY!$A$2:$E$379,5,FALSE),"")</f>
        <v/>
      </c>
      <c r="F393" s="8"/>
    </row>
    <row r="394" spans="1:6" x14ac:dyDescent="0.45">
      <c r="A394" s="9">
        <v>33451</v>
      </c>
      <c r="B394" s="90">
        <v>62.804000000000002</v>
      </c>
      <c r="C394" s="8">
        <f t="shared" si="28"/>
        <v>2.7462000255460417E-3</v>
      </c>
      <c r="D394" s="8">
        <f t="shared" si="27"/>
        <v>3.37596497292314E-2</v>
      </c>
      <c r="E394" s="86" t="str">
        <f>IFERROR(VLOOKUP(A394,SPY!$A$2:$E$379,5,FALSE),"")</f>
        <v/>
      </c>
      <c r="F394" s="8"/>
    </row>
    <row r="395" spans="1:6" x14ac:dyDescent="0.45">
      <c r="A395" s="9">
        <v>33482</v>
      </c>
      <c r="B395" s="90">
        <v>63.055</v>
      </c>
      <c r="C395" s="8">
        <f t="shared" si="28"/>
        <v>3.9965607286158722E-3</v>
      </c>
      <c r="D395" s="8">
        <f t="shared" si="27"/>
        <v>3.4281965061920605E-2</v>
      </c>
      <c r="E395" s="86" t="str">
        <f>IFERROR(VLOOKUP(A395,SPY!$A$2:$E$379,5,FALSE),"")</f>
        <v/>
      </c>
      <c r="F395" s="8"/>
    </row>
    <row r="396" spans="1:6" x14ac:dyDescent="0.45">
      <c r="A396" s="9">
        <v>33512</v>
      </c>
      <c r="B396" s="90">
        <v>63.194000000000003</v>
      </c>
      <c r="C396" s="8">
        <f t="shared" si="28"/>
        <v>2.2044247085877267E-3</v>
      </c>
      <c r="D396" s="8">
        <f t="shared" si="27"/>
        <v>3.3054338586281373E-2</v>
      </c>
      <c r="E396" s="86" t="str">
        <f>IFERROR(VLOOKUP(A396,SPY!$A$2:$E$379,5,FALSE),"")</f>
        <v/>
      </c>
      <c r="F396" s="8"/>
    </row>
    <row r="397" spans="1:6" x14ac:dyDescent="0.45">
      <c r="A397" s="9">
        <v>33543</v>
      </c>
      <c r="B397" s="90">
        <v>63.311999999999998</v>
      </c>
      <c r="C397" s="8">
        <f t="shared" si="28"/>
        <v>1.8672658796721198E-3</v>
      </c>
      <c r="D397" s="8">
        <f t="shared" si="27"/>
        <v>3.3732815204258193E-2</v>
      </c>
      <c r="E397" s="86" t="str">
        <f>IFERROR(VLOOKUP(A397,SPY!$A$2:$E$379,5,FALSE),"")</f>
        <v/>
      </c>
      <c r="F397" s="8"/>
    </row>
    <row r="398" spans="1:6" x14ac:dyDescent="0.45">
      <c r="A398" s="9">
        <v>33573</v>
      </c>
      <c r="B398" s="90">
        <v>63.468000000000004</v>
      </c>
      <c r="C398" s="8">
        <f t="shared" si="28"/>
        <v>2.4639878695982276E-3</v>
      </c>
      <c r="D398" s="8">
        <f t="shared" si="27"/>
        <v>3.484371688053356E-2</v>
      </c>
      <c r="E398" s="86" t="str">
        <f>IFERROR(VLOOKUP(A398,SPY!$A$2:$E$379,5,FALSE),"")</f>
        <v/>
      </c>
      <c r="F398" s="8"/>
    </row>
    <row r="399" spans="1:6" x14ac:dyDescent="0.45">
      <c r="A399" s="9">
        <v>33604</v>
      </c>
      <c r="B399" s="90">
        <v>63.640999999999998</v>
      </c>
      <c r="C399" s="8">
        <f t="shared" si="28"/>
        <v>2.7257830717841713E-3</v>
      </c>
      <c r="D399" s="8">
        <f t="shared" si="27"/>
        <v>3.2512938656975576E-2</v>
      </c>
      <c r="E399" s="86" t="str">
        <f>IFERROR(VLOOKUP(A399,SPY!$A$2:$E$379,5,FALSE),"")</f>
        <v/>
      </c>
      <c r="F399" s="8"/>
    </row>
    <row r="400" spans="1:6" x14ac:dyDescent="0.45">
      <c r="A400" s="9">
        <v>33635</v>
      </c>
      <c r="B400" s="90">
        <v>63.814</v>
      </c>
      <c r="C400" s="8">
        <f t="shared" si="28"/>
        <v>2.7183733756541706E-3</v>
      </c>
      <c r="D400" s="8">
        <f t="shared" ref="D400:D463" si="29">B400/B388-1</f>
        <v>3.2472050091413518E-2</v>
      </c>
      <c r="E400" s="86" t="str">
        <f>IFERROR(VLOOKUP(A400,SPY!$A$2:$E$379,5,FALSE),"")</f>
        <v/>
      </c>
      <c r="F400" s="8"/>
    </row>
    <row r="401" spans="1:6" x14ac:dyDescent="0.45">
      <c r="A401" s="9">
        <v>33664</v>
      </c>
      <c r="B401" s="90">
        <v>63.972999999999999</v>
      </c>
      <c r="C401" s="8">
        <f t="shared" si="28"/>
        <v>2.4916162597548031E-3</v>
      </c>
      <c r="D401" s="8">
        <f t="shared" si="29"/>
        <v>3.2888788426763016E-2</v>
      </c>
      <c r="E401" s="86" t="str">
        <f>IFERROR(VLOOKUP(A401,SPY!$A$2:$E$379,5,FALSE),"")</f>
        <v/>
      </c>
      <c r="F401" s="8"/>
    </row>
    <row r="402" spans="1:6" x14ac:dyDescent="0.45">
      <c r="A402" s="9">
        <v>33695</v>
      </c>
      <c r="B402" s="90">
        <v>64.183000000000007</v>
      </c>
      <c r="C402" s="8">
        <f t="shared" si="28"/>
        <v>3.282634861582423E-3</v>
      </c>
      <c r="D402" s="8">
        <f t="shared" si="29"/>
        <v>3.4208830164357051E-2</v>
      </c>
      <c r="E402" s="86" t="str">
        <f>IFERROR(VLOOKUP(A402,SPY!$A$2:$E$379,5,FALSE),"")</f>
        <v/>
      </c>
      <c r="F402" s="8"/>
    </row>
    <row r="403" spans="1:6" x14ac:dyDescent="0.45">
      <c r="A403" s="9">
        <v>33725</v>
      </c>
      <c r="B403" s="90">
        <v>64.272999999999996</v>
      </c>
      <c r="C403" s="8">
        <f t="shared" si="28"/>
        <v>1.4022404686597767E-3</v>
      </c>
      <c r="D403" s="8">
        <f t="shared" si="29"/>
        <v>3.1553437013497554E-2</v>
      </c>
      <c r="E403" s="86" t="str">
        <f>IFERROR(VLOOKUP(A403,SPY!$A$2:$E$379,5,FALSE),"")</f>
        <v/>
      </c>
      <c r="F403" s="8"/>
    </row>
    <row r="404" spans="1:6" x14ac:dyDescent="0.45">
      <c r="A404" s="9">
        <v>33756</v>
      </c>
      <c r="B404" s="90">
        <v>64.322999999999993</v>
      </c>
      <c r="C404" s="8">
        <f t="shared" si="28"/>
        <v>7.7793163536776788E-4</v>
      </c>
      <c r="D404" s="8">
        <f t="shared" si="29"/>
        <v>3.0123955030267879E-2</v>
      </c>
      <c r="E404" s="86" t="str">
        <f>IFERROR(VLOOKUP(A404,SPY!$A$2:$E$379,5,FALSE),"")</f>
        <v/>
      </c>
      <c r="F404" s="8"/>
    </row>
    <row r="405" spans="1:6" x14ac:dyDescent="0.45">
      <c r="A405" s="9">
        <v>33786</v>
      </c>
      <c r="B405" s="90">
        <v>64.566000000000003</v>
      </c>
      <c r="C405" s="8">
        <f t="shared" si="28"/>
        <v>3.7778088708551039E-3</v>
      </c>
      <c r="D405" s="8">
        <f t="shared" si="29"/>
        <v>3.0878784008174787E-2</v>
      </c>
      <c r="E405" s="86" t="str">
        <f>IFERROR(VLOOKUP(A405,SPY!$A$2:$E$379,5,FALSE),"")</f>
        <v/>
      </c>
      <c r="F405" s="8"/>
    </row>
    <row r="406" spans="1:6" x14ac:dyDescent="0.45">
      <c r="A406" s="9">
        <v>33817</v>
      </c>
      <c r="B406" s="90">
        <v>64.625</v>
      </c>
      <c r="C406" s="8">
        <f t="shared" si="28"/>
        <v>9.1379363751808995E-4</v>
      </c>
      <c r="D406" s="8">
        <f t="shared" si="29"/>
        <v>2.8994968473345706E-2</v>
      </c>
      <c r="E406" s="86" t="str">
        <f>IFERROR(VLOOKUP(A406,SPY!$A$2:$E$379,5,FALSE),"")</f>
        <v/>
      </c>
      <c r="F406" s="8"/>
    </row>
    <row r="407" spans="1:6" x14ac:dyDescent="0.45">
      <c r="A407" s="9">
        <v>33848</v>
      </c>
      <c r="B407" s="90">
        <v>64.73</v>
      </c>
      <c r="C407" s="8">
        <f t="shared" si="28"/>
        <v>1.6247582205028976E-3</v>
      </c>
      <c r="D407" s="8">
        <f t="shared" si="29"/>
        <v>2.6564110697010701E-2</v>
      </c>
      <c r="E407" s="86" t="str">
        <f>IFERROR(VLOOKUP(A407,SPY!$A$2:$E$379,5,FALSE),"")</f>
        <v/>
      </c>
      <c r="F407" s="8"/>
    </row>
    <row r="408" spans="1:6" x14ac:dyDescent="0.45">
      <c r="A408" s="9">
        <v>33878</v>
      </c>
      <c r="B408" s="90">
        <v>64.978999999999999</v>
      </c>
      <c r="C408" s="8">
        <f t="shared" si="28"/>
        <v>3.8467480302795121E-3</v>
      </c>
      <c r="D408" s="8">
        <f t="shared" si="29"/>
        <v>2.8246352501819727E-2</v>
      </c>
      <c r="E408" s="86" t="str">
        <f>IFERROR(VLOOKUP(A408,SPY!$A$2:$E$379,5,FALSE),"")</f>
        <v/>
      </c>
      <c r="F408" s="8"/>
    </row>
    <row r="409" spans="1:6" x14ac:dyDescent="0.45">
      <c r="A409" s="9">
        <v>33909</v>
      </c>
      <c r="B409" s="90">
        <v>65.120999999999995</v>
      </c>
      <c r="C409" s="8">
        <f t="shared" si="28"/>
        <v>2.1853214115328257E-3</v>
      </c>
      <c r="D409" s="8">
        <f t="shared" si="29"/>
        <v>2.857278241091743E-2</v>
      </c>
      <c r="E409" s="86" t="str">
        <f>IFERROR(VLOOKUP(A409,SPY!$A$2:$E$379,5,FALSE),"")</f>
        <v/>
      </c>
      <c r="F409" s="8"/>
    </row>
    <row r="410" spans="1:6" x14ac:dyDescent="0.45">
      <c r="A410" s="9">
        <v>33939</v>
      </c>
      <c r="B410" s="90">
        <v>65.242000000000004</v>
      </c>
      <c r="C410" s="8">
        <f t="shared" si="28"/>
        <v>1.858079574945215E-3</v>
      </c>
      <c r="D410" s="8">
        <f t="shared" si="29"/>
        <v>2.7951093464422927E-2</v>
      </c>
      <c r="E410" s="86" t="str">
        <f>IFERROR(VLOOKUP(A410,SPY!$A$2:$E$379,5,FALSE),"")</f>
        <v/>
      </c>
      <c r="F410" s="8"/>
    </row>
    <row r="411" spans="1:6" x14ac:dyDescent="0.45">
      <c r="A411" s="9">
        <v>33970</v>
      </c>
      <c r="B411" s="90">
        <v>65.432000000000002</v>
      </c>
      <c r="C411" s="8">
        <f t="shared" si="28"/>
        <v>2.9122344502008346E-3</v>
      </c>
      <c r="D411" s="8">
        <f t="shared" si="29"/>
        <v>2.8142235351424461E-2</v>
      </c>
      <c r="E411" s="86" t="str">
        <f>IFERROR(VLOOKUP(A411,SPY!$A$2:$E$379,5,FALSE),"")</f>
        <v/>
      </c>
      <c r="F411" s="8"/>
    </row>
    <row r="412" spans="1:6" x14ac:dyDescent="0.45">
      <c r="A412" s="9">
        <v>34001</v>
      </c>
      <c r="B412" s="90">
        <v>65.557000000000002</v>
      </c>
      <c r="C412" s="8">
        <f t="shared" si="28"/>
        <v>1.9103802420834537E-3</v>
      </c>
      <c r="D412" s="8">
        <f t="shared" si="29"/>
        <v>2.7313755602218937E-2</v>
      </c>
      <c r="E412" s="86">
        <f>IFERROR(VLOOKUP(A412,SPY!$A$2:$E$379,5,FALSE),"")</f>
        <v>44.40625</v>
      </c>
      <c r="F412" s="8"/>
    </row>
    <row r="413" spans="1:6" x14ac:dyDescent="0.45">
      <c r="A413" s="9">
        <v>34029</v>
      </c>
      <c r="B413" s="90">
        <v>65.7</v>
      </c>
      <c r="C413" s="8">
        <f t="shared" si="28"/>
        <v>2.1813078694876697E-3</v>
      </c>
      <c r="D413" s="8">
        <f t="shared" si="29"/>
        <v>2.6995763837869058E-2</v>
      </c>
      <c r="E413" s="86">
        <f>IFERROR(VLOOKUP(A413,SPY!$A$2:$E$379,5,FALSE),"")</f>
        <v>45.1875</v>
      </c>
      <c r="F413" s="8"/>
    </row>
    <row r="414" spans="1:6" x14ac:dyDescent="0.45">
      <c r="A414" s="9">
        <v>34060</v>
      </c>
      <c r="B414" s="90">
        <v>65.891000000000005</v>
      </c>
      <c r="C414" s="8">
        <f t="shared" si="28"/>
        <v>2.9071537290714655E-3</v>
      </c>
      <c r="D414" s="8">
        <f t="shared" si="29"/>
        <v>2.6611408005235093E-2</v>
      </c>
      <c r="E414" s="86">
        <f>IFERROR(VLOOKUP(A414,SPY!$A$2:$E$379,5,FALSE),"")</f>
        <v>44.03125</v>
      </c>
      <c r="F414" s="8"/>
    </row>
    <row r="415" spans="1:6" x14ac:dyDescent="0.45">
      <c r="A415" s="9">
        <v>34090</v>
      </c>
      <c r="B415" s="90">
        <v>66.114000000000004</v>
      </c>
      <c r="C415" s="8">
        <f t="shared" si="28"/>
        <v>3.3843772290600427E-3</v>
      </c>
      <c r="D415" s="8">
        <f t="shared" si="29"/>
        <v>2.864344281424569E-2</v>
      </c>
      <c r="E415" s="86">
        <f>IFERROR(VLOOKUP(A415,SPY!$A$2:$E$379,5,FALSE),"")</f>
        <v>45.21875</v>
      </c>
      <c r="F415" s="8"/>
    </row>
    <row r="416" spans="1:6" x14ac:dyDescent="0.45">
      <c r="A416" s="9">
        <v>34121</v>
      </c>
      <c r="B416" s="90">
        <v>66.177000000000007</v>
      </c>
      <c r="C416" s="8">
        <f t="shared" si="28"/>
        <v>9.5289953716304332E-4</v>
      </c>
      <c r="D416" s="8">
        <f t="shared" si="29"/>
        <v>2.8823282496152514E-2</v>
      </c>
      <c r="E416" s="86">
        <f>IFERROR(VLOOKUP(A416,SPY!$A$2:$E$379,5,FALSE),"")</f>
        <v>45.0625</v>
      </c>
      <c r="F416" s="8"/>
    </row>
    <row r="417" spans="1:6" x14ac:dyDescent="0.45">
      <c r="A417" s="9">
        <v>34151</v>
      </c>
      <c r="B417" s="90">
        <v>66.313999999999993</v>
      </c>
      <c r="C417" s="8">
        <f t="shared" si="28"/>
        <v>2.0702056605768071E-3</v>
      </c>
      <c r="D417" s="8">
        <f t="shared" si="29"/>
        <v>2.7073072514945729E-2</v>
      </c>
      <c r="E417" s="86">
        <f>IFERROR(VLOOKUP(A417,SPY!$A$2:$E$379,5,FALSE),"")</f>
        <v>44.84375</v>
      </c>
      <c r="F417" s="8"/>
    </row>
    <row r="418" spans="1:6" x14ac:dyDescent="0.45">
      <c r="A418" s="9">
        <v>34182</v>
      </c>
      <c r="B418" s="90">
        <v>66.438000000000002</v>
      </c>
      <c r="C418" s="8">
        <f t="shared" si="28"/>
        <v>1.8698917272372828E-3</v>
      </c>
      <c r="D418" s="8">
        <f t="shared" si="29"/>
        <v>2.8054158607350166E-2</v>
      </c>
      <c r="E418" s="86">
        <f>IFERROR(VLOOKUP(A418,SPY!$A$2:$E$379,5,FALSE),"")</f>
        <v>46.5625</v>
      </c>
      <c r="F418" s="8"/>
    </row>
    <row r="419" spans="1:6" x14ac:dyDescent="0.45">
      <c r="A419" s="9">
        <v>34213</v>
      </c>
      <c r="B419" s="90">
        <v>66.537999999999997</v>
      </c>
      <c r="C419" s="8">
        <f t="shared" si="28"/>
        <v>1.5051627080886476E-3</v>
      </c>
      <c r="D419" s="8">
        <f t="shared" si="29"/>
        <v>2.7931407384520268E-2</v>
      </c>
      <c r="E419" s="86">
        <f>IFERROR(VLOOKUP(A419,SPY!$A$2:$E$379,5,FALSE),"")</f>
        <v>45.9375</v>
      </c>
      <c r="F419" s="8"/>
    </row>
    <row r="420" spans="1:6" x14ac:dyDescent="0.45">
      <c r="A420" s="9">
        <v>34243</v>
      </c>
      <c r="B420" s="90">
        <v>66.647000000000006</v>
      </c>
      <c r="C420" s="8">
        <f t="shared" si="28"/>
        <v>1.6381616519884901E-3</v>
      </c>
      <c r="D420" s="8">
        <f t="shared" si="29"/>
        <v>2.5669831791809816E-2</v>
      </c>
      <c r="E420" s="86">
        <f>IFERROR(VLOOKUP(A420,SPY!$A$2:$E$379,5,FALSE),"")</f>
        <v>46.84375</v>
      </c>
      <c r="F420" s="8"/>
    </row>
    <row r="421" spans="1:6" x14ac:dyDescent="0.45">
      <c r="A421" s="9">
        <v>34274</v>
      </c>
      <c r="B421" s="90">
        <v>66.819000000000003</v>
      </c>
      <c r="C421" s="8">
        <f t="shared" si="28"/>
        <v>2.5807613245907302E-3</v>
      </c>
      <c r="D421" s="8">
        <f t="shared" si="29"/>
        <v>2.6074538167411454E-2</v>
      </c>
      <c r="E421" s="86">
        <f>IFERROR(VLOOKUP(A421,SPY!$A$2:$E$379,5,FALSE),"")</f>
        <v>46.34375</v>
      </c>
      <c r="F421" s="8"/>
    </row>
    <row r="422" spans="1:6" x14ac:dyDescent="0.45">
      <c r="A422" s="9">
        <v>34304</v>
      </c>
      <c r="B422" s="90">
        <v>66.849000000000004</v>
      </c>
      <c r="C422" s="8">
        <f t="shared" si="28"/>
        <v>4.48974094194865E-4</v>
      </c>
      <c r="D422" s="8">
        <f t="shared" si="29"/>
        <v>2.4631372428803422E-2</v>
      </c>
      <c r="E422" s="86">
        <f>IFERROR(VLOOKUP(A422,SPY!$A$2:$E$379,5,FALSE),"")</f>
        <v>46.59375</v>
      </c>
      <c r="F422" s="8"/>
    </row>
    <row r="423" spans="1:6" x14ac:dyDescent="0.45">
      <c r="A423" s="9">
        <v>34335</v>
      </c>
      <c r="B423" s="90">
        <v>66.902000000000001</v>
      </c>
      <c r="C423" s="8">
        <f t="shared" si="28"/>
        <v>7.9283160555876364E-4</v>
      </c>
      <c r="D423" s="8">
        <f t="shared" si="29"/>
        <v>2.246607164690051E-2</v>
      </c>
      <c r="E423" s="86">
        <f>IFERROR(VLOOKUP(A423,SPY!$A$2:$E$379,5,FALSE),"")</f>
        <v>48.21875</v>
      </c>
      <c r="F423" s="8"/>
    </row>
    <row r="424" spans="1:6" x14ac:dyDescent="0.45">
      <c r="A424" s="9">
        <v>34366</v>
      </c>
      <c r="B424" s="90">
        <v>67.046999999999997</v>
      </c>
      <c r="C424" s="8">
        <f t="shared" si="28"/>
        <v>2.167349257122364E-3</v>
      </c>
      <c r="D424" s="8">
        <f t="shared" si="29"/>
        <v>2.2728312765989855E-2</v>
      </c>
      <c r="E424" s="86">
        <f>IFERROR(VLOOKUP(A424,SPY!$A$2:$E$379,5,FALSE),"")</f>
        <v>46.8125</v>
      </c>
      <c r="F424" s="8">
        <f>IFERROR(E424/E412-1,"")</f>
        <v>5.4187192118226646E-2</v>
      </c>
    </row>
    <row r="425" spans="1:6" x14ac:dyDescent="0.45">
      <c r="A425" s="9">
        <v>34394</v>
      </c>
      <c r="B425" s="90">
        <v>67.275000000000006</v>
      </c>
      <c r="C425" s="8">
        <f t="shared" si="28"/>
        <v>3.4005995793997545E-3</v>
      </c>
      <c r="D425" s="8">
        <f t="shared" si="29"/>
        <v>2.3972602739726012E-2</v>
      </c>
      <c r="E425" s="86">
        <f>IFERROR(VLOOKUP(A425,SPY!$A$2:$E$379,5,FALSE),"")</f>
        <v>44.59375</v>
      </c>
      <c r="F425" s="8">
        <f t="shared" ref="F425:F488" si="30">IFERROR(E425/E413-1,"")</f>
        <v>-1.3139695712309774E-2</v>
      </c>
    </row>
    <row r="426" spans="1:6" x14ac:dyDescent="0.45">
      <c r="A426" s="9">
        <v>34425</v>
      </c>
      <c r="B426" s="90">
        <v>67.376000000000005</v>
      </c>
      <c r="C426" s="8">
        <f t="shared" si="28"/>
        <v>1.5013006317354805E-3</v>
      </c>
      <c r="D426" s="8">
        <f t="shared" si="29"/>
        <v>2.2537220561229976E-2</v>
      </c>
      <c r="E426" s="86">
        <f>IFERROR(VLOOKUP(A426,SPY!$A$2:$E$379,5,FALSE),"")</f>
        <v>45.09375</v>
      </c>
      <c r="F426" s="8">
        <f t="shared" si="30"/>
        <v>2.4130589070262554E-2</v>
      </c>
    </row>
    <row r="427" spans="1:6" x14ac:dyDescent="0.45">
      <c r="A427" s="9">
        <v>34455</v>
      </c>
      <c r="B427" s="90">
        <v>67.525999999999996</v>
      </c>
      <c r="C427" s="8">
        <f t="shared" si="28"/>
        <v>2.2263120398953173E-3</v>
      </c>
      <c r="D427" s="8">
        <f t="shared" si="29"/>
        <v>2.1357049944035866E-2</v>
      </c>
      <c r="E427" s="86">
        <f>IFERROR(VLOOKUP(A427,SPY!$A$2:$E$379,5,FALSE),"")</f>
        <v>45.8125</v>
      </c>
      <c r="F427" s="8">
        <f t="shared" si="30"/>
        <v>1.3130615065653162E-2</v>
      </c>
    </row>
    <row r="428" spans="1:6" x14ac:dyDescent="0.45">
      <c r="A428" s="9">
        <v>34486</v>
      </c>
      <c r="B428" s="90">
        <v>67.676000000000002</v>
      </c>
      <c r="C428" s="8">
        <f t="shared" si="28"/>
        <v>2.2213665847230502E-3</v>
      </c>
      <c r="D428" s="8">
        <f t="shared" si="29"/>
        <v>2.265137434456066E-2</v>
      </c>
      <c r="E428" s="86">
        <f>IFERROR(VLOOKUP(A428,SPY!$A$2:$E$379,5,FALSE),"")</f>
        <v>44.46875</v>
      </c>
      <c r="F428" s="8">
        <f t="shared" si="30"/>
        <v>-1.3176144244105403E-2</v>
      </c>
    </row>
    <row r="429" spans="1:6" x14ac:dyDescent="0.45">
      <c r="A429" s="9">
        <v>34516</v>
      </c>
      <c r="B429" s="90">
        <v>67.817999999999998</v>
      </c>
      <c r="C429" s="8">
        <f t="shared" si="28"/>
        <v>2.0982327560730152E-3</v>
      </c>
      <c r="D429" s="8">
        <f t="shared" si="29"/>
        <v>2.2679977078746694E-2</v>
      </c>
      <c r="E429" s="86">
        <f>IFERROR(VLOOKUP(A429,SPY!$A$2:$E$379,5,FALSE),"")</f>
        <v>45.90625</v>
      </c>
      <c r="F429" s="8">
        <f t="shared" si="30"/>
        <v>2.3693379790940661E-2</v>
      </c>
    </row>
    <row r="430" spans="1:6" x14ac:dyDescent="0.45">
      <c r="A430" s="9">
        <v>34547</v>
      </c>
      <c r="B430" s="90">
        <v>67.894000000000005</v>
      </c>
      <c r="C430" s="8">
        <f t="shared" si="28"/>
        <v>1.1206464360495882E-3</v>
      </c>
      <c r="D430" s="8">
        <f t="shared" si="29"/>
        <v>2.1915169029772086E-2</v>
      </c>
      <c r="E430" s="86">
        <f>IFERROR(VLOOKUP(A430,SPY!$A$2:$E$379,5,FALSE),"")</f>
        <v>47.65625</v>
      </c>
      <c r="F430" s="8">
        <f t="shared" si="30"/>
        <v>2.3489932885905951E-2</v>
      </c>
    </row>
    <row r="431" spans="1:6" x14ac:dyDescent="0.45">
      <c r="A431" s="9">
        <v>34578</v>
      </c>
      <c r="B431" s="90">
        <v>67.997</v>
      </c>
      <c r="C431" s="8">
        <f t="shared" si="28"/>
        <v>1.5170707278993056E-3</v>
      </c>
      <c r="D431" s="8">
        <f t="shared" si="29"/>
        <v>2.1927319727073291E-2</v>
      </c>
      <c r="E431" s="86">
        <f>IFERROR(VLOOKUP(A431,SPY!$A$2:$E$379,5,FALSE),"")</f>
        <v>46.171875</v>
      </c>
      <c r="F431" s="8">
        <f t="shared" si="30"/>
        <v>5.1020408163264808E-3</v>
      </c>
    </row>
    <row r="432" spans="1:6" x14ac:dyDescent="0.45">
      <c r="A432" s="9">
        <v>34608</v>
      </c>
      <c r="B432" s="90">
        <v>68.156999999999996</v>
      </c>
      <c r="C432" s="8">
        <f t="shared" si="28"/>
        <v>2.3530449872788406E-3</v>
      </c>
      <c r="D432" s="8">
        <f t="shared" si="29"/>
        <v>2.2656683721697712E-2</v>
      </c>
      <c r="E432" s="86">
        <f>IFERROR(VLOOKUP(A432,SPY!$A$2:$E$379,5,FALSE),"")</f>
        <v>47.484375</v>
      </c>
      <c r="F432" s="8">
        <f t="shared" si="30"/>
        <v>1.3675783855903845E-2</v>
      </c>
    </row>
    <row r="433" spans="1:6" x14ac:dyDescent="0.45">
      <c r="A433" s="9">
        <v>34639</v>
      </c>
      <c r="B433" s="90">
        <v>68.281999999999996</v>
      </c>
      <c r="C433" s="8">
        <f t="shared" si="28"/>
        <v>1.8340009096644572E-3</v>
      </c>
      <c r="D433" s="8">
        <f t="shared" si="29"/>
        <v>2.1894969993564661E-2</v>
      </c>
      <c r="E433" s="86">
        <f>IFERROR(VLOOKUP(A433,SPY!$A$2:$E$379,5,FALSE),"")</f>
        <v>45.59375</v>
      </c>
      <c r="F433" s="8">
        <f t="shared" si="30"/>
        <v>-1.6183412002697239E-2</v>
      </c>
    </row>
    <row r="434" spans="1:6" x14ac:dyDescent="0.45">
      <c r="A434" s="9">
        <v>34669</v>
      </c>
      <c r="B434" s="90">
        <v>68.305000000000007</v>
      </c>
      <c r="C434" s="8">
        <f t="shared" si="28"/>
        <v>3.3683840543652366E-4</v>
      </c>
      <c r="D434" s="8">
        <f t="shared" si="29"/>
        <v>2.1780430522520877E-2</v>
      </c>
      <c r="E434" s="86">
        <f>IFERROR(VLOOKUP(A434,SPY!$A$2:$E$379,5,FALSE),"")</f>
        <v>45.5625</v>
      </c>
      <c r="F434" s="8">
        <f t="shared" si="30"/>
        <v>-2.2132796780684139E-2</v>
      </c>
    </row>
    <row r="435" spans="1:6" x14ac:dyDescent="0.45">
      <c r="A435" s="9">
        <v>34700</v>
      </c>
      <c r="B435" s="90">
        <v>68.474999999999994</v>
      </c>
      <c r="C435" s="8">
        <f t="shared" si="28"/>
        <v>2.4888368347850687E-3</v>
      </c>
      <c r="D435" s="8">
        <f t="shared" si="29"/>
        <v>2.3512002630713402E-2</v>
      </c>
      <c r="E435" s="86">
        <f>IFERROR(VLOOKUP(A435,SPY!$A$2:$E$379,5,FALSE),"")</f>
        <v>47.09375</v>
      </c>
      <c r="F435" s="8">
        <f t="shared" si="30"/>
        <v>-2.3331173039533359E-2</v>
      </c>
    </row>
    <row r="436" spans="1:6" x14ac:dyDescent="0.45">
      <c r="A436" s="9">
        <v>34731</v>
      </c>
      <c r="B436" s="90">
        <v>68.587000000000003</v>
      </c>
      <c r="C436" s="8">
        <f t="shared" si="28"/>
        <v>1.6356334428624386E-3</v>
      </c>
      <c r="D436" s="8">
        <f t="shared" si="29"/>
        <v>2.2968962071382881E-2</v>
      </c>
      <c r="E436" s="86">
        <f>IFERROR(VLOOKUP(A436,SPY!$A$2:$E$379,5,FALSE),"")</f>
        <v>49.015625</v>
      </c>
      <c r="F436" s="8">
        <f t="shared" si="30"/>
        <v>4.706275033377838E-2</v>
      </c>
    </row>
    <row r="437" spans="1:6" x14ac:dyDescent="0.45">
      <c r="A437" s="9">
        <v>34759</v>
      </c>
      <c r="B437" s="90">
        <v>68.754999999999995</v>
      </c>
      <c r="C437" s="8">
        <f t="shared" si="28"/>
        <v>2.4494437721434004E-3</v>
      </c>
      <c r="D437" s="8">
        <f t="shared" si="29"/>
        <v>2.1999256781865428E-2</v>
      </c>
      <c r="E437" s="86">
        <f>IFERROR(VLOOKUP(A437,SPY!$A$2:$E$379,5,FALSE),"")</f>
        <v>50.109375</v>
      </c>
      <c r="F437" s="8">
        <f t="shared" si="30"/>
        <v>0.12368605466012617</v>
      </c>
    </row>
    <row r="438" spans="1:6" x14ac:dyDescent="0.45">
      <c r="A438" s="9">
        <v>34790</v>
      </c>
      <c r="B438" s="90">
        <v>68.915000000000006</v>
      </c>
      <c r="C438" s="8">
        <f t="shared" si="28"/>
        <v>2.3271034833831639E-3</v>
      </c>
      <c r="D438" s="8">
        <f t="shared" si="29"/>
        <v>2.2841961529328048E-2</v>
      </c>
      <c r="E438" s="86">
        <f>IFERROR(VLOOKUP(A438,SPY!$A$2:$E$379,5,FALSE),"")</f>
        <v>51.59375</v>
      </c>
      <c r="F438" s="8">
        <f t="shared" si="30"/>
        <v>0.14414414414414423</v>
      </c>
    </row>
    <row r="439" spans="1:6" x14ac:dyDescent="0.45">
      <c r="A439" s="9">
        <v>34820</v>
      </c>
      <c r="B439" s="90">
        <v>69.031999999999996</v>
      </c>
      <c r="C439" s="8">
        <f t="shared" si="28"/>
        <v>1.6977435971847754E-3</v>
      </c>
      <c r="D439" s="8">
        <f t="shared" si="29"/>
        <v>2.2302520510618207E-2</v>
      </c>
      <c r="E439" s="86">
        <f>IFERROR(VLOOKUP(A439,SPY!$A$2:$E$379,5,FALSE),"")</f>
        <v>53.640625</v>
      </c>
      <c r="F439" s="8">
        <f t="shared" si="30"/>
        <v>0.17087312414733979</v>
      </c>
    </row>
    <row r="440" spans="1:6" x14ac:dyDescent="0.45">
      <c r="A440" s="9">
        <v>34851</v>
      </c>
      <c r="B440" s="90">
        <v>69.091999999999999</v>
      </c>
      <c r="C440" s="8">
        <f t="shared" si="28"/>
        <v>8.691621277088224E-4</v>
      </c>
      <c r="D440" s="8">
        <f t="shared" si="29"/>
        <v>2.0923222412672082E-2</v>
      </c>
      <c r="E440" s="86">
        <f>IFERROR(VLOOKUP(A440,SPY!$A$2:$E$379,5,FALSE),"")</f>
        <v>54.40625</v>
      </c>
      <c r="F440" s="8">
        <f t="shared" si="30"/>
        <v>0.22347153900210825</v>
      </c>
    </row>
    <row r="441" spans="1:6" x14ac:dyDescent="0.45">
      <c r="A441" s="9">
        <v>34881</v>
      </c>
      <c r="B441" s="90">
        <v>69.200999999999993</v>
      </c>
      <c r="C441" s="8">
        <f t="shared" si="28"/>
        <v>1.5776066693682367E-3</v>
      </c>
      <c r="D441" s="8">
        <f t="shared" si="29"/>
        <v>2.0392816066530983E-2</v>
      </c>
      <c r="E441" s="86">
        <f>IFERROR(VLOOKUP(A441,SPY!$A$2:$E$379,5,FALSE),"")</f>
        <v>56.15625</v>
      </c>
      <c r="F441" s="8">
        <f t="shared" si="30"/>
        <v>0.22328114363512586</v>
      </c>
    </row>
    <row r="442" spans="1:6" x14ac:dyDescent="0.45">
      <c r="A442" s="9">
        <v>34912</v>
      </c>
      <c r="B442" s="90">
        <v>69.367000000000004</v>
      </c>
      <c r="C442" s="8">
        <f t="shared" si="28"/>
        <v>2.3988092657623028E-3</v>
      </c>
      <c r="D442" s="8">
        <f t="shared" si="29"/>
        <v>2.1695584293162762E-2</v>
      </c>
      <c r="E442" s="86">
        <f>IFERROR(VLOOKUP(A442,SPY!$A$2:$E$379,5,FALSE),"")</f>
        <v>56.40625</v>
      </c>
      <c r="F442" s="8">
        <f t="shared" si="30"/>
        <v>0.18360655737704912</v>
      </c>
    </row>
    <row r="443" spans="1:6" x14ac:dyDescent="0.45">
      <c r="A443" s="9">
        <v>34943</v>
      </c>
      <c r="B443" s="90">
        <v>69.457999999999998</v>
      </c>
      <c r="C443" s="8">
        <f t="shared" si="28"/>
        <v>1.3118629896058387E-3</v>
      </c>
      <c r="D443" s="8">
        <f t="shared" si="29"/>
        <v>2.1486242040090087E-2</v>
      </c>
      <c r="E443" s="86">
        <f>IFERROR(VLOOKUP(A443,SPY!$A$2:$E$379,5,FALSE),"")</f>
        <v>58.484375</v>
      </c>
      <c r="F443" s="8">
        <f t="shared" si="30"/>
        <v>0.26666666666666661</v>
      </c>
    </row>
    <row r="444" spans="1:6" x14ac:dyDescent="0.45">
      <c r="A444" s="9">
        <v>34973</v>
      </c>
      <c r="B444" s="90">
        <v>69.626999999999995</v>
      </c>
      <c r="C444" s="8">
        <f t="shared" si="28"/>
        <v>2.4331250539895155E-3</v>
      </c>
      <c r="D444" s="8">
        <f t="shared" si="29"/>
        <v>2.156785069765399E-2</v>
      </c>
      <c r="E444" s="86">
        <f>IFERROR(VLOOKUP(A444,SPY!$A$2:$E$379,5,FALSE),"")</f>
        <v>58.3125</v>
      </c>
      <c r="F444" s="8">
        <f t="shared" si="30"/>
        <v>0.22803553800592291</v>
      </c>
    </row>
    <row r="445" spans="1:6" x14ac:dyDescent="0.45">
      <c r="A445" s="9">
        <v>35004</v>
      </c>
      <c r="B445" s="90">
        <v>69.671999999999997</v>
      </c>
      <c r="C445" s="8">
        <f t="shared" si="28"/>
        <v>6.463010039208239E-4</v>
      </c>
      <c r="D445" s="8">
        <f t="shared" si="29"/>
        <v>2.0356755806801186E-2</v>
      </c>
      <c r="E445" s="86">
        <f>IFERROR(VLOOKUP(A445,SPY!$A$2:$E$379,5,FALSE),"")</f>
        <v>60.90625</v>
      </c>
      <c r="F445" s="8">
        <f t="shared" si="30"/>
        <v>0.33584647018505831</v>
      </c>
    </row>
    <row r="446" spans="1:6" x14ac:dyDescent="0.45">
      <c r="A446" s="9">
        <v>35034</v>
      </c>
      <c r="B446" s="90">
        <v>69.77</v>
      </c>
      <c r="C446" s="8">
        <f t="shared" si="28"/>
        <v>1.4065908829945517E-3</v>
      </c>
      <c r="D446" s="8">
        <f t="shared" si="29"/>
        <v>2.1447917429177732E-2</v>
      </c>
      <c r="E446" s="86">
        <f>IFERROR(VLOOKUP(A446,SPY!$A$2:$E$379,5,FALSE),"")</f>
        <v>61.484375</v>
      </c>
      <c r="F446" s="8">
        <f t="shared" si="30"/>
        <v>0.34945130315500683</v>
      </c>
    </row>
    <row r="447" spans="1:6" x14ac:dyDescent="0.45">
      <c r="A447" s="9">
        <v>35065</v>
      </c>
      <c r="B447" s="90">
        <v>69.849000000000004</v>
      </c>
      <c r="C447" s="8">
        <f t="shared" si="28"/>
        <v>1.1322918159668571E-3</v>
      </c>
      <c r="D447" s="8">
        <f t="shared" si="29"/>
        <v>2.0065717415115092E-2</v>
      </c>
      <c r="E447" s="86">
        <f>IFERROR(VLOOKUP(A447,SPY!$A$2:$E$379,5,FALSE),"")</f>
        <v>63.671875</v>
      </c>
      <c r="F447" s="8">
        <f t="shared" si="30"/>
        <v>0.35202388852023891</v>
      </c>
    </row>
    <row r="448" spans="1:6" x14ac:dyDescent="0.45">
      <c r="A448" s="9">
        <v>35096</v>
      </c>
      <c r="B448" s="90">
        <v>69.94</v>
      </c>
      <c r="C448" s="8">
        <f t="shared" si="28"/>
        <v>1.3028103480363651E-3</v>
      </c>
      <c r="D448" s="8">
        <f t="shared" si="29"/>
        <v>1.9726770379226322E-2</v>
      </c>
      <c r="E448" s="86">
        <f>IFERROR(VLOOKUP(A448,SPY!$A$2:$E$379,5,FALSE),"")</f>
        <v>63.875</v>
      </c>
      <c r="F448" s="8">
        <f t="shared" si="30"/>
        <v>0.30315588141536498</v>
      </c>
    </row>
    <row r="449" spans="1:6" x14ac:dyDescent="0.45">
      <c r="A449" s="9">
        <v>35125</v>
      </c>
      <c r="B449" s="90">
        <v>70.102000000000004</v>
      </c>
      <c r="C449" s="8">
        <f t="shared" si="28"/>
        <v>2.3162710895052729E-3</v>
      </c>
      <c r="D449" s="8">
        <f t="shared" si="29"/>
        <v>1.9591302450731041E-2</v>
      </c>
      <c r="E449" s="86">
        <f>IFERROR(VLOOKUP(A449,SPY!$A$2:$E$379,5,FALSE),"")</f>
        <v>64.6875</v>
      </c>
      <c r="F449" s="8">
        <f t="shared" si="30"/>
        <v>0.29092609915809176</v>
      </c>
    </row>
    <row r="450" spans="1:6" x14ac:dyDescent="0.45">
      <c r="A450" s="9">
        <v>35156</v>
      </c>
      <c r="B450" s="90">
        <v>70.197000000000003</v>
      </c>
      <c r="C450" s="8">
        <f t="shared" si="28"/>
        <v>1.3551681835040075E-3</v>
      </c>
      <c r="D450" s="8">
        <f t="shared" si="29"/>
        <v>1.8602626423855462E-2</v>
      </c>
      <c r="E450" s="86">
        <f>IFERROR(VLOOKUP(A450,SPY!$A$2:$E$379,5,FALSE),"")</f>
        <v>65.390625</v>
      </c>
      <c r="F450" s="8">
        <f t="shared" si="30"/>
        <v>0.26741368867353121</v>
      </c>
    </row>
    <row r="451" spans="1:6" x14ac:dyDescent="0.45">
      <c r="A451" s="9">
        <v>35186</v>
      </c>
      <c r="B451" s="90">
        <v>70.319000000000003</v>
      </c>
      <c r="C451" s="8">
        <f t="shared" si="28"/>
        <v>1.7379660099434702E-3</v>
      </c>
      <c r="D451" s="8">
        <f t="shared" si="29"/>
        <v>1.8643527639355728E-2</v>
      </c>
      <c r="E451" s="86">
        <f>IFERROR(VLOOKUP(A451,SPY!$A$2:$E$379,5,FALSE),"")</f>
        <v>66.875</v>
      </c>
      <c r="F451" s="8">
        <f t="shared" si="30"/>
        <v>0.24672298281386551</v>
      </c>
    </row>
    <row r="452" spans="1:6" x14ac:dyDescent="0.45">
      <c r="A452" s="9">
        <v>35217</v>
      </c>
      <c r="B452" s="90">
        <v>70.373000000000005</v>
      </c>
      <c r="C452" s="8">
        <f t="shared" si="28"/>
        <v>7.6792900922950658E-4</v>
      </c>
      <c r="D452" s="8">
        <f t="shared" si="29"/>
        <v>1.8540496728999045E-2</v>
      </c>
      <c r="E452" s="86">
        <f>IFERROR(VLOOKUP(A452,SPY!$A$2:$E$379,5,FALSE),"")</f>
        <v>67.109375</v>
      </c>
      <c r="F452" s="8">
        <f t="shared" si="30"/>
        <v>0.23348650201033894</v>
      </c>
    </row>
    <row r="453" spans="1:6" x14ac:dyDescent="0.45">
      <c r="A453" s="9">
        <v>35247</v>
      </c>
      <c r="B453" s="90">
        <v>70.504999999999995</v>
      </c>
      <c r="C453" s="8">
        <f t="shared" ref="C453:C516" si="31">B453/B452-1</f>
        <v>1.8757193810123862E-3</v>
      </c>
      <c r="D453" s="8">
        <f t="shared" si="29"/>
        <v>1.8843658328636881E-2</v>
      </c>
      <c r="E453" s="86">
        <f>IFERROR(VLOOKUP(A453,SPY!$A$2:$E$379,5,FALSE),"")</f>
        <v>64.09375</v>
      </c>
      <c r="F453" s="8">
        <f t="shared" si="30"/>
        <v>0.14134668892598778</v>
      </c>
    </row>
    <row r="454" spans="1:6" x14ac:dyDescent="0.45">
      <c r="A454" s="9">
        <v>35278</v>
      </c>
      <c r="B454" s="90">
        <v>70.566000000000003</v>
      </c>
      <c r="C454" s="8">
        <f t="shared" si="31"/>
        <v>8.6518686617975682E-4</v>
      </c>
      <c r="D454" s="8">
        <f t="shared" si="29"/>
        <v>1.728487609381979E-2</v>
      </c>
      <c r="E454" s="86">
        <f>IFERROR(VLOOKUP(A454,SPY!$A$2:$E$379,5,FALSE),"")</f>
        <v>65.328125</v>
      </c>
      <c r="F454" s="8">
        <f t="shared" si="30"/>
        <v>0.15817174515235455</v>
      </c>
    </row>
    <row r="455" spans="1:6" x14ac:dyDescent="0.45">
      <c r="A455" s="9">
        <v>35309</v>
      </c>
      <c r="B455" s="90">
        <v>70.78</v>
      </c>
      <c r="C455" s="8">
        <f t="shared" si="31"/>
        <v>3.0326219425784728E-3</v>
      </c>
      <c r="D455" s="8">
        <f t="shared" si="29"/>
        <v>1.9033084741858497E-2</v>
      </c>
      <c r="E455" s="86">
        <f>IFERROR(VLOOKUP(A455,SPY!$A$2:$E$379,5,FALSE),"")</f>
        <v>68.625</v>
      </c>
      <c r="F455" s="8">
        <f t="shared" si="30"/>
        <v>0.17339032861341175</v>
      </c>
    </row>
    <row r="456" spans="1:6" x14ac:dyDescent="0.45">
      <c r="A456" s="9">
        <v>35339</v>
      </c>
      <c r="B456" s="90">
        <v>70.947999999999993</v>
      </c>
      <c r="C456" s="8">
        <f t="shared" si="31"/>
        <v>2.3735518508052333E-3</v>
      </c>
      <c r="D456" s="8">
        <f t="shared" si="29"/>
        <v>1.8972525026211162E-2</v>
      </c>
      <c r="E456" s="86">
        <f>IFERROR(VLOOKUP(A456,SPY!$A$2:$E$379,5,FALSE),"")</f>
        <v>70.84375</v>
      </c>
      <c r="F456" s="8">
        <f t="shared" si="30"/>
        <v>0.214898177920686</v>
      </c>
    </row>
    <row r="457" spans="1:6" x14ac:dyDescent="0.45">
      <c r="A457" s="9">
        <v>35370</v>
      </c>
      <c r="B457" s="90">
        <v>71.040999999999997</v>
      </c>
      <c r="C457" s="8">
        <f t="shared" si="31"/>
        <v>1.3108191915205403E-3</v>
      </c>
      <c r="D457" s="8">
        <f t="shared" si="29"/>
        <v>1.964921345734294E-2</v>
      </c>
      <c r="E457" s="86">
        <f>IFERROR(VLOOKUP(A457,SPY!$A$2:$E$379,5,FALSE),"")</f>
        <v>76.015625</v>
      </c>
      <c r="F457" s="8">
        <f t="shared" si="30"/>
        <v>0.24807593637762948</v>
      </c>
    </row>
    <row r="458" spans="1:6" x14ac:dyDescent="0.45">
      <c r="A458" s="9">
        <v>35400</v>
      </c>
      <c r="B458" s="90">
        <v>71.067999999999998</v>
      </c>
      <c r="C458" s="8">
        <f t="shared" si="31"/>
        <v>3.8006221759268044E-4</v>
      </c>
      <c r="D458" s="8">
        <f t="shared" si="29"/>
        <v>1.8603984520567662E-2</v>
      </c>
      <c r="E458" s="86">
        <f>IFERROR(VLOOKUP(A458,SPY!$A$2:$E$379,5,FALSE),"")</f>
        <v>73.84375</v>
      </c>
      <c r="F458" s="8">
        <f t="shared" si="30"/>
        <v>0.20101651842439638</v>
      </c>
    </row>
    <row r="459" spans="1:6" x14ac:dyDescent="0.45">
      <c r="A459" s="9">
        <v>35431</v>
      </c>
      <c r="B459" s="90">
        <v>71.144000000000005</v>
      </c>
      <c r="C459" s="8">
        <f t="shared" si="31"/>
        <v>1.0693983227332282E-3</v>
      </c>
      <c r="D459" s="8">
        <f t="shared" si="29"/>
        <v>1.8539993414365297E-2</v>
      </c>
      <c r="E459" s="86">
        <f>IFERROR(VLOOKUP(A459,SPY!$A$2:$E$379,5,FALSE),"")</f>
        <v>78.40625</v>
      </c>
      <c r="F459" s="8">
        <f t="shared" si="30"/>
        <v>0.23141104294478532</v>
      </c>
    </row>
    <row r="460" spans="1:6" x14ac:dyDescent="0.45">
      <c r="A460" s="9">
        <v>35462</v>
      </c>
      <c r="B460" s="90">
        <v>71.290000000000006</v>
      </c>
      <c r="C460" s="8">
        <f t="shared" si="31"/>
        <v>2.0521758686606884E-3</v>
      </c>
      <c r="D460" s="8">
        <f t="shared" si="29"/>
        <v>1.9302259079210904E-2</v>
      </c>
      <c r="E460" s="86">
        <f>IFERROR(VLOOKUP(A460,SPY!$A$2:$E$379,5,FALSE),"")</f>
        <v>79.15625</v>
      </c>
      <c r="F460" s="8">
        <f t="shared" si="30"/>
        <v>0.2392367906066537</v>
      </c>
    </row>
    <row r="461" spans="1:6" x14ac:dyDescent="0.45">
      <c r="A461" s="9">
        <v>35490</v>
      </c>
      <c r="B461" s="90">
        <v>71.459999999999994</v>
      </c>
      <c r="C461" s="8">
        <f t="shared" si="31"/>
        <v>2.3846261747788589E-3</v>
      </c>
      <c r="D461" s="8">
        <f t="shared" si="29"/>
        <v>1.9371772559983791E-2</v>
      </c>
      <c r="E461" s="86">
        <f>IFERROR(VLOOKUP(A461,SPY!$A$2:$E$379,5,FALSE),"")</f>
        <v>75.375</v>
      </c>
      <c r="F461" s="8">
        <f t="shared" si="30"/>
        <v>0.16521739130434776</v>
      </c>
    </row>
    <row r="462" spans="1:6" x14ac:dyDescent="0.45">
      <c r="A462" s="9">
        <v>35521</v>
      </c>
      <c r="B462" s="90">
        <v>71.599999999999994</v>
      </c>
      <c r="C462" s="8">
        <f t="shared" si="31"/>
        <v>1.9591379792891495E-3</v>
      </c>
      <c r="D462" s="8">
        <f t="shared" si="29"/>
        <v>1.9986609114349463E-2</v>
      </c>
      <c r="E462" s="86">
        <f>IFERROR(VLOOKUP(A462,SPY!$A$2:$E$379,5,FALSE),"")</f>
        <v>80.09375</v>
      </c>
      <c r="F462" s="8">
        <f t="shared" si="30"/>
        <v>0.22485065710872165</v>
      </c>
    </row>
    <row r="463" spans="1:6" x14ac:dyDescent="0.45">
      <c r="A463" s="9">
        <v>35551</v>
      </c>
      <c r="B463" s="90">
        <v>71.652000000000001</v>
      </c>
      <c r="C463" s="8">
        <f t="shared" si="31"/>
        <v>7.2625698324024768E-4</v>
      </c>
      <c r="D463" s="8">
        <f t="shared" si="29"/>
        <v>1.8956469801902687E-2</v>
      </c>
      <c r="E463" s="86">
        <f>IFERROR(VLOOKUP(A463,SPY!$A$2:$E$379,5,FALSE),"")</f>
        <v>85.15625</v>
      </c>
      <c r="F463" s="8">
        <f t="shared" si="30"/>
        <v>0.27336448598130847</v>
      </c>
    </row>
    <row r="464" spans="1:6" x14ac:dyDescent="0.45">
      <c r="A464" s="9">
        <v>35582</v>
      </c>
      <c r="B464" s="90">
        <v>71.757999999999996</v>
      </c>
      <c r="C464" s="8">
        <f t="shared" si="31"/>
        <v>1.4793725227486565E-3</v>
      </c>
      <c r="D464" s="8">
        <f t="shared" ref="D464:D527" si="32">B464/B452-1</f>
        <v>1.968084350532151E-2</v>
      </c>
      <c r="E464" s="86">
        <f>IFERROR(VLOOKUP(A464,SPY!$A$2:$E$379,5,FALSE),"")</f>
        <v>88.3125</v>
      </c>
      <c r="F464" s="8">
        <f t="shared" si="30"/>
        <v>0.31594877764842844</v>
      </c>
    </row>
    <row r="465" spans="1:6" x14ac:dyDescent="0.45">
      <c r="A465" s="9">
        <v>35612</v>
      </c>
      <c r="B465" s="90">
        <v>71.807000000000002</v>
      </c>
      <c r="C465" s="8">
        <f t="shared" si="31"/>
        <v>6.8285069260576314E-4</v>
      </c>
      <c r="D465" s="8">
        <f t="shared" si="32"/>
        <v>1.8466775405999725E-2</v>
      </c>
      <c r="E465" s="86">
        <f>IFERROR(VLOOKUP(A465,SPY!$A$2:$E$379,5,FALSE),"")</f>
        <v>95.3125</v>
      </c>
      <c r="F465" s="8">
        <f t="shared" si="30"/>
        <v>0.48707947342759628</v>
      </c>
    </row>
    <row r="466" spans="1:6" x14ac:dyDescent="0.45">
      <c r="A466" s="9">
        <v>35643</v>
      </c>
      <c r="B466" s="90">
        <v>71.778000000000006</v>
      </c>
      <c r="C466" s="8">
        <f t="shared" si="31"/>
        <v>-4.0386034787687208E-4</v>
      </c>
      <c r="D466" s="8">
        <f t="shared" si="32"/>
        <v>1.7175410254230083E-2</v>
      </c>
      <c r="E466" s="86">
        <f>IFERROR(VLOOKUP(A466,SPY!$A$2:$E$379,5,FALSE),"")</f>
        <v>90.375</v>
      </c>
      <c r="F466" s="8">
        <f t="shared" si="30"/>
        <v>0.38340110021525953</v>
      </c>
    </row>
    <row r="467" spans="1:6" x14ac:dyDescent="0.45">
      <c r="A467" s="9">
        <v>35674</v>
      </c>
      <c r="B467" s="90">
        <v>71.927000000000007</v>
      </c>
      <c r="C467" s="8">
        <f t="shared" si="31"/>
        <v>2.0758449664242118E-3</v>
      </c>
      <c r="D467" s="8">
        <f t="shared" si="32"/>
        <v>1.6205142695676855E-2</v>
      </c>
      <c r="E467" s="86">
        <f>IFERROR(VLOOKUP(A467,SPY!$A$2:$E$379,5,FALSE),"")</f>
        <v>94.375</v>
      </c>
      <c r="F467" s="8">
        <f t="shared" si="30"/>
        <v>0.37522768670309659</v>
      </c>
    </row>
    <row r="468" spans="1:6" x14ac:dyDescent="0.45">
      <c r="A468" s="9">
        <v>35704</v>
      </c>
      <c r="B468" s="90">
        <v>72.036000000000001</v>
      </c>
      <c r="C468" s="8">
        <f t="shared" si="31"/>
        <v>1.5154253618250291E-3</v>
      </c>
      <c r="D468" s="8">
        <f t="shared" si="32"/>
        <v>1.5335175057788808E-2</v>
      </c>
      <c r="E468" s="86">
        <f>IFERROR(VLOOKUP(A468,SPY!$A$2:$E$379,5,FALSE),"")</f>
        <v>92.0625</v>
      </c>
      <c r="F468" s="8">
        <f t="shared" si="30"/>
        <v>0.29951477723864128</v>
      </c>
    </row>
    <row r="469" spans="1:6" x14ac:dyDescent="0.45">
      <c r="A469" s="9">
        <v>35735</v>
      </c>
      <c r="B469" s="90">
        <v>72.058000000000007</v>
      </c>
      <c r="C469" s="8">
        <f t="shared" si="31"/>
        <v>3.0540285412850032E-4</v>
      </c>
      <c r="D469" s="8">
        <f t="shared" si="32"/>
        <v>1.431567686265689E-2</v>
      </c>
      <c r="E469" s="86">
        <f>IFERROR(VLOOKUP(A469,SPY!$A$2:$E$379,5,FALSE),"")</f>
        <v>95.625</v>
      </c>
      <c r="F469" s="8">
        <f t="shared" si="30"/>
        <v>0.25796505652620771</v>
      </c>
    </row>
    <row r="470" spans="1:6" x14ac:dyDescent="0.45">
      <c r="A470" s="9">
        <v>35765</v>
      </c>
      <c r="B470" s="90">
        <v>72.099999999999994</v>
      </c>
      <c r="C470" s="8">
        <f t="shared" si="31"/>
        <v>5.828638041576184E-4</v>
      </c>
      <c r="D470" s="8">
        <f t="shared" si="32"/>
        <v>1.4521303540271147E-2</v>
      </c>
      <c r="E470" s="86">
        <f>IFERROR(VLOOKUP(A470,SPY!$A$2:$E$379,5,FALSE),"")</f>
        <v>97.0625</v>
      </c>
      <c r="F470" s="8">
        <f t="shared" si="30"/>
        <v>0.31443080829454084</v>
      </c>
    </row>
    <row r="471" spans="1:6" x14ac:dyDescent="0.45">
      <c r="A471" s="9">
        <v>35796</v>
      </c>
      <c r="B471" s="90">
        <v>72.209999999999994</v>
      </c>
      <c r="C471" s="8">
        <f t="shared" si="31"/>
        <v>1.5256588072121158E-3</v>
      </c>
      <c r="D471" s="8">
        <f t="shared" si="32"/>
        <v>1.4983695041043354E-2</v>
      </c>
      <c r="E471" s="86">
        <f>IFERROR(VLOOKUP(A471,SPY!$A$2:$E$379,5,FALSE),"")</f>
        <v>98.3125</v>
      </c>
      <c r="F471" s="8">
        <f t="shared" si="30"/>
        <v>0.25388601036269431</v>
      </c>
    </row>
    <row r="472" spans="1:6" x14ac:dyDescent="0.45">
      <c r="A472" s="9">
        <v>35827</v>
      </c>
      <c r="B472" s="90">
        <v>72.272000000000006</v>
      </c>
      <c r="C472" s="8">
        <f t="shared" si="31"/>
        <v>8.5860684115779407E-4</v>
      </c>
      <c r="D472" s="8">
        <f t="shared" si="32"/>
        <v>1.3774722962547337E-2</v>
      </c>
      <c r="E472" s="86">
        <f>IFERROR(VLOOKUP(A472,SPY!$A$2:$E$379,5,FALSE),"")</f>
        <v>105.125</v>
      </c>
      <c r="F472" s="8">
        <f t="shared" si="30"/>
        <v>0.32806948282668769</v>
      </c>
    </row>
    <row r="473" spans="1:6" x14ac:dyDescent="0.45">
      <c r="A473" s="9">
        <v>35855</v>
      </c>
      <c r="B473" s="90">
        <v>72.349000000000004</v>
      </c>
      <c r="C473" s="8">
        <f t="shared" si="31"/>
        <v>1.0654195262342903E-3</v>
      </c>
      <c r="D473" s="8">
        <f t="shared" si="32"/>
        <v>1.2440526168485899E-2</v>
      </c>
      <c r="E473" s="86">
        <f>IFERROR(VLOOKUP(A473,SPY!$A$2:$E$379,5,FALSE),"")</f>
        <v>109.9375</v>
      </c>
      <c r="F473" s="8">
        <f t="shared" si="30"/>
        <v>0.4585406301824213</v>
      </c>
    </row>
    <row r="474" spans="1:6" x14ac:dyDescent="0.45">
      <c r="A474" s="9">
        <v>35886</v>
      </c>
      <c r="B474" s="90">
        <v>72.481999999999999</v>
      </c>
      <c r="C474" s="8">
        <f t="shared" si="31"/>
        <v>1.8383115177817988E-3</v>
      </c>
      <c r="D474" s="8">
        <f t="shared" si="32"/>
        <v>1.2318435754190116E-2</v>
      </c>
      <c r="E474" s="86">
        <f>IFERROR(VLOOKUP(A474,SPY!$A$2:$E$379,5,FALSE),"")</f>
        <v>111.34375</v>
      </c>
      <c r="F474" s="8">
        <f t="shared" si="30"/>
        <v>0.39016777214202114</v>
      </c>
    </row>
    <row r="475" spans="1:6" x14ac:dyDescent="0.45">
      <c r="A475" s="9">
        <v>35916</v>
      </c>
      <c r="B475" s="90">
        <v>72.552000000000007</v>
      </c>
      <c r="C475" s="8">
        <f t="shared" si="31"/>
        <v>9.6575701553502924E-4</v>
      </c>
      <c r="D475" s="8">
        <f t="shared" si="32"/>
        <v>1.256071009881099E-2</v>
      </c>
      <c r="E475" s="86">
        <f>IFERROR(VLOOKUP(A475,SPY!$A$2:$E$379,5,FALSE),"")</f>
        <v>109.03125</v>
      </c>
      <c r="F475" s="8">
        <f t="shared" si="30"/>
        <v>0.28036697247706432</v>
      </c>
    </row>
    <row r="476" spans="1:6" x14ac:dyDescent="0.45">
      <c r="A476" s="9">
        <v>35947</v>
      </c>
      <c r="B476" s="90">
        <v>72.460999999999999</v>
      </c>
      <c r="C476" s="8">
        <f t="shared" si="31"/>
        <v>-1.2542727974419465E-3</v>
      </c>
      <c r="D476" s="8">
        <f t="shared" si="32"/>
        <v>9.7968170796287612E-3</v>
      </c>
      <c r="E476" s="86">
        <f>IFERROR(VLOOKUP(A476,SPY!$A$2:$E$379,5,FALSE),"")</f>
        <v>113.3125</v>
      </c>
      <c r="F476" s="8">
        <f t="shared" si="30"/>
        <v>0.28308563340410475</v>
      </c>
    </row>
    <row r="477" spans="1:6" x14ac:dyDescent="0.45">
      <c r="A477" s="9">
        <v>35977</v>
      </c>
      <c r="B477" s="90">
        <v>72.665000000000006</v>
      </c>
      <c r="C477" s="8">
        <f t="shared" si="31"/>
        <v>2.8153075447483467E-3</v>
      </c>
      <c r="D477" s="8">
        <f t="shared" si="32"/>
        <v>1.1948695809600896E-2</v>
      </c>
      <c r="E477" s="86">
        <f>IFERROR(VLOOKUP(A477,SPY!$A$2:$E$379,5,FALSE),"")</f>
        <v>111.78125</v>
      </c>
      <c r="F477" s="8">
        <f t="shared" si="30"/>
        <v>0.17278688524590158</v>
      </c>
    </row>
    <row r="478" spans="1:6" x14ac:dyDescent="0.45">
      <c r="A478" s="9">
        <v>36008</v>
      </c>
      <c r="B478" s="90">
        <v>72.807000000000002</v>
      </c>
      <c r="C478" s="8">
        <f t="shared" si="31"/>
        <v>1.9541732608545637E-3</v>
      </c>
      <c r="D478" s="8">
        <f t="shared" si="32"/>
        <v>1.4335868929198359E-2</v>
      </c>
      <c r="E478" s="86">
        <f>IFERROR(VLOOKUP(A478,SPY!$A$2:$E$379,5,FALSE),"")</f>
        <v>96</v>
      </c>
      <c r="F478" s="8">
        <f t="shared" si="30"/>
        <v>6.2240663900414939E-2</v>
      </c>
    </row>
    <row r="479" spans="1:6" x14ac:dyDescent="0.45">
      <c r="A479" s="9">
        <v>36039</v>
      </c>
      <c r="B479" s="90">
        <v>72.795000000000002</v>
      </c>
      <c r="C479" s="8">
        <f t="shared" si="31"/>
        <v>-1.6481931682388318E-4</v>
      </c>
      <c r="D479" s="8">
        <f t="shared" si="32"/>
        <v>1.2067790954717994E-2</v>
      </c>
      <c r="E479" s="86">
        <f>IFERROR(VLOOKUP(A479,SPY!$A$2:$E$379,5,FALSE),"")</f>
        <v>101.75</v>
      </c>
      <c r="F479" s="8">
        <f t="shared" si="30"/>
        <v>7.8145695364238321E-2</v>
      </c>
    </row>
    <row r="480" spans="1:6" x14ac:dyDescent="0.45">
      <c r="A480" s="9">
        <v>36069</v>
      </c>
      <c r="B480" s="90">
        <v>72.936999999999998</v>
      </c>
      <c r="C480" s="8">
        <f t="shared" si="31"/>
        <v>1.9506834260594186E-3</v>
      </c>
      <c r="D480" s="8">
        <f t="shared" si="32"/>
        <v>1.2507635071353107E-2</v>
      </c>
      <c r="E480" s="86">
        <f>IFERROR(VLOOKUP(A480,SPY!$A$2:$E$379,5,FALSE),"")</f>
        <v>110</v>
      </c>
      <c r="F480" s="8">
        <f t="shared" si="30"/>
        <v>0.19484046164290558</v>
      </c>
    </row>
    <row r="481" spans="1:6" x14ac:dyDescent="0.45">
      <c r="A481" s="9">
        <v>36100</v>
      </c>
      <c r="B481" s="90">
        <v>72.95</v>
      </c>
      <c r="C481" s="8">
        <f t="shared" si="31"/>
        <v>1.7823601190070093E-4</v>
      </c>
      <c r="D481" s="8">
        <f t="shared" si="32"/>
        <v>1.2378916983540877E-2</v>
      </c>
      <c r="E481" s="86">
        <f>IFERROR(VLOOKUP(A481,SPY!$A$2:$E$379,5,FALSE),"")</f>
        <v>116.125</v>
      </c>
      <c r="F481" s="8">
        <f t="shared" si="30"/>
        <v>0.21437908496732017</v>
      </c>
    </row>
    <row r="482" spans="1:6" x14ac:dyDescent="0.45">
      <c r="A482" s="9">
        <v>36130</v>
      </c>
      <c r="B482" s="90">
        <v>73.075999999999993</v>
      </c>
      <c r="C482" s="8">
        <f t="shared" si="31"/>
        <v>1.727210418094538E-3</v>
      </c>
      <c r="D482" s="8">
        <f t="shared" si="32"/>
        <v>1.3536754507628368E-2</v>
      </c>
      <c r="E482" s="86">
        <f>IFERROR(VLOOKUP(A482,SPY!$A$2:$E$379,5,FALSE),"")</f>
        <v>123.3125</v>
      </c>
      <c r="F482" s="8">
        <f t="shared" si="30"/>
        <v>0.27044430135222153</v>
      </c>
    </row>
    <row r="483" spans="1:6" x14ac:dyDescent="0.45">
      <c r="A483" s="9">
        <v>36161</v>
      </c>
      <c r="B483" s="90">
        <v>73.180000000000007</v>
      </c>
      <c r="C483" s="8">
        <f t="shared" si="31"/>
        <v>1.4231758716953813E-3</v>
      </c>
      <c r="D483" s="8">
        <f t="shared" si="32"/>
        <v>1.3433042514887417E-2</v>
      </c>
      <c r="E483" s="86">
        <f>IFERROR(VLOOKUP(A483,SPY!$A$2:$E$379,5,FALSE),"")</f>
        <v>127.65625</v>
      </c>
      <c r="F483" s="8">
        <f t="shared" si="30"/>
        <v>0.29847425301970754</v>
      </c>
    </row>
    <row r="484" spans="1:6" x14ac:dyDescent="0.45">
      <c r="A484" s="9">
        <v>36192</v>
      </c>
      <c r="B484" s="90">
        <v>73.155000000000001</v>
      </c>
      <c r="C484" s="8">
        <f t="shared" si="31"/>
        <v>-3.4162339437016076E-4</v>
      </c>
      <c r="D484" s="8">
        <f t="shared" si="32"/>
        <v>1.2217733008633935E-2</v>
      </c>
      <c r="E484" s="86">
        <f>IFERROR(VLOOKUP(A484,SPY!$A$2:$E$379,5,FALSE),"")</f>
        <v>123.5625</v>
      </c>
      <c r="F484" s="8">
        <f t="shared" si="30"/>
        <v>0.17538644470868014</v>
      </c>
    </row>
    <row r="485" spans="1:6" x14ac:dyDescent="0.45">
      <c r="A485" s="9">
        <v>36220</v>
      </c>
      <c r="B485" s="90">
        <v>73.177000000000007</v>
      </c>
      <c r="C485" s="8">
        <f t="shared" si="31"/>
        <v>3.0073132390140422E-4</v>
      </c>
      <c r="D485" s="8">
        <f t="shared" si="32"/>
        <v>1.1444525840025532E-2</v>
      </c>
      <c r="E485" s="86">
        <f>IFERROR(VLOOKUP(A485,SPY!$A$2:$E$379,5,FALSE),"")</f>
        <v>128.375</v>
      </c>
      <c r="F485" s="8">
        <f t="shared" si="30"/>
        <v>0.16770892552586703</v>
      </c>
    </row>
    <row r="486" spans="1:6" x14ac:dyDescent="0.45">
      <c r="A486" s="9">
        <v>36251</v>
      </c>
      <c r="B486" s="90">
        <v>73.364999999999995</v>
      </c>
      <c r="C486" s="8">
        <f t="shared" si="31"/>
        <v>2.5691132459650934E-3</v>
      </c>
      <c r="D486" s="8">
        <f t="shared" si="32"/>
        <v>1.2182334924532912E-2</v>
      </c>
      <c r="E486" s="86">
        <f>IFERROR(VLOOKUP(A486,SPY!$A$2:$E$379,5,FALSE),"")</f>
        <v>133.25</v>
      </c>
      <c r="F486" s="8">
        <f t="shared" si="30"/>
        <v>0.19674431658714564</v>
      </c>
    </row>
    <row r="487" spans="1:6" x14ac:dyDescent="0.45">
      <c r="A487" s="9">
        <v>36281</v>
      </c>
      <c r="B487" s="90">
        <v>73.435000000000002</v>
      </c>
      <c r="C487" s="8">
        <f t="shared" si="31"/>
        <v>9.541334423772696E-4</v>
      </c>
      <c r="D487" s="8">
        <f t="shared" si="32"/>
        <v>1.2170581100451994E-2</v>
      </c>
      <c r="E487" s="86">
        <f>IFERROR(VLOOKUP(A487,SPY!$A$2:$E$379,5,FALSE),"")</f>
        <v>130.203125</v>
      </c>
      <c r="F487" s="8">
        <f t="shared" si="30"/>
        <v>0.19418171395815409</v>
      </c>
    </row>
    <row r="488" spans="1:6" x14ac:dyDescent="0.45">
      <c r="A488" s="9">
        <v>36312</v>
      </c>
      <c r="B488" s="90">
        <v>73.474000000000004</v>
      </c>
      <c r="C488" s="8">
        <f t="shared" si="31"/>
        <v>5.3108190917150466E-4</v>
      </c>
      <c r="D488" s="8">
        <f t="shared" si="32"/>
        <v>1.3979934033480079E-2</v>
      </c>
      <c r="E488" s="86">
        <f>IFERROR(VLOOKUP(A488,SPY!$A$2:$E$379,5,FALSE),"")</f>
        <v>137</v>
      </c>
      <c r="F488" s="8">
        <f t="shared" si="30"/>
        <v>0.20904578047435196</v>
      </c>
    </row>
    <row r="489" spans="1:6" x14ac:dyDescent="0.45">
      <c r="A489" s="9">
        <v>36342</v>
      </c>
      <c r="B489" s="90">
        <v>73.605999999999995</v>
      </c>
      <c r="C489" s="8">
        <f t="shared" si="31"/>
        <v>1.7965538830060357E-3</v>
      </c>
      <c r="D489" s="8">
        <f t="shared" si="32"/>
        <v>1.2949838299043392E-2</v>
      </c>
      <c r="E489" s="86">
        <f>IFERROR(VLOOKUP(A489,SPY!$A$2:$E$379,5,FALSE),"")</f>
        <v>132.75</v>
      </c>
      <c r="F489" s="8">
        <f t="shared" ref="F489:F552" si="33">IFERROR(E489/E477-1,"")</f>
        <v>0.18758736371260842</v>
      </c>
    </row>
    <row r="490" spans="1:6" x14ac:dyDescent="0.45">
      <c r="A490" s="9">
        <v>36373</v>
      </c>
      <c r="B490" s="90">
        <v>73.641999999999996</v>
      </c>
      <c r="C490" s="8">
        <f t="shared" si="31"/>
        <v>4.890905632692899E-4</v>
      </c>
      <c r="D490" s="8">
        <f t="shared" si="32"/>
        <v>1.1468677462331822E-2</v>
      </c>
      <c r="E490" s="86">
        <f>IFERROR(VLOOKUP(A490,SPY!$A$2:$E$379,5,FALSE),"")</f>
        <v>132.0625</v>
      </c>
      <c r="F490" s="8">
        <f t="shared" si="33"/>
        <v>0.37565104166666674</v>
      </c>
    </row>
    <row r="491" spans="1:6" x14ac:dyDescent="0.45">
      <c r="A491" s="9">
        <v>36404</v>
      </c>
      <c r="B491" s="90">
        <v>73.837000000000003</v>
      </c>
      <c r="C491" s="8">
        <f t="shared" si="31"/>
        <v>2.6479454659027457E-3</v>
      </c>
      <c r="D491" s="8">
        <f t="shared" si="32"/>
        <v>1.4314169929253495E-2</v>
      </c>
      <c r="E491" s="86">
        <f>IFERROR(VLOOKUP(A491,SPY!$A$2:$E$379,5,FALSE),"")</f>
        <v>128.75</v>
      </c>
      <c r="F491" s="8">
        <f t="shared" si="33"/>
        <v>0.26535626535626533</v>
      </c>
    </row>
    <row r="492" spans="1:6" x14ac:dyDescent="0.45">
      <c r="A492" s="9">
        <v>36434</v>
      </c>
      <c r="B492" s="90">
        <v>73.962999999999994</v>
      </c>
      <c r="C492" s="8">
        <f t="shared" si="31"/>
        <v>1.7064615301269903E-3</v>
      </c>
      <c r="D492" s="8">
        <f t="shared" si="32"/>
        <v>1.40669344776998E-2</v>
      </c>
      <c r="E492" s="86">
        <f>IFERROR(VLOOKUP(A492,SPY!$A$2:$E$379,5,FALSE),"")</f>
        <v>137</v>
      </c>
      <c r="F492" s="8">
        <f t="shared" si="33"/>
        <v>0.24545454545454537</v>
      </c>
    </row>
    <row r="493" spans="1:6" x14ac:dyDescent="0.45">
      <c r="A493" s="9">
        <v>36465</v>
      </c>
      <c r="B493" s="90">
        <v>74.034000000000006</v>
      </c>
      <c r="C493" s="8">
        <f t="shared" si="31"/>
        <v>9.5993942917416142E-4</v>
      </c>
      <c r="D493" s="8">
        <f t="shared" si="32"/>
        <v>1.4859492803289909E-2</v>
      </c>
      <c r="E493" s="86">
        <f>IFERROR(VLOOKUP(A493,SPY!$A$2:$E$379,5,FALSE),"")</f>
        <v>139.28125</v>
      </c>
      <c r="F493" s="8">
        <f t="shared" si="33"/>
        <v>0.19940796555435947</v>
      </c>
    </row>
    <row r="494" spans="1:6" x14ac:dyDescent="0.45">
      <c r="A494" s="9">
        <v>36495</v>
      </c>
      <c r="B494" s="90">
        <v>74.128</v>
      </c>
      <c r="C494" s="8">
        <f t="shared" si="31"/>
        <v>1.2696869006132427E-3</v>
      </c>
      <c r="D494" s="8">
        <f t="shared" si="32"/>
        <v>1.4395971317532563E-2</v>
      </c>
      <c r="E494" s="86">
        <f>IFERROR(VLOOKUP(A494,SPY!$A$2:$E$379,5,FALSE),"")</f>
        <v>146.875</v>
      </c>
      <c r="F494" s="8">
        <f t="shared" si="33"/>
        <v>0.1910795742524074</v>
      </c>
    </row>
    <row r="495" spans="1:6" x14ac:dyDescent="0.45">
      <c r="A495" s="9">
        <v>36526</v>
      </c>
      <c r="B495" s="90">
        <v>74.305999999999997</v>
      </c>
      <c r="C495" s="8">
        <f t="shared" si="31"/>
        <v>2.4012518886249445E-3</v>
      </c>
      <c r="D495" s="8">
        <f t="shared" si="32"/>
        <v>1.538671768242672E-2</v>
      </c>
      <c r="E495" s="86">
        <f>IFERROR(VLOOKUP(A495,SPY!$A$2:$E$379,5,FALSE),"")</f>
        <v>139.5625</v>
      </c>
      <c r="F495" s="8">
        <f t="shared" si="33"/>
        <v>9.3268053855569244E-2</v>
      </c>
    </row>
    <row r="496" spans="1:6" x14ac:dyDescent="0.45">
      <c r="A496" s="9">
        <v>36557</v>
      </c>
      <c r="B496" s="90">
        <v>74.415000000000006</v>
      </c>
      <c r="C496" s="8">
        <f t="shared" si="31"/>
        <v>1.4669071138266876E-3</v>
      </c>
      <c r="D496" s="8">
        <f t="shared" si="32"/>
        <v>1.7223703096165721E-2</v>
      </c>
      <c r="E496" s="86">
        <f>IFERROR(VLOOKUP(A496,SPY!$A$2:$E$379,5,FALSE),"")</f>
        <v>137.4375</v>
      </c>
      <c r="F496" s="8">
        <f t="shared" si="33"/>
        <v>0.11229135053110784</v>
      </c>
    </row>
    <row r="497" spans="1:6" x14ac:dyDescent="0.45">
      <c r="A497" s="9">
        <v>36586</v>
      </c>
      <c r="B497" s="90">
        <v>74.567999999999998</v>
      </c>
      <c r="C497" s="8">
        <f t="shared" si="31"/>
        <v>2.0560370892963586E-3</v>
      </c>
      <c r="D497" s="8">
        <f t="shared" si="32"/>
        <v>1.9008704920945085E-2</v>
      </c>
      <c r="E497" s="86">
        <f>IFERROR(VLOOKUP(A497,SPY!$A$2:$E$379,5,FALSE),"")</f>
        <v>150.375</v>
      </c>
      <c r="F497" s="8">
        <f t="shared" si="33"/>
        <v>0.17137293086660166</v>
      </c>
    </row>
    <row r="498" spans="1:6" x14ac:dyDescent="0.45">
      <c r="A498" s="9">
        <v>36617</v>
      </c>
      <c r="B498" s="90">
        <v>74.617000000000004</v>
      </c>
      <c r="C498" s="8">
        <f t="shared" si="31"/>
        <v>6.5711833494264127E-4</v>
      </c>
      <c r="D498" s="8">
        <f t="shared" si="32"/>
        <v>1.70653581408029E-2</v>
      </c>
      <c r="E498" s="86">
        <f>IFERROR(VLOOKUP(A498,SPY!$A$2:$E$379,5,FALSE),"")</f>
        <v>145.09375</v>
      </c>
      <c r="F498" s="8">
        <f t="shared" si="33"/>
        <v>8.8883677298311481E-2</v>
      </c>
    </row>
    <row r="499" spans="1:6" x14ac:dyDescent="0.45">
      <c r="A499" s="9">
        <v>36647</v>
      </c>
      <c r="B499" s="90">
        <v>74.697000000000003</v>
      </c>
      <c r="C499" s="8">
        <f t="shared" si="31"/>
        <v>1.0721417371375441E-3</v>
      </c>
      <c r="D499" s="8">
        <f t="shared" si="32"/>
        <v>1.7185265881391798E-2</v>
      </c>
      <c r="E499" s="86">
        <f>IFERROR(VLOOKUP(A499,SPY!$A$2:$E$379,5,FALSE),"")</f>
        <v>142.8125</v>
      </c>
      <c r="F499" s="8">
        <f t="shared" si="33"/>
        <v>9.6843873754950183E-2</v>
      </c>
    </row>
    <row r="500" spans="1:6" x14ac:dyDescent="0.45">
      <c r="A500" s="9">
        <v>36678</v>
      </c>
      <c r="B500" s="90">
        <v>74.754000000000005</v>
      </c>
      <c r="C500" s="8">
        <f t="shared" si="31"/>
        <v>7.6308285473314363E-4</v>
      </c>
      <c r="D500" s="8">
        <f t="shared" si="32"/>
        <v>1.7421128562484789E-2</v>
      </c>
      <c r="E500" s="86">
        <f>IFERROR(VLOOKUP(A500,SPY!$A$2:$E$379,5,FALSE),"")</f>
        <v>145.28125</v>
      </c>
      <c r="F500" s="8">
        <f t="shared" si="33"/>
        <v>6.0447080291970767E-2</v>
      </c>
    </row>
    <row r="501" spans="1:6" x14ac:dyDescent="0.45">
      <c r="A501" s="9">
        <v>36708</v>
      </c>
      <c r="B501" s="90">
        <v>74.924999999999997</v>
      </c>
      <c r="C501" s="8">
        <f t="shared" si="31"/>
        <v>2.2875030098723492E-3</v>
      </c>
      <c r="D501" s="8">
        <f t="shared" si="32"/>
        <v>1.7919734804227927E-2</v>
      </c>
      <c r="E501" s="86">
        <f>IFERROR(VLOOKUP(A501,SPY!$A$2:$E$379,5,FALSE),"")</f>
        <v>143</v>
      </c>
      <c r="F501" s="8">
        <f t="shared" si="33"/>
        <v>7.7212806026365266E-2</v>
      </c>
    </row>
    <row r="502" spans="1:6" x14ac:dyDescent="0.45">
      <c r="A502" s="9">
        <v>36739</v>
      </c>
      <c r="B502" s="90">
        <v>75.021000000000001</v>
      </c>
      <c r="C502" s="8">
        <f t="shared" si="31"/>
        <v>1.2812812812812435E-3</v>
      </c>
      <c r="D502" s="8">
        <f t="shared" si="32"/>
        <v>1.8725727166562622E-2</v>
      </c>
      <c r="E502" s="86">
        <f>IFERROR(VLOOKUP(A502,SPY!$A$2:$E$379,5,FALSE),"")</f>
        <v>152.34375</v>
      </c>
      <c r="F502" s="8">
        <f t="shared" si="33"/>
        <v>0.15357311878845237</v>
      </c>
    </row>
    <row r="503" spans="1:6" x14ac:dyDescent="0.45">
      <c r="A503" s="9">
        <v>36770</v>
      </c>
      <c r="B503" s="90">
        <v>75.203000000000003</v>
      </c>
      <c r="C503" s="8">
        <f t="shared" si="31"/>
        <v>2.4259873901975038E-3</v>
      </c>
      <c r="D503" s="8">
        <f t="shared" si="32"/>
        <v>1.8500209921854971E-2</v>
      </c>
      <c r="E503" s="86">
        <f>IFERROR(VLOOKUP(A503,SPY!$A$2:$E$379,5,FALSE),"")</f>
        <v>143.625</v>
      </c>
      <c r="F503" s="8">
        <f t="shared" si="33"/>
        <v>0.11553398058252418</v>
      </c>
    </row>
    <row r="504" spans="1:6" x14ac:dyDescent="0.45">
      <c r="A504" s="9">
        <v>36800</v>
      </c>
      <c r="B504" s="90">
        <v>75.308000000000007</v>
      </c>
      <c r="C504" s="8">
        <f t="shared" si="31"/>
        <v>1.3962208954430011E-3</v>
      </c>
      <c r="D504" s="8">
        <f t="shared" si="32"/>
        <v>1.8184768059705814E-2</v>
      </c>
      <c r="E504" s="86">
        <f>IFERROR(VLOOKUP(A504,SPY!$A$2:$E$379,5,FALSE),"")</f>
        <v>142.953125</v>
      </c>
      <c r="F504" s="8">
        <f t="shared" si="33"/>
        <v>4.3453467153284686E-2</v>
      </c>
    </row>
    <row r="505" spans="1:6" x14ac:dyDescent="0.45">
      <c r="A505" s="9">
        <v>36831</v>
      </c>
      <c r="B505" s="90">
        <v>75.441000000000003</v>
      </c>
      <c r="C505" s="8">
        <f t="shared" si="31"/>
        <v>1.7660806288839481E-3</v>
      </c>
      <c r="D505" s="8">
        <f t="shared" si="32"/>
        <v>1.9004781586838382E-2</v>
      </c>
      <c r="E505" s="86">
        <f>IFERROR(VLOOKUP(A505,SPY!$A$2:$E$379,5,FALSE),"")</f>
        <v>132.28125</v>
      </c>
      <c r="F505" s="8">
        <f t="shared" si="33"/>
        <v>-5.0258021090419547E-2</v>
      </c>
    </row>
    <row r="506" spans="1:6" x14ac:dyDescent="0.45">
      <c r="A506" s="9">
        <v>36861</v>
      </c>
      <c r="B506" s="90">
        <v>75.515000000000001</v>
      </c>
      <c r="C506" s="8">
        <f t="shared" si="31"/>
        <v>9.8089898066033854E-4</v>
      </c>
      <c r="D506" s="8">
        <f t="shared" si="32"/>
        <v>1.8710878480466153E-2</v>
      </c>
      <c r="E506" s="86">
        <f>IFERROR(VLOOKUP(A506,SPY!$A$2:$E$379,5,FALSE),"")</f>
        <v>131.1875</v>
      </c>
      <c r="F506" s="8">
        <f t="shared" si="33"/>
        <v>-0.10680851063829788</v>
      </c>
    </row>
    <row r="507" spans="1:6" x14ac:dyDescent="0.45">
      <c r="A507" s="9">
        <v>36892</v>
      </c>
      <c r="B507" s="90">
        <v>75.796000000000006</v>
      </c>
      <c r="C507" s="8">
        <f t="shared" si="31"/>
        <v>3.7211150102629542E-3</v>
      </c>
      <c r="D507" s="8">
        <f t="shared" si="32"/>
        <v>2.0052216510106913E-2</v>
      </c>
      <c r="E507" s="86">
        <f>IFERROR(VLOOKUP(A507,SPY!$A$2:$E$379,5,FALSE),"")</f>
        <v>137.020004</v>
      </c>
      <c r="F507" s="8">
        <f t="shared" si="33"/>
        <v>-1.8217615763546746E-2</v>
      </c>
    </row>
    <row r="508" spans="1:6" x14ac:dyDescent="0.45">
      <c r="A508" s="9">
        <v>36923</v>
      </c>
      <c r="B508" s="90">
        <v>75.930000000000007</v>
      </c>
      <c r="C508" s="8">
        <f t="shared" si="31"/>
        <v>1.7679033194364369E-3</v>
      </c>
      <c r="D508" s="8">
        <f t="shared" si="32"/>
        <v>2.0358798629308561E-2</v>
      </c>
      <c r="E508" s="86">
        <f>IFERROR(VLOOKUP(A508,SPY!$A$2:$E$379,5,FALSE),"")</f>
        <v>123.949997</v>
      </c>
      <c r="F508" s="8">
        <f t="shared" si="33"/>
        <v>-9.8135537971805409E-2</v>
      </c>
    </row>
    <row r="509" spans="1:6" x14ac:dyDescent="0.45">
      <c r="A509" s="9">
        <v>36951</v>
      </c>
      <c r="B509" s="90">
        <v>76.009</v>
      </c>
      <c r="C509" s="8">
        <f t="shared" si="31"/>
        <v>1.0404319768206882E-3</v>
      </c>
      <c r="D509" s="8">
        <f t="shared" si="32"/>
        <v>1.932464327861827E-2</v>
      </c>
      <c r="E509" s="86">
        <f>IFERROR(VLOOKUP(A509,SPY!$A$2:$E$379,5,FALSE),"")</f>
        <v>116.69000200000001</v>
      </c>
      <c r="F509" s="8">
        <f t="shared" si="33"/>
        <v>-0.22400663674147958</v>
      </c>
    </row>
    <row r="510" spans="1:6" x14ac:dyDescent="0.45">
      <c r="A510" s="9">
        <v>36982</v>
      </c>
      <c r="B510" s="90">
        <v>76.13</v>
      </c>
      <c r="C510" s="8">
        <f t="shared" si="31"/>
        <v>1.5919167467008943E-3</v>
      </c>
      <c r="D510" s="8">
        <f t="shared" si="32"/>
        <v>2.0276880603615766E-2</v>
      </c>
      <c r="E510" s="86">
        <f>IFERROR(VLOOKUP(A510,SPY!$A$2:$E$379,5,FALSE),"")</f>
        <v>126.660004</v>
      </c>
      <c r="F510" s="8">
        <f t="shared" si="33"/>
        <v>-0.12704714021107044</v>
      </c>
    </row>
    <row r="511" spans="1:6" x14ac:dyDescent="0.45">
      <c r="A511" s="9">
        <v>37012</v>
      </c>
      <c r="B511" s="90">
        <v>76.147999999999996</v>
      </c>
      <c r="C511" s="8">
        <f t="shared" si="31"/>
        <v>2.3643767240244529E-4</v>
      </c>
      <c r="D511" s="8">
        <f t="shared" si="32"/>
        <v>1.9425144249434201E-2</v>
      </c>
      <c r="E511" s="86">
        <f>IFERROR(VLOOKUP(A511,SPY!$A$2:$E$379,5,FALSE),"")</f>
        <v>125.949997</v>
      </c>
      <c r="F511" s="8">
        <f t="shared" si="33"/>
        <v>-0.11807441925601758</v>
      </c>
    </row>
    <row r="512" spans="1:6" x14ac:dyDescent="0.45">
      <c r="A512" s="9">
        <v>37043</v>
      </c>
      <c r="B512" s="90">
        <v>76.317999999999998</v>
      </c>
      <c r="C512" s="8">
        <f t="shared" si="31"/>
        <v>2.2324946157483705E-3</v>
      </c>
      <c r="D512" s="8">
        <f t="shared" si="32"/>
        <v>2.0921957353452481E-2</v>
      </c>
      <c r="E512" s="86">
        <f>IFERROR(VLOOKUP(A512,SPY!$A$2:$E$379,5,FALSE),"")</f>
        <v>122.599998</v>
      </c>
      <c r="F512" s="8">
        <f t="shared" si="33"/>
        <v>-0.15611960937836089</v>
      </c>
    </row>
    <row r="513" spans="1:6" x14ac:dyDescent="0.45">
      <c r="A513" s="9">
        <v>37073</v>
      </c>
      <c r="B513" s="90">
        <v>76.515000000000001</v>
      </c>
      <c r="C513" s="8">
        <f t="shared" si="31"/>
        <v>2.5813045415237212E-3</v>
      </c>
      <c r="D513" s="8">
        <f t="shared" si="32"/>
        <v>2.1221221221221276E-2</v>
      </c>
      <c r="E513" s="86">
        <f>IFERROR(VLOOKUP(A513,SPY!$A$2:$E$379,5,FALSE),"")</f>
        <v>121.349998</v>
      </c>
      <c r="F513" s="8">
        <f t="shared" si="33"/>
        <v>-0.15139861538461541</v>
      </c>
    </row>
    <row r="514" spans="1:6" x14ac:dyDescent="0.45">
      <c r="A514" s="9">
        <v>37104</v>
      </c>
      <c r="B514" s="90">
        <v>76.552999999999997</v>
      </c>
      <c r="C514" s="8">
        <f t="shared" si="31"/>
        <v>4.9663464680116398E-4</v>
      </c>
      <c r="D514" s="8">
        <f t="shared" si="32"/>
        <v>2.0420948801002314E-2</v>
      </c>
      <c r="E514" s="86">
        <f>IFERROR(VLOOKUP(A514,SPY!$A$2:$E$379,5,FALSE),"")</f>
        <v>114.150002</v>
      </c>
      <c r="F514" s="8">
        <f t="shared" si="33"/>
        <v>-0.25070767917948722</v>
      </c>
    </row>
    <row r="515" spans="1:6" x14ac:dyDescent="0.45">
      <c r="A515" s="9">
        <v>37135</v>
      </c>
      <c r="B515" s="90">
        <v>76.117999999999995</v>
      </c>
      <c r="C515" s="8">
        <f t="shared" si="31"/>
        <v>-5.6823377268037101E-3</v>
      </c>
      <c r="D515" s="8">
        <f t="shared" si="32"/>
        <v>1.2167067803146026E-2</v>
      </c>
      <c r="E515" s="86">
        <f>IFERROR(VLOOKUP(A515,SPY!$A$2:$E$379,5,FALSE),"")</f>
        <v>104.44000200000001</v>
      </c>
      <c r="F515" s="8">
        <f t="shared" si="33"/>
        <v>-0.27282853263707563</v>
      </c>
    </row>
    <row r="516" spans="1:6" x14ac:dyDescent="0.45">
      <c r="A516" s="9">
        <v>37165</v>
      </c>
      <c r="B516" s="90">
        <v>76.653999999999996</v>
      </c>
      <c r="C516" s="8">
        <f t="shared" si="31"/>
        <v>7.0416984156178586E-3</v>
      </c>
      <c r="D516" s="8">
        <f t="shared" si="32"/>
        <v>1.7873267116375269E-2</v>
      </c>
      <c r="E516" s="86">
        <f>IFERROR(VLOOKUP(A516,SPY!$A$2:$E$379,5,FALSE),"")</f>
        <v>105.800003</v>
      </c>
      <c r="F516" s="8">
        <f t="shared" si="33"/>
        <v>-0.25989723554486821</v>
      </c>
    </row>
    <row r="517" spans="1:6" x14ac:dyDescent="0.45">
      <c r="A517" s="9">
        <v>37196</v>
      </c>
      <c r="B517" s="90">
        <v>76.81</v>
      </c>
      <c r="C517" s="8">
        <f t="shared" ref="C517:C580" si="34">B517/B516-1</f>
        <v>2.0351188457223834E-3</v>
      </c>
      <c r="D517" s="8">
        <f t="shared" si="32"/>
        <v>1.8146631142217151E-2</v>
      </c>
      <c r="E517" s="86">
        <f>IFERROR(VLOOKUP(A517,SPY!$A$2:$E$379,5,FALSE),"")</f>
        <v>114.050003</v>
      </c>
      <c r="F517" s="8">
        <f t="shared" si="33"/>
        <v>-0.13782185305929595</v>
      </c>
    </row>
    <row r="518" spans="1:6" x14ac:dyDescent="0.45">
      <c r="A518" s="9">
        <v>37226</v>
      </c>
      <c r="B518" s="90">
        <v>76.828000000000003</v>
      </c>
      <c r="C518" s="8">
        <f t="shared" si="34"/>
        <v>2.343444863950328E-4</v>
      </c>
      <c r="D518" s="8">
        <f t="shared" si="32"/>
        <v>1.738727405151308E-2</v>
      </c>
      <c r="E518" s="86">
        <f>IFERROR(VLOOKUP(A518,SPY!$A$2:$E$379,5,FALSE),"")</f>
        <v>114.300003</v>
      </c>
      <c r="F518" s="8">
        <f t="shared" si="33"/>
        <v>-0.12872794282991895</v>
      </c>
    </row>
    <row r="519" spans="1:6" x14ac:dyDescent="0.45">
      <c r="A519" s="9">
        <v>37257</v>
      </c>
      <c r="B519" s="90">
        <v>76.870999999999995</v>
      </c>
      <c r="C519" s="8">
        <f t="shared" si="34"/>
        <v>5.5969177903869571E-4</v>
      </c>
      <c r="D519" s="8">
        <f t="shared" si="32"/>
        <v>1.4182806480552923E-2</v>
      </c>
      <c r="E519" s="86">
        <f>IFERROR(VLOOKUP(A519,SPY!$A$2:$E$379,5,FALSE),"")</f>
        <v>113.18</v>
      </c>
      <c r="F519" s="8">
        <f t="shared" si="33"/>
        <v>-0.17398922277071305</v>
      </c>
    </row>
    <row r="520" spans="1:6" x14ac:dyDescent="0.45">
      <c r="A520" s="9">
        <v>37288</v>
      </c>
      <c r="B520" s="90">
        <v>77.018000000000001</v>
      </c>
      <c r="C520" s="8">
        <f t="shared" si="34"/>
        <v>1.912294623460209E-3</v>
      </c>
      <c r="D520" s="8">
        <f t="shared" si="32"/>
        <v>1.4328987225075585E-2</v>
      </c>
      <c r="E520" s="86">
        <f>IFERROR(VLOOKUP(A520,SPY!$A$2:$E$379,5,FALSE),"")</f>
        <v>111.150002</v>
      </c>
      <c r="F520" s="8">
        <f t="shared" si="33"/>
        <v>-0.10326740871159512</v>
      </c>
    </row>
    <row r="521" spans="1:6" x14ac:dyDescent="0.45">
      <c r="A521" s="9">
        <v>37316</v>
      </c>
      <c r="B521" s="90">
        <v>77.11</v>
      </c>
      <c r="C521" s="8">
        <f t="shared" si="34"/>
        <v>1.1945259549714926E-3</v>
      </c>
      <c r="D521" s="8">
        <f t="shared" si="32"/>
        <v>1.4485126761304645E-2</v>
      </c>
      <c r="E521" s="86">
        <f>IFERROR(VLOOKUP(A521,SPY!$A$2:$E$379,5,FALSE),"")</f>
        <v>114.519997</v>
      </c>
      <c r="F521" s="8">
        <f t="shared" si="33"/>
        <v>-1.8596323273693982E-2</v>
      </c>
    </row>
    <row r="522" spans="1:6" x14ac:dyDescent="0.45">
      <c r="A522" s="9">
        <v>37347</v>
      </c>
      <c r="B522" s="90">
        <v>77.325000000000003</v>
      </c>
      <c r="C522" s="8">
        <f t="shared" si="34"/>
        <v>2.7882246141874845E-3</v>
      </c>
      <c r="D522" s="8">
        <f t="shared" si="32"/>
        <v>1.5696834362275203E-2</v>
      </c>
      <c r="E522" s="86">
        <f>IFERROR(VLOOKUP(A522,SPY!$A$2:$E$379,5,FALSE),"")</f>
        <v>107.860001</v>
      </c>
      <c r="F522" s="8">
        <f t="shared" si="33"/>
        <v>-0.14842888367507079</v>
      </c>
    </row>
    <row r="523" spans="1:6" x14ac:dyDescent="0.45">
      <c r="A523" s="9">
        <v>37377</v>
      </c>
      <c r="B523" s="90">
        <v>77.411000000000001</v>
      </c>
      <c r="C523" s="8">
        <f t="shared" si="34"/>
        <v>1.1121888134497659E-3</v>
      </c>
      <c r="D523" s="8">
        <f t="shared" si="32"/>
        <v>1.6586121762882877E-2</v>
      </c>
      <c r="E523" s="86">
        <f>IFERROR(VLOOKUP(A523,SPY!$A$2:$E$379,5,FALSE),"")</f>
        <v>107.220001</v>
      </c>
      <c r="F523" s="8">
        <f t="shared" si="33"/>
        <v>-0.14870977726184464</v>
      </c>
    </row>
    <row r="524" spans="1:6" x14ac:dyDescent="0.45">
      <c r="A524" s="9">
        <v>37408</v>
      </c>
      <c r="B524" s="90">
        <v>77.534000000000006</v>
      </c>
      <c r="C524" s="8">
        <f t="shared" si="34"/>
        <v>1.588921471108895E-3</v>
      </c>
      <c r="D524" s="8">
        <f t="shared" si="32"/>
        <v>1.5933331586257538E-2</v>
      </c>
      <c r="E524" s="86">
        <f>IFERROR(VLOOKUP(A524,SPY!$A$2:$E$379,5,FALSE),"")</f>
        <v>98.959998999999996</v>
      </c>
      <c r="F524" s="8">
        <f t="shared" si="33"/>
        <v>-0.19282218095957881</v>
      </c>
    </row>
    <row r="525" spans="1:6" x14ac:dyDescent="0.45">
      <c r="A525" s="9">
        <v>37438</v>
      </c>
      <c r="B525" s="90">
        <v>77.691999999999993</v>
      </c>
      <c r="C525" s="8">
        <f t="shared" si="34"/>
        <v>2.037815667964793E-3</v>
      </c>
      <c r="D525" s="8">
        <f t="shared" si="32"/>
        <v>1.5382604718028992E-2</v>
      </c>
      <c r="E525" s="86">
        <f>IFERROR(VLOOKUP(A525,SPY!$A$2:$E$379,5,FALSE),"")</f>
        <v>91.160004000000001</v>
      </c>
      <c r="F525" s="8">
        <f t="shared" si="33"/>
        <v>-0.24878446227910112</v>
      </c>
    </row>
    <row r="526" spans="1:6" x14ac:dyDescent="0.45">
      <c r="A526" s="9">
        <v>37469</v>
      </c>
      <c r="B526" s="90">
        <v>77.844999999999999</v>
      </c>
      <c r="C526" s="8">
        <f t="shared" si="34"/>
        <v>1.969314729959315E-3</v>
      </c>
      <c r="D526" s="8">
        <f t="shared" si="32"/>
        <v>1.6877196190874244E-2</v>
      </c>
      <c r="E526" s="86">
        <f>IFERROR(VLOOKUP(A526,SPY!$A$2:$E$379,5,FALSE),"")</f>
        <v>91.779999000000004</v>
      </c>
      <c r="F526" s="8">
        <f t="shared" si="33"/>
        <v>-0.1959702374775254</v>
      </c>
    </row>
    <row r="527" spans="1:6" x14ac:dyDescent="0.45">
      <c r="A527" s="9">
        <v>37500</v>
      </c>
      <c r="B527" s="90">
        <v>77.971999999999994</v>
      </c>
      <c r="C527" s="8">
        <f t="shared" si="34"/>
        <v>1.6314471064293734E-3</v>
      </c>
      <c r="D527" s="8">
        <f t="shared" si="32"/>
        <v>2.4356919519693099E-2</v>
      </c>
      <c r="E527" s="86">
        <f>IFERROR(VLOOKUP(A527,SPY!$A$2:$E$379,5,FALSE),"")</f>
        <v>81.790001000000004</v>
      </c>
      <c r="F527" s="8">
        <f t="shared" si="33"/>
        <v>-0.21687093609975228</v>
      </c>
    </row>
    <row r="528" spans="1:6" x14ac:dyDescent="0.45">
      <c r="A528" s="9">
        <v>37530</v>
      </c>
      <c r="B528" s="90">
        <v>78.037999999999997</v>
      </c>
      <c r="C528" s="8">
        <f t="shared" si="34"/>
        <v>8.4645770276514654E-4</v>
      </c>
      <c r="D528" s="8">
        <f t="shared" ref="D528:D591" si="35">B528/B516-1</f>
        <v>1.8055156938972639E-2</v>
      </c>
      <c r="E528" s="86">
        <f>IFERROR(VLOOKUP(A528,SPY!$A$2:$E$379,5,FALSE),"")</f>
        <v>88.519997000000004</v>
      </c>
      <c r="F528" s="8">
        <f t="shared" si="33"/>
        <v>-0.1633270842156781</v>
      </c>
    </row>
    <row r="529" spans="1:6" x14ac:dyDescent="0.45">
      <c r="A529" s="9">
        <v>37561</v>
      </c>
      <c r="B529" s="90">
        <v>78.114000000000004</v>
      </c>
      <c r="C529" s="8">
        <f t="shared" si="34"/>
        <v>9.7388451779911733E-4</v>
      </c>
      <c r="D529" s="8">
        <f t="shared" si="35"/>
        <v>1.6976956125504428E-2</v>
      </c>
      <c r="E529" s="86">
        <f>IFERROR(VLOOKUP(A529,SPY!$A$2:$E$379,5,FALSE),"")</f>
        <v>93.980002999999996</v>
      </c>
      <c r="F529" s="8">
        <f t="shared" si="33"/>
        <v>-0.17597544473541138</v>
      </c>
    </row>
    <row r="530" spans="1:6" x14ac:dyDescent="0.45">
      <c r="A530" s="9">
        <v>37591</v>
      </c>
      <c r="B530" s="90">
        <v>78.186999999999998</v>
      </c>
      <c r="C530" s="8">
        <f t="shared" si="34"/>
        <v>9.3453158204659381E-4</v>
      </c>
      <c r="D530" s="8">
        <f t="shared" si="35"/>
        <v>1.7688863435205926E-2</v>
      </c>
      <c r="E530" s="86">
        <f>IFERROR(VLOOKUP(A530,SPY!$A$2:$E$379,5,FALSE),"")</f>
        <v>88.230002999999996</v>
      </c>
      <c r="F530" s="8">
        <f t="shared" si="33"/>
        <v>-0.22808398351485615</v>
      </c>
    </row>
    <row r="531" spans="1:6" x14ac:dyDescent="0.45">
      <c r="A531" s="9">
        <v>37622</v>
      </c>
      <c r="B531" s="90">
        <v>78.239999999999995</v>
      </c>
      <c r="C531" s="8">
        <f t="shared" si="34"/>
        <v>6.7786204867803512E-4</v>
      </c>
      <c r="D531" s="8">
        <f t="shared" si="35"/>
        <v>1.7809056731407091E-2</v>
      </c>
      <c r="E531" s="86">
        <f>IFERROR(VLOOKUP(A531,SPY!$A$2:$E$379,5,FALSE),"")</f>
        <v>86.059997999999993</v>
      </c>
      <c r="F531" s="8">
        <f t="shared" si="33"/>
        <v>-0.23961832479236622</v>
      </c>
    </row>
    <row r="532" spans="1:6" x14ac:dyDescent="0.45">
      <c r="A532" s="9">
        <v>37653</v>
      </c>
      <c r="B532" s="90">
        <v>78.347999999999999</v>
      </c>
      <c r="C532" s="8">
        <f t="shared" si="34"/>
        <v>1.3803680981596678E-3</v>
      </c>
      <c r="D532" s="8">
        <f t="shared" si="35"/>
        <v>1.7268690436001988E-2</v>
      </c>
      <c r="E532" s="86">
        <f>IFERROR(VLOOKUP(A532,SPY!$A$2:$E$379,5,FALSE),"")</f>
        <v>84.900002000000001</v>
      </c>
      <c r="F532" s="8">
        <f t="shared" si="33"/>
        <v>-0.2361673371809746</v>
      </c>
    </row>
    <row r="533" spans="1:6" x14ac:dyDescent="0.45">
      <c r="A533" s="9">
        <v>37681</v>
      </c>
      <c r="B533" s="90">
        <v>78.474000000000004</v>
      </c>
      <c r="C533" s="8">
        <f t="shared" si="34"/>
        <v>1.6082095267269114E-3</v>
      </c>
      <c r="D533" s="8">
        <f t="shared" si="35"/>
        <v>1.7689015691868759E-2</v>
      </c>
      <c r="E533" s="86">
        <f>IFERROR(VLOOKUP(A533,SPY!$A$2:$E$379,5,FALSE),"")</f>
        <v>84.739998</v>
      </c>
      <c r="F533" s="8">
        <f t="shared" si="33"/>
        <v>-0.26004191215618</v>
      </c>
    </row>
    <row r="534" spans="1:6" x14ac:dyDescent="0.45">
      <c r="A534" s="9">
        <v>37712</v>
      </c>
      <c r="B534" s="90">
        <v>78.561000000000007</v>
      </c>
      <c r="C534" s="8">
        <f t="shared" si="34"/>
        <v>1.1086474501109667E-3</v>
      </c>
      <c r="D534" s="8">
        <f t="shared" si="35"/>
        <v>1.5984481086324109E-2</v>
      </c>
      <c r="E534" s="86">
        <f>IFERROR(VLOOKUP(A534,SPY!$A$2:$E$379,5,FALSE),"")</f>
        <v>91.910004000000001</v>
      </c>
      <c r="F534" s="8">
        <f t="shared" si="33"/>
        <v>-0.14787684824887026</v>
      </c>
    </row>
    <row r="535" spans="1:6" x14ac:dyDescent="0.45">
      <c r="A535" s="9">
        <v>37742</v>
      </c>
      <c r="B535" s="90">
        <v>78.674000000000007</v>
      </c>
      <c r="C535" s="8">
        <f t="shared" si="34"/>
        <v>1.4383727294713378E-3</v>
      </c>
      <c r="D535" s="8">
        <f t="shared" si="35"/>
        <v>1.63155107155315E-2</v>
      </c>
      <c r="E535" s="86">
        <f>IFERROR(VLOOKUP(A535,SPY!$A$2:$E$379,5,FALSE),"")</f>
        <v>96.949996999999996</v>
      </c>
      <c r="F535" s="8">
        <f t="shared" si="33"/>
        <v>-9.5784405001078099E-2</v>
      </c>
    </row>
    <row r="536" spans="1:6" x14ac:dyDescent="0.45">
      <c r="A536" s="9">
        <v>37773</v>
      </c>
      <c r="B536" s="90">
        <v>78.718000000000004</v>
      </c>
      <c r="C536" s="8">
        <f t="shared" si="34"/>
        <v>5.5926989856880382E-4</v>
      </c>
      <c r="D536" s="8">
        <f t="shared" si="35"/>
        <v>1.5270719942218847E-2</v>
      </c>
      <c r="E536" s="86">
        <f>IFERROR(VLOOKUP(A536,SPY!$A$2:$E$379,5,FALSE),"")</f>
        <v>97.629997000000003</v>
      </c>
      <c r="F536" s="8">
        <f t="shared" si="33"/>
        <v>-1.3439793991913751E-2</v>
      </c>
    </row>
    <row r="537" spans="1:6" x14ac:dyDescent="0.45">
      <c r="A537" s="9">
        <v>37803</v>
      </c>
      <c r="B537" s="90">
        <v>78.915000000000006</v>
      </c>
      <c r="C537" s="8">
        <f t="shared" si="34"/>
        <v>2.5026042328311071E-3</v>
      </c>
      <c r="D537" s="8">
        <f t="shared" si="35"/>
        <v>1.5741646501570505E-2</v>
      </c>
      <c r="E537" s="86">
        <f>IFERROR(VLOOKUP(A537,SPY!$A$2:$E$379,5,FALSE),"")</f>
        <v>99.389999000000003</v>
      </c>
      <c r="F537" s="8">
        <f t="shared" si="33"/>
        <v>9.0280766113173927E-2</v>
      </c>
    </row>
    <row r="538" spans="1:6" x14ac:dyDescent="0.45">
      <c r="A538" s="9">
        <v>37834</v>
      </c>
      <c r="B538" s="90">
        <v>79.004000000000005</v>
      </c>
      <c r="C538" s="8">
        <f t="shared" si="34"/>
        <v>1.127795729582548E-3</v>
      </c>
      <c r="D538" s="8">
        <f t="shared" si="35"/>
        <v>1.4888560601194811E-2</v>
      </c>
      <c r="E538" s="86">
        <f>IFERROR(VLOOKUP(A538,SPY!$A$2:$E$379,5,FALSE),"")</f>
        <v>101.44000200000001</v>
      </c>
      <c r="F538" s="8">
        <f t="shared" si="33"/>
        <v>0.1052517226547367</v>
      </c>
    </row>
    <row r="539" spans="1:6" x14ac:dyDescent="0.45">
      <c r="A539" s="9">
        <v>37865</v>
      </c>
      <c r="B539" s="90">
        <v>79.114000000000004</v>
      </c>
      <c r="C539" s="8">
        <f t="shared" si="34"/>
        <v>1.3923345653383823E-3</v>
      </c>
      <c r="D539" s="8">
        <f t="shared" si="35"/>
        <v>1.4646283281178007E-2</v>
      </c>
      <c r="E539" s="86">
        <f>IFERROR(VLOOKUP(A539,SPY!$A$2:$E$379,5,FALSE),"")</f>
        <v>99.949996999999996</v>
      </c>
      <c r="F539" s="8">
        <f t="shared" si="33"/>
        <v>0.22203198163550564</v>
      </c>
    </row>
    <row r="540" spans="1:6" x14ac:dyDescent="0.45">
      <c r="A540" s="9">
        <v>37895</v>
      </c>
      <c r="B540" s="90">
        <v>79.260000000000005</v>
      </c>
      <c r="C540" s="8">
        <f t="shared" si="34"/>
        <v>1.845438228379237E-3</v>
      </c>
      <c r="D540" s="8">
        <f t="shared" si="35"/>
        <v>1.5659037904610651E-2</v>
      </c>
      <c r="E540" s="86">
        <f>IFERROR(VLOOKUP(A540,SPY!$A$2:$E$379,5,FALSE),"")</f>
        <v>105.300003</v>
      </c>
      <c r="F540" s="8">
        <f t="shared" si="33"/>
        <v>0.18956175518171325</v>
      </c>
    </row>
    <row r="541" spans="1:6" x14ac:dyDescent="0.45">
      <c r="A541" s="9">
        <v>37926</v>
      </c>
      <c r="B541" s="90">
        <v>79.367999999999995</v>
      </c>
      <c r="C541" s="8">
        <f t="shared" si="34"/>
        <v>1.3626040878120804E-3</v>
      </c>
      <c r="D541" s="8">
        <f t="shared" si="35"/>
        <v>1.6053460327213998E-2</v>
      </c>
      <c r="E541" s="86">
        <f>IFERROR(VLOOKUP(A541,SPY!$A$2:$E$379,5,FALSE),"")</f>
        <v>106.449997</v>
      </c>
      <c r="F541" s="8">
        <f t="shared" si="33"/>
        <v>0.13268773783716514</v>
      </c>
    </row>
    <row r="542" spans="1:6" x14ac:dyDescent="0.45">
      <c r="A542" s="9">
        <v>37956</v>
      </c>
      <c r="B542" s="90">
        <v>79.466999999999999</v>
      </c>
      <c r="C542" s="8">
        <f t="shared" si="34"/>
        <v>1.2473540973692021E-3</v>
      </c>
      <c r="D542" s="8">
        <f t="shared" si="35"/>
        <v>1.6371007968076556E-2</v>
      </c>
      <c r="E542" s="86">
        <f>IFERROR(VLOOKUP(A542,SPY!$A$2:$E$379,5,FALSE),"")</f>
        <v>111.279999</v>
      </c>
      <c r="F542" s="8">
        <f t="shared" si="33"/>
        <v>0.26124895405477888</v>
      </c>
    </row>
    <row r="543" spans="1:6" x14ac:dyDescent="0.45">
      <c r="A543" s="9">
        <v>37987</v>
      </c>
      <c r="B543" s="90">
        <v>79.671000000000006</v>
      </c>
      <c r="C543" s="8">
        <f t="shared" si="34"/>
        <v>2.567103325908926E-3</v>
      </c>
      <c r="D543" s="8">
        <f t="shared" si="35"/>
        <v>1.8289877300613711E-2</v>
      </c>
      <c r="E543" s="86">
        <f>IFERROR(VLOOKUP(A543,SPY!$A$2:$E$379,5,FALSE),"")</f>
        <v>113.480003</v>
      </c>
      <c r="F543" s="8">
        <f t="shared" si="33"/>
        <v>0.31861498532686472</v>
      </c>
    </row>
    <row r="544" spans="1:6" x14ac:dyDescent="0.45">
      <c r="A544" s="9">
        <v>38018</v>
      </c>
      <c r="B544" s="90">
        <v>79.8</v>
      </c>
      <c r="C544" s="8">
        <f t="shared" si="34"/>
        <v>1.6191587905258764E-3</v>
      </c>
      <c r="D544" s="8">
        <f t="shared" si="35"/>
        <v>1.8532700260376789E-2</v>
      </c>
      <c r="E544" s="86">
        <f>IFERROR(VLOOKUP(A544,SPY!$A$2:$E$379,5,FALSE),"")</f>
        <v>115.019997</v>
      </c>
      <c r="F544" s="8">
        <f t="shared" si="33"/>
        <v>0.35477025077101887</v>
      </c>
    </row>
    <row r="545" spans="1:6" x14ac:dyDescent="0.45">
      <c r="A545" s="9">
        <v>38047</v>
      </c>
      <c r="B545" s="90">
        <v>79.933999999999997</v>
      </c>
      <c r="C545" s="8">
        <f t="shared" si="34"/>
        <v>1.6791979949875024E-3</v>
      </c>
      <c r="D545" s="8">
        <f t="shared" si="35"/>
        <v>1.8604888243239692E-2</v>
      </c>
      <c r="E545" s="86">
        <f>IFERROR(VLOOKUP(A545,SPY!$A$2:$E$379,5,FALSE),"")</f>
        <v>113.099998</v>
      </c>
      <c r="F545" s="8">
        <f t="shared" si="33"/>
        <v>0.33467076551028474</v>
      </c>
    </row>
    <row r="546" spans="1:6" x14ac:dyDescent="0.45">
      <c r="A546" s="9">
        <v>38078</v>
      </c>
      <c r="B546" s="90">
        <v>80.141999999999996</v>
      </c>
      <c r="C546" s="8">
        <f t="shared" si="34"/>
        <v>2.6021467710861668E-3</v>
      </c>
      <c r="D546" s="8">
        <f t="shared" si="35"/>
        <v>2.0124489250391342E-2</v>
      </c>
      <c r="E546" s="86">
        <f>IFERROR(VLOOKUP(A546,SPY!$A$2:$E$379,5,FALSE),"")</f>
        <v>110.959999</v>
      </c>
      <c r="F546" s="8">
        <f t="shared" si="33"/>
        <v>0.20726791612368989</v>
      </c>
    </row>
    <row r="547" spans="1:6" x14ac:dyDescent="0.45">
      <c r="A547" s="9">
        <v>38108</v>
      </c>
      <c r="B547" s="90">
        <v>80.251999999999995</v>
      </c>
      <c r="C547" s="8">
        <f t="shared" si="34"/>
        <v>1.3725636994335044E-3</v>
      </c>
      <c r="D547" s="8">
        <f t="shared" si="35"/>
        <v>2.0057452271398324E-2</v>
      </c>
      <c r="E547" s="86">
        <f>IFERROR(VLOOKUP(A547,SPY!$A$2:$E$379,5,FALSE),"")</f>
        <v>112.860001</v>
      </c>
      <c r="F547" s="8">
        <f t="shared" si="33"/>
        <v>0.16410525520697017</v>
      </c>
    </row>
    <row r="548" spans="1:6" x14ac:dyDescent="0.45">
      <c r="A548" s="9">
        <v>38139</v>
      </c>
      <c r="B548" s="90">
        <v>80.379000000000005</v>
      </c>
      <c r="C548" s="8">
        <f t="shared" si="34"/>
        <v>1.5825150775059527E-3</v>
      </c>
      <c r="D548" s="8">
        <f t="shared" si="35"/>
        <v>2.1100637719454252E-2</v>
      </c>
      <c r="E548" s="86">
        <f>IFERROR(VLOOKUP(A548,SPY!$A$2:$E$379,5,FALSE),"")</f>
        <v>114.529999</v>
      </c>
      <c r="F548" s="8">
        <f t="shared" si="33"/>
        <v>0.17310255576470013</v>
      </c>
    </row>
    <row r="549" spans="1:6" x14ac:dyDescent="0.45">
      <c r="A549" s="9">
        <v>38169</v>
      </c>
      <c r="B549" s="90">
        <v>80.474000000000004</v>
      </c>
      <c r="C549" s="8">
        <f t="shared" si="34"/>
        <v>1.1819007452193997E-3</v>
      </c>
      <c r="D549" s="8">
        <f t="shared" si="35"/>
        <v>1.9755433060888228E-2</v>
      </c>
      <c r="E549" s="86">
        <f>IFERROR(VLOOKUP(A549,SPY!$A$2:$E$379,5,FALSE),"")</f>
        <v>110.839996</v>
      </c>
      <c r="F549" s="8">
        <f t="shared" si="33"/>
        <v>0.11520270766880669</v>
      </c>
    </row>
    <row r="550" spans="1:6" x14ac:dyDescent="0.45">
      <c r="A550" s="9">
        <v>38200</v>
      </c>
      <c r="B550" s="90">
        <v>80.504999999999995</v>
      </c>
      <c r="C550" s="8">
        <f t="shared" si="34"/>
        <v>3.8521758580389864E-4</v>
      </c>
      <c r="D550" s="8">
        <f t="shared" si="35"/>
        <v>1.899903802339109E-2</v>
      </c>
      <c r="E550" s="86">
        <f>IFERROR(VLOOKUP(A550,SPY!$A$2:$E$379,5,FALSE),"")</f>
        <v>111.110001</v>
      </c>
      <c r="F550" s="8">
        <f t="shared" si="33"/>
        <v>9.5327275328720873E-2</v>
      </c>
    </row>
    <row r="551" spans="1:6" x14ac:dyDescent="0.45">
      <c r="A551" s="9">
        <v>38231</v>
      </c>
      <c r="B551" s="90">
        <v>80.656000000000006</v>
      </c>
      <c r="C551" s="8">
        <f t="shared" si="34"/>
        <v>1.8756598969009719E-3</v>
      </c>
      <c r="D551" s="8">
        <f t="shared" si="35"/>
        <v>1.9490861288773198E-2</v>
      </c>
      <c r="E551" s="86">
        <f>IFERROR(VLOOKUP(A551,SPY!$A$2:$E$379,5,FALSE),"")</f>
        <v>111.760002</v>
      </c>
      <c r="F551" s="8">
        <f t="shared" si="33"/>
        <v>0.11815913311132964</v>
      </c>
    </row>
    <row r="552" spans="1:6" x14ac:dyDescent="0.45">
      <c r="A552" s="9">
        <v>38261</v>
      </c>
      <c r="B552" s="90">
        <v>80.831000000000003</v>
      </c>
      <c r="C552" s="8">
        <f t="shared" si="34"/>
        <v>2.1697083911922377E-3</v>
      </c>
      <c r="D552" s="8">
        <f t="shared" si="35"/>
        <v>1.9820842795861715E-2</v>
      </c>
      <c r="E552" s="86">
        <f>IFERROR(VLOOKUP(A552,SPY!$A$2:$E$379,5,FALSE),"")</f>
        <v>113.199997</v>
      </c>
      <c r="F552" s="8">
        <f t="shared" si="33"/>
        <v>7.5023682572924466E-2</v>
      </c>
    </row>
    <row r="553" spans="1:6" x14ac:dyDescent="0.45">
      <c r="A553" s="9">
        <v>38292</v>
      </c>
      <c r="B553" s="90">
        <v>81.004999999999995</v>
      </c>
      <c r="C553" s="8">
        <f t="shared" si="34"/>
        <v>2.1526394576336649E-3</v>
      </c>
      <c r="D553" s="8">
        <f t="shared" si="35"/>
        <v>2.0625440983771837E-2</v>
      </c>
      <c r="E553" s="86">
        <f>IFERROR(VLOOKUP(A553,SPY!$A$2:$E$379,5,FALSE),"")</f>
        <v>117.889999</v>
      </c>
      <c r="F553" s="8">
        <f t="shared" ref="F553:F616" si="36">IFERROR(E553/E541-1,"")</f>
        <v>0.1074683167910282</v>
      </c>
    </row>
    <row r="554" spans="1:6" x14ac:dyDescent="0.45">
      <c r="A554" s="9">
        <v>38322</v>
      </c>
      <c r="B554" s="90">
        <v>81.108999999999995</v>
      </c>
      <c r="C554" s="8">
        <f t="shared" si="34"/>
        <v>1.2838713659650836E-3</v>
      </c>
      <c r="D554" s="8">
        <f t="shared" si="35"/>
        <v>2.0662665005599656E-2</v>
      </c>
      <c r="E554" s="86">
        <f>IFERROR(VLOOKUP(A554,SPY!$A$2:$E$379,5,FALSE),"")</f>
        <v>120.870003</v>
      </c>
      <c r="F554" s="8">
        <f t="shared" si="36"/>
        <v>8.6179044627777035E-2</v>
      </c>
    </row>
    <row r="555" spans="1:6" x14ac:dyDescent="0.45">
      <c r="A555" s="9">
        <v>38353</v>
      </c>
      <c r="B555" s="90">
        <v>81.400999999999996</v>
      </c>
      <c r="C555" s="8">
        <f t="shared" si="34"/>
        <v>3.6000937010689515E-3</v>
      </c>
      <c r="D555" s="8">
        <f t="shared" si="35"/>
        <v>2.1714300058992553E-2</v>
      </c>
      <c r="E555" s="86">
        <f>IFERROR(VLOOKUP(A555,SPY!$A$2:$E$379,5,FALSE),"")</f>
        <v>118.160004</v>
      </c>
      <c r="F555" s="8">
        <f t="shared" si="36"/>
        <v>4.1240754990110595E-2</v>
      </c>
    </row>
    <row r="556" spans="1:6" x14ac:dyDescent="0.45">
      <c r="A556" s="9">
        <v>38384</v>
      </c>
      <c r="B556" s="90">
        <v>81.536000000000001</v>
      </c>
      <c r="C556" s="8">
        <f t="shared" si="34"/>
        <v>1.6584562843209305E-3</v>
      </c>
      <c r="D556" s="8">
        <f t="shared" si="35"/>
        <v>2.1754385964912304E-2</v>
      </c>
      <c r="E556" s="86">
        <f>IFERROR(VLOOKUP(A556,SPY!$A$2:$E$379,5,FALSE),"")</f>
        <v>120.629997</v>
      </c>
      <c r="F556" s="8">
        <f t="shared" si="36"/>
        <v>4.8774127511062249E-2</v>
      </c>
    </row>
    <row r="557" spans="1:6" x14ac:dyDescent="0.45">
      <c r="A557" s="9">
        <v>38412</v>
      </c>
      <c r="B557" s="90">
        <v>81.736999999999995</v>
      </c>
      <c r="C557" s="8">
        <f t="shared" si="34"/>
        <v>2.4651687598116201E-3</v>
      </c>
      <c r="D557" s="8">
        <f t="shared" si="35"/>
        <v>2.255610878975145E-2</v>
      </c>
      <c r="E557" s="86">
        <f>IFERROR(VLOOKUP(A557,SPY!$A$2:$E$379,5,FALSE),"")</f>
        <v>117.959999</v>
      </c>
      <c r="F557" s="8">
        <f t="shared" si="36"/>
        <v>4.2970831882773286E-2</v>
      </c>
    </row>
    <row r="558" spans="1:6" x14ac:dyDescent="0.45">
      <c r="A558" s="9">
        <v>38443</v>
      </c>
      <c r="B558" s="90">
        <v>81.831000000000003</v>
      </c>
      <c r="C558" s="8">
        <f t="shared" si="34"/>
        <v>1.1500299741855624E-3</v>
      </c>
      <c r="D558" s="8">
        <f t="shared" si="35"/>
        <v>2.1075091712210892E-2</v>
      </c>
      <c r="E558" s="86">
        <f>IFERROR(VLOOKUP(A558,SPY!$A$2:$E$379,5,FALSE),"")</f>
        <v>115.75</v>
      </c>
      <c r="F558" s="8">
        <f t="shared" si="36"/>
        <v>4.3168718846149368E-2</v>
      </c>
    </row>
    <row r="559" spans="1:6" x14ac:dyDescent="0.45">
      <c r="A559" s="9">
        <v>38473</v>
      </c>
      <c r="B559" s="90">
        <v>81.998999999999995</v>
      </c>
      <c r="C559" s="8">
        <f t="shared" si="34"/>
        <v>2.0530116948342947E-3</v>
      </c>
      <c r="D559" s="8">
        <f t="shared" si="35"/>
        <v>2.1768927877186872E-2</v>
      </c>
      <c r="E559" s="86">
        <f>IFERROR(VLOOKUP(A559,SPY!$A$2:$E$379,5,FALSE),"")</f>
        <v>119.480003</v>
      </c>
      <c r="F559" s="8">
        <f t="shared" si="36"/>
        <v>5.8656760068609204E-2</v>
      </c>
    </row>
    <row r="560" spans="1:6" x14ac:dyDescent="0.45">
      <c r="A560" s="9">
        <v>38504</v>
      </c>
      <c r="B560" s="90">
        <v>82.055999999999997</v>
      </c>
      <c r="C560" s="8">
        <f t="shared" si="34"/>
        <v>6.9513042841995443E-4</v>
      </c>
      <c r="D560" s="8">
        <f t="shared" si="35"/>
        <v>2.0863658418243558E-2</v>
      </c>
      <c r="E560" s="86">
        <f>IFERROR(VLOOKUP(A560,SPY!$A$2:$E$379,5,FALSE),"")</f>
        <v>119.18</v>
      </c>
      <c r="F560" s="8">
        <f t="shared" si="36"/>
        <v>4.0600725055450315E-2</v>
      </c>
    </row>
    <row r="561" spans="1:6" x14ac:dyDescent="0.45">
      <c r="A561" s="9">
        <v>38534</v>
      </c>
      <c r="B561" s="90">
        <v>82.176000000000002</v>
      </c>
      <c r="C561" s="8">
        <f t="shared" si="34"/>
        <v>1.462415911085202E-3</v>
      </c>
      <c r="D561" s="8">
        <f t="shared" si="35"/>
        <v>2.1149688098019315E-2</v>
      </c>
      <c r="E561" s="86">
        <f>IFERROR(VLOOKUP(A561,SPY!$A$2:$E$379,5,FALSE),"")</f>
        <v>123.739998</v>
      </c>
      <c r="F561" s="8">
        <f t="shared" si="36"/>
        <v>0.11638399914774444</v>
      </c>
    </row>
    <row r="562" spans="1:6" x14ac:dyDescent="0.45">
      <c r="A562" s="9">
        <v>38565</v>
      </c>
      <c r="B562" s="90">
        <v>82.242999999999995</v>
      </c>
      <c r="C562" s="8">
        <f t="shared" si="34"/>
        <v>8.1532320872268471E-4</v>
      </c>
      <c r="D562" s="8">
        <f t="shared" si="35"/>
        <v>2.1588721197441041E-2</v>
      </c>
      <c r="E562" s="86">
        <f>IFERROR(VLOOKUP(A562,SPY!$A$2:$E$379,5,FALSE),"")</f>
        <v>122.58000199999999</v>
      </c>
      <c r="F562" s="8">
        <f t="shared" si="36"/>
        <v>0.10323104038132436</v>
      </c>
    </row>
    <row r="563" spans="1:6" x14ac:dyDescent="0.45">
      <c r="A563" s="9">
        <v>38596</v>
      </c>
      <c r="B563" s="90">
        <v>82.424999999999997</v>
      </c>
      <c r="C563" s="8">
        <f t="shared" si="34"/>
        <v>2.2129542939823832E-3</v>
      </c>
      <c r="D563" s="8">
        <f t="shared" si="35"/>
        <v>2.1932652251537288E-2</v>
      </c>
      <c r="E563" s="86">
        <f>IFERROR(VLOOKUP(A563,SPY!$A$2:$E$379,5,FALSE),"")</f>
        <v>123.040001</v>
      </c>
      <c r="F563" s="8">
        <f t="shared" si="36"/>
        <v>0.10093055474354773</v>
      </c>
    </row>
    <row r="564" spans="1:6" x14ac:dyDescent="0.45">
      <c r="A564" s="9">
        <v>38626</v>
      </c>
      <c r="B564" s="90">
        <v>82.662000000000006</v>
      </c>
      <c r="C564" s="8">
        <f t="shared" si="34"/>
        <v>2.8753412192903394E-3</v>
      </c>
      <c r="D564" s="8">
        <f t="shared" si="35"/>
        <v>2.2652200269698497E-2</v>
      </c>
      <c r="E564" s="86">
        <f>IFERROR(VLOOKUP(A564,SPY!$A$2:$E$379,5,FALSE),"")</f>
        <v>120.129997</v>
      </c>
      <c r="F564" s="8">
        <f t="shared" si="36"/>
        <v>6.1219082894498733E-2</v>
      </c>
    </row>
    <row r="565" spans="1:6" x14ac:dyDescent="0.45">
      <c r="A565" s="9">
        <v>38657</v>
      </c>
      <c r="B565" s="90">
        <v>82.873000000000005</v>
      </c>
      <c r="C565" s="8">
        <f t="shared" si="34"/>
        <v>2.5525634511625039E-3</v>
      </c>
      <c r="D565" s="8">
        <f t="shared" si="35"/>
        <v>2.3060304919449548E-2</v>
      </c>
      <c r="E565" s="86">
        <f>IFERROR(VLOOKUP(A565,SPY!$A$2:$E$379,5,FALSE),"")</f>
        <v>125.410004</v>
      </c>
      <c r="F565" s="8">
        <f t="shared" si="36"/>
        <v>6.3788320161068057E-2</v>
      </c>
    </row>
    <row r="566" spans="1:6" x14ac:dyDescent="0.45">
      <c r="A566" s="9">
        <v>38687</v>
      </c>
      <c r="B566" s="90">
        <v>82.959000000000003</v>
      </c>
      <c r="C566" s="8">
        <f t="shared" si="34"/>
        <v>1.0377324339652105E-3</v>
      </c>
      <c r="D566" s="8">
        <f t="shared" si="35"/>
        <v>2.2808812832114889E-2</v>
      </c>
      <c r="E566" s="86">
        <f>IFERROR(VLOOKUP(A566,SPY!$A$2:$E$379,5,FALSE),"")</f>
        <v>124.510002</v>
      </c>
      <c r="F566" s="8">
        <f t="shared" si="36"/>
        <v>3.0114990565525135E-2</v>
      </c>
    </row>
    <row r="567" spans="1:6" x14ac:dyDescent="0.45">
      <c r="A567" s="9">
        <v>38718</v>
      </c>
      <c r="B567" s="90">
        <v>83.144999999999996</v>
      </c>
      <c r="C567" s="8">
        <f t="shared" si="34"/>
        <v>2.2420713846598161E-3</v>
      </c>
      <c r="D567" s="8">
        <f t="shared" si="35"/>
        <v>2.1424798221152175E-2</v>
      </c>
      <c r="E567" s="86">
        <f>IFERROR(VLOOKUP(A567,SPY!$A$2:$E$379,5,FALSE),"")</f>
        <v>127.5</v>
      </c>
      <c r="F567" s="8">
        <f t="shared" si="36"/>
        <v>7.9045325692439938E-2</v>
      </c>
    </row>
    <row r="568" spans="1:6" x14ac:dyDescent="0.45">
      <c r="A568" s="9">
        <v>38749</v>
      </c>
      <c r="B568" s="90">
        <v>83.278999999999996</v>
      </c>
      <c r="C568" s="8">
        <f t="shared" si="34"/>
        <v>1.6116423116243617E-3</v>
      </c>
      <c r="D568" s="8">
        <f t="shared" si="35"/>
        <v>2.1377060439560447E-2</v>
      </c>
      <c r="E568" s="86">
        <f>IFERROR(VLOOKUP(A568,SPY!$A$2:$E$379,5,FALSE),"")</f>
        <v>128.229996</v>
      </c>
      <c r="F568" s="8">
        <f t="shared" si="36"/>
        <v>6.3002563118691013E-2</v>
      </c>
    </row>
    <row r="569" spans="1:6" x14ac:dyDescent="0.45">
      <c r="A569" s="9">
        <v>38777</v>
      </c>
      <c r="B569" s="90">
        <v>83.509</v>
      </c>
      <c r="C569" s="8">
        <f t="shared" si="34"/>
        <v>2.7618006940526296E-3</v>
      </c>
      <c r="D569" s="8">
        <f t="shared" si="35"/>
        <v>2.1679288449539369E-2</v>
      </c>
      <c r="E569" s="86">
        <f>IFERROR(VLOOKUP(A569,SPY!$A$2:$E$379,5,FALSE),"")</f>
        <v>129.83000200000001</v>
      </c>
      <c r="F569" s="8">
        <f t="shared" si="36"/>
        <v>0.10062735758415875</v>
      </c>
    </row>
    <row r="570" spans="1:6" x14ac:dyDescent="0.45">
      <c r="A570" s="9">
        <v>38808</v>
      </c>
      <c r="B570" s="90">
        <v>83.763999999999996</v>
      </c>
      <c r="C570" s="8">
        <f t="shared" si="34"/>
        <v>3.0535630890082821E-3</v>
      </c>
      <c r="D570" s="8">
        <f t="shared" si="35"/>
        <v>2.362185479830381E-2</v>
      </c>
      <c r="E570" s="86">
        <f>IFERROR(VLOOKUP(A570,SPY!$A$2:$E$379,5,FALSE),"")</f>
        <v>131.470001</v>
      </c>
      <c r="F570" s="8">
        <f t="shared" si="36"/>
        <v>0.13580994384449241</v>
      </c>
    </row>
    <row r="571" spans="1:6" x14ac:dyDescent="0.45">
      <c r="A571" s="9">
        <v>38838</v>
      </c>
      <c r="B571" s="90">
        <v>83.974000000000004</v>
      </c>
      <c r="C571" s="8">
        <f t="shared" si="34"/>
        <v>2.507043598682035E-3</v>
      </c>
      <c r="D571" s="8">
        <f t="shared" si="35"/>
        <v>2.4085659581214447E-2</v>
      </c>
      <c r="E571" s="86">
        <f>IFERROR(VLOOKUP(A571,SPY!$A$2:$E$379,5,FALSE),"")</f>
        <v>127.510002</v>
      </c>
      <c r="F571" s="8">
        <f t="shared" si="36"/>
        <v>6.7207890846805673E-2</v>
      </c>
    </row>
    <row r="572" spans="1:6" x14ac:dyDescent="0.45">
      <c r="A572" s="9">
        <v>38869</v>
      </c>
      <c r="B572" s="90">
        <v>84.186000000000007</v>
      </c>
      <c r="C572" s="8">
        <f t="shared" si="34"/>
        <v>2.524590944816385E-3</v>
      </c>
      <c r="D572" s="8">
        <f t="shared" si="35"/>
        <v>2.5957882421760781E-2</v>
      </c>
      <c r="E572" s="86">
        <f>IFERROR(VLOOKUP(A572,SPY!$A$2:$E$379,5,FALSE),"")</f>
        <v>127.279999</v>
      </c>
      <c r="F572" s="8">
        <f t="shared" si="36"/>
        <v>6.7964415170330472E-2</v>
      </c>
    </row>
    <row r="573" spans="1:6" x14ac:dyDescent="0.45">
      <c r="A573" s="9">
        <v>38899</v>
      </c>
      <c r="B573" s="90">
        <v>84.268000000000001</v>
      </c>
      <c r="C573" s="8">
        <f t="shared" si="34"/>
        <v>9.7403368731141526E-4</v>
      </c>
      <c r="D573" s="8">
        <f t="shared" si="35"/>
        <v>2.5457554517134051E-2</v>
      </c>
      <c r="E573" s="86">
        <f>IFERROR(VLOOKUP(A573,SPY!$A$2:$E$379,5,FALSE),"")</f>
        <v>127.849998</v>
      </c>
      <c r="F573" s="8">
        <f t="shared" si="36"/>
        <v>3.3214805773635225E-2</v>
      </c>
    </row>
    <row r="574" spans="1:6" x14ac:dyDescent="0.45">
      <c r="A574" s="9">
        <v>38930</v>
      </c>
      <c r="B574" s="90">
        <v>84.44</v>
      </c>
      <c r="C574" s="8">
        <f t="shared" si="34"/>
        <v>2.041106944510318E-3</v>
      </c>
      <c r="D574" s="8">
        <f t="shared" si="35"/>
        <v>2.6713519691645482E-2</v>
      </c>
      <c r="E574" s="86">
        <f>IFERROR(VLOOKUP(A574,SPY!$A$2:$E$379,5,FALSE),"")</f>
        <v>130.63999899999999</v>
      </c>
      <c r="F574" s="8">
        <f t="shared" si="36"/>
        <v>6.5752952100620821E-2</v>
      </c>
    </row>
    <row r="575" spans="1:6" x14ac:dyDescent="0.45">
      <c r="A575" s="9">
        <v>38961</v>
      </c>
      <c r="B575" s="90">
        <v>84.572999999999993</v>
      </c>
      <c r="C575" s="8">
        <f t="shared" si="34"/>
        <v>1.5750828990999111E-3</v>
      </c>
      <c r="D575" s="8">
        <f t="shared" si="35"/>
        <v>2.6060054595086424E-2</v>
      </c>
      <c r="E575" s="86">
        <f>IFERROR(VLOOKUP(A575,SPY!$A$2:$E$379,5,FALSE),"")</f>
        <v>133.58000200000001</v>
      </c>
      <c r="F575" s="8">
        <f t="shared" si="36"/>
        <v>8.5663206390903746E-2</v>
      </c>
    </row>
    <row r="576" spans="1:6" x14ac:dyDescent="0.45">
      <c r="A576" s="9">
        <v>38991</v>
      </c>
      <c r="B576" s="90">
        <v>84.725999999999999</v>
      </c>
      <c r="C576" s="8">
        <f t="shared" si="34"/>
        <v>1.8090880068106774E-3</v>
      </c>
      <c r="D576" s="8">
        <f t="shared" si="35"/>
        <v>2.4969151484357965E-2</v>
      </c>
      <c r="E576" s="86">
        <f>IFERROR(VLOOKUP(A576,SPY!$A$2:$E$379,5,FALSE),"")</f>
        <v>137.78999300000001</v>
      </c>
      <c r="F576" s="8">
        <f t="shared" si="36"/>
        <v>0.14700737901458538</v>
      </c>
    </row>
    <row r="577" spans="1:6" x14ac:dyDescent="0.45">
      <c r="A577" s="9">
        <v>39022</v>
      </c>
      <c r="B577" s="90">
        <v>84.766000000000005</v>
      </c>
      <c r="C577" s="8">
        <f t="shared" si="34"/>
        <v>4.7211009607450727E-4</v>
      </c>
      <c r="D577" s="8">
        <f t="shared" si="35"/>
        <v>2.2842180203443752E-2</v>
      </c>
      <c r="E577" s="86">
        <f>IFERROR(VLOOKUP(A577,SPY!$A$2:$E$379,5,FALSE),"")</f>
        <v>140.529999</v>
      </c>
      <c r="F577" s="8">
        <f t="shared" si="36"/>
        <v>0.12056450456695633</v>
      </c>
    </row>
    <row r="578" spans="1:6" x14ac:dyDescent="0.45">
      <c r="A578" s="9">
        <v>39052</v>
      </c>
      <c r="B578" s="90">
        <v>84.88</v>
      </c>
      <c r="C578" s="8">
        <f t="shared" si="34"/>
        <v>1.3448788429322178E-3</v>
      </c>
      <c r="D578" s="8">
        <f t="shared" si="35"/>
        <v>2.3156016827589498E-2</v>
      </c>
      <c r="E578" s="86">
        <f>IFERROR(VLOOKUP(A578,SPY!$A$2:$E$379,5,FALSE),"")</f>
        <v>141.61999499999999</v>
      </c>
      <c r="F578" s="8">
        <f t="shared" si="36"/>
        <v>0.13741862280268857</v>
      </c>
    </row>
    <row r="579" spans="1:6" x14ac:dyDescent="0.45">
      <c r="A579" s="9">
        <v>39083</v>
      </c>
      <c r="B579" s="90">
        <v>85.224000000000004</v>
      </c>
      <c r="C579" s="8">
        <f t="shared" si="34"/>
        <v>4.0527803958529951E-3</v>
      </c>
      <c r="D579" s="8">
        <f t="shared" si="35"/>
        <v>2.5004510193036289E-2</v>
      </c>
      <c r="E579" s="86">
        <f>IFERROR(VLOOKUP(A579,SPY!$A$2:$E$379,5,FALSE),"")</f>
        <v>143.75</v>
      </c>
      <c r="F579" s="8">
        <f t="shared" si="36"/>
        <v>0.12745098039215685</v>
      </c>
    </row>
    <row r="580" spans="1:6" x14ac:dyDescent="0.45">
      <c r="A580" s="9">
        <v>39114</v>
      </c>
      <c r="B580" s="90">
        <v>85.408000000000001</v>
      </c>
      <c r="C580" s="8">
        <f t="shared" si="34"/>
        <v>2.1590162395568324E-3</v>
      </c>
      <c r="D580" s="8">
        <f t="shared" si="35"/>
        <v>2.5564668163642779E-2</v>
      </c>
      <c r="E580" s="86">
        <f>IFERROR(VLOOKUP(A580,SPY!$A$2:$E$379,5,FALSE),"")</f>
        <v>140.929993</v>
      </c>
      <c r="F580" s="8">
        <f t="shared" si="36"/>
        <v>9.904076578151022E-2</v>
      </c>
    </row>
    <row r="581" spans="1:6" x14ac:dyDescent="0.45">
      <c r="A581" s="9">
        <v>39142</v>
      </c>
      <c r="B581" s="90">
        <v>85.494</v>
      </c>
      <c r="C581" s="8">
        <f t="shared" ref="C581:C644" si="37">B581/B580-1</f>
        <v>1.006931434994307E-3</v>
      </c>
      <c r="D581" s="8">
        <f t="shared" si="35"/>
        <v>2.3769893065417991E-2</v>
      </c>
      <c r="E581" s="86">
        <f>IFERROR(VLOOKUP(A581,SPY!$A$2:$E$379,5,FALSE),"")</f>
        <v>142</v>
      </c>
      <c r="F581" s="8">
        <f t="shared" si="36"/>
        <v>9.3737948182423869E-2</v>
      </c>
    </row>
    <row r="582" spans="1:6" x14ac:dyDescent="0.45">
      <c r="A582" s="9">
        <v>39173</v>
      </c>
      <c r="B582" s="90">
        <v>85.616</v>
      </c>
      <c r="C582" s="8">
        <f t="shared" si="37"/>
        <v>1.4270007251970807E-3</v>
      </c>
      <c r="D582" s="8">
        <f t="shared" si="35"/>
        <v>2.2109736879805109E-2</v>
      </c>
      <c r="E582" s="86">
        <f>IFERROR(VLOOKUP(A582,SPY!$A$2:$E$379,5,FALSE),"")</f>
        <v>148.28999300000001</v>
      </c>
      <c r="F582" s="8">
        <f t="shared" si="36"/>
        <v>0.12793787078468211</v>
      </c>
    </row>
    <row r="583" spans="1:6" x14ac:dyDescent="0.45">
      <c r="A583" s="9">
        <v>39203</v>
      </c>
      <c r="B583" s="90">
        <v>85.716999999999999</v>
      </c>
      <c r="C583" s="8">
        <f t="shared" si="37"/>
        <v>1.1796860399924114E-3</v>
      </c>
      <c r="D583" s="8">
        <f t="shared" si="35"/>
        <v>2.0756424607616619E-2</v>
      </c>
      <c r="E583" s="86">
        <f>IFERROR(VLOOKUP(A583,SPY!$A$2:$E$379,5,FALSE),"")</f>
        <v>153.320007</v>
      </c>
      <c r="F583" s="8">
        <f t="shared" si="36"/>
        <v>0.20241553286149272</v>
      </c>
    </row>
    <row r="584" spans="1:6" x14ac:dyDescent="0.45">
      <c r="A584" s="9">
        <v>39234</v>
      </c>
      <c r="B584" s="90">
        <v>85.858999999999995</v>
      </c>
      <c r="C584" s="8">
        <f t="shared" si="37"/>
        <v>1.6566142072167445E-3</v>
      </c>
      <c r="D584" s="8">
        <f t="shared" si="35"/>
        <v>1.9872662913073214E-2</v>
      </c>
      <c r="E584" s="86">
        <f>IFERROR(VLOOKUP(A584,SPY!$A$2:$E$379,5,FALSE),"")</f>
        <v>150.429993</v>
      </c>
      <c r="F584" s="8">
        <f t="shared" si="36"/>
        <v>0.18188241814803896</v>
      </c>
    </row>
    <row r="585" spans="1:6" x14ac:dyDescent="0.45">
      <c r="A585" s="9">
        <v>39264</v>
      </c>
      <c r="B585" s="90">
        <v>85.988</v>
      </c>
      <c r="C585" s="8">
        <f t="shared" si="37"/>
        <v>1.5024633410591903E-3</v>
      </c>
      <c r="D585" s="8">
        <f t="shared" si="35"/>
        <v>2.0411069445103625E-2</v>
      </c>
      <c r="E585" s="86">
        <f>IFERROR(VLOOKUP(A585,SPY!$A$2:$E$379,5,FALSE),"")</f>
        <v>145.720001</v>
      </c>
      <c r="F585" s="8">
        <f t="shared" si="36"/>
        <v>0.13977319733708549</v>
      </c>
    </row>
    <row r="586" spans="1:6" x14ac:dyDescent="0.45">
      <c r="A586" s="9">
        <v>39295</v>
      </c>
      <c r="B586" s="90">
        <v>86.116</v>
      </c>
      <c r="C586" s="8">
        <f t="shared" si="37"/>
        <v>1.4885798018329233E-3</v>
      </c>
      <c r="D586" s="8">
        <f t="shared" si="35"/>
        <v>1.9848413074372351E-2</v>
      </c>
      <c r="E586" s="86">
        <f>IFERROR(VLOOKUP(A586,SPY!$A$2:$E$379,5,FALSE),"")</f>
        <v>147.58999600000001</v>
      </c>
      <c r="F586" s="8">
        <f t="shared" si="36"/>
        <v>0.12974584453265359</v>
      </c>
    </row>
    <row r="587" spans="1:6" x14ac:dyDescent="0.45">
      <c r="A587" s="9">
        <v>39326</v>
      </c>
      <c r="B587" s="90">
        <v>86.350999999999999</v>
      </c>
      <c r="C587" s="8">
        <f t="shared" si="37"/>
        <v>2.7288773282549972E-3</v>
      </c>
      <c r="D587" s="8">
        <f t="shared" si="35"/>
        <v>2.1023258013787016E-2</v>
      </c>
      <c r="E587" s="86">
        <f>IFERROR(VLOOKUP(A587,SPY!$A$2:$E$379,5,FALSE),"")</f>
        <v>152.58000200000001</v>
      </c>
      <c r="F587" s="8">
        <f t="shared" si="36"/>
        <v>0.14223685967604638</v>
      </c>
    </row>
    <row r="588" spans="1:6" x14ac:dyDescent="0.45">
      <c r="A588" s="9">
        <v>39356</v>
      </c>
      <c r="B588" s="90">
        <v>86.575999999999993</v>
      </c>
      <c r="C588" s="8">
        <f t="shared" si="37"/>
        <v>2.6056444048128125E-3</v>
      </c>
      <c r="D588" s="8">
        <f t="shared" si="35"/>
        <v>2.1835091943441132E-2</v>
      </c>
      <c r="E588" s="86">
        <f>IFERROR(VLOOKUP(A588,SPY!$A$2:$E$379,5,FALSE),"")</f>
        <v>154.64999399999999</v>
      </c>
      <c r="F588" s="8">
        <f t="shared" si="36"/>
        <v>0.12236012668931617</v>
      </c>
    </row>
    <row r="589" spans="1:6" x14ac:dyDescent="0.45">
      <c r="A589" s="9">
        <v>39387</v>
      </c>
      <c r="B589" s="90">
        <v>86.745999999999995</v>
      </c>
      <c r="C589" s="8">
        <f t="shared" si="37"/>
        <v>1.9635926815746441E-3</v>
      </c>
      <c r="D589" s="8">
        <f t="shared" si="35"/>
        <v>2.3358422008824098E-2</v>
      </c>
      <c r="E589" s="86">
        <f>IFERROR(VLOOKUP(A589,SPY!$A$2:$E$379,5,FALSE),"")</f>
        <v>148.66000399999999</v>
      </c>
      <c r="F589" s="8">
        <f t="shared" si="36"/>
        <v>5.7852451845530783E-2</v>
      </c>
    </row>
    <row r="590" spans="1:6" x14ac:dyDescent="0.45">
      <c r="A590" s="9">
        <v>39417</v>
      </c>
      <c r="B590" s="90">
        <v>86.92</v>
      </c>
      <c r="C590" s="8">
        <f t="shared" si="37"/>
        <v>2.0058561778064643E-3</v>
      </c>
      <c r="D590" s="8">
        <f t="shared" si="35"/>
        <v>2.4033930254476976E-2</v>
      </c>
      <c r="E590" s="86">
        <f>IFERROR(VLOOKUP(A590,SPY!$A$2:$E$379,5,FALSE),"")</f>
        <v>146.21000699999999</v>
      </c>
      <c r="F590" s="8">
        <f t="shared" si="36"/>
        <v>3.241076233620821E-2</v>
      </c>
    </row>
    <row r="591" spans="1:6" x14ac:dyDescent="0.45">
      <c r="A591" s="9">
        <v>39448</v>
      </c>
      <c r="B591" s="90">
        <v>87.093000000000004</v>
      </c>
      <c r="C591" s="8">
        <f t="shared" si="37"/>
        <v>1.9903359410953225E-3</v>
      </c>
      <c r="D591" s="8">
        <f t="shared" si="35"/>
        <v>2.1930442128977656E-2</v>
      </c>
      <c r="E591" s="86">
        <f>IFERROR(VLOOKUP(A591,SPY!$A$2:$E$379,5,FALSE),"")</f>
        <v>137.36999499999999</v>
      </c>
      <c r="F591" s="8">
        <f t="shared" si="36"/>
        <v>-4.438264347826093E-2</v>
      </c>
    </row>
    <row r="592" spans="1:6" x14ac:dyDescent="0.45">
      <c r="A592" s="9">
        <v>39479</v>
      </c>
      <c r="B592" s="90">
        <v>87.177999999999997</v>
      </c>
      <c r="C592" s="8">
        <f t="shared" si="37"/>
        <v>9.7596821788203947E-4</v>
      </c>
      <c r="D592" s="8">
        <f t="shared" ref="D592:D655" si="38">B592/B580-1</f>
        <v>2.072405395279131E-2</v>
      </c>
      <c r="E592" s="86">
        <f>IFERROR(VLOOKUP(A592,SPY!$A$2:$E$379,5,FALSE),"")</f>
        <v>133.820007</v>
      </c>
      <c r="F592" s="8">
        <f t="shared" si="36"/>
        <v>-5.0450481467064212E-2</v>
      </c>
    </row>
    <row r="593" spans="1:6" x14ac:dyDescent="0.45">
      <c r="A593" s="9">
        <v>39508</v>
      </c>
      <c r="B593" s="90">
        <v>87.349000000000004</v>
      </c>
      <c r="C593" s="8">
        <f t="shared" si="37"/>
        <v>1.9615040491867131E-3</v>
      </c>
      <c r="D593" s="8">
        <f t="shared" si="38"/>
        <v>2.1697429059349238E-2</v>
      </c>
      <c r="E593" s="86">
        <f>IFERROR(VLOOKUP(A593,SPY!$A$2:$E$379,5,FALSE),"")</f>
        <v>131.970001</v>
      </c>
      <c r="F593" s="8">
        <f t="shared" si="36"/>
        <v>-7.0633795774647901E-2</v>
      </c>
    </row>
    <row r="594" spans="1:6" x14ac:dyDescent="0.45">
      <c r="A594" s="9">
        <v>39539</v>
      </c>
      <c r="B594" s="90">
        <v>87.4</v>
      </c>
      <c r="C594" s="8">
        <f t="shared" si="37"/>
        <v>5.8386472655680421E-4</v>
      </c>
      <c r="D594" s="8">
        <f t="shared" si="38"/>
        <v>2.0837226686600596E-2</v>
      </c>
      <c r="E594" s="86">
        <f>IFERROR(VLOOKUP(A594,SPY!$A$2:$E$379,5,FALSE),"")</f>
        <v>138.259995</v>
      </c>
      <c r="F594" s="8">
        <f t="shared" si="36"/>
        <v>-6.7637726572689294E-2</v>
      </c>
    </row>
    <row r="595" spans="1:6" x14ac:dyDescent="0.45">
      <c r="A595" s="9">
        <v>39569</v>
      </c>
      <c r="B595" s="90">
        <v>87.558999999999997</v>
      </c>
      <c r="C595" s="8">
        <f t="shared" si="37"/>
        <v>1.8192219679633581E-3</v>
      </c>
      <c r="D595" s="8">
        <f t="shared" si="38"/>
        <v>2.148931950488242E-2</v>
      </c>
      <c r="E595" s="86">
        <f>IFERROR(VLOOKUP(A595,SPY!$A$2:$E$379,5,FALSE),"")</f>
        <v>140.35000600000001</v>
      </c>
      <c r="F595" s="8">
        <f t="shared" si="36"/>
        <v>-8.4594315208973314E-2</v>
      </c>
    </row>
    <row r="596" spans="1:6" x14ac:dyDescent="0.45">
      <c r="A596" s="9">
        <v>39600</v>
      </c>
      <c r="B596" s="90">
        <v>87.76</v>
      </c>
      <c r="C596" s="8">
        <f t="shared" si="37"/>
        <v>2.2955949702487821E-3</v>
      </c>
      <c r="D596" s="8">
        <f t="shared" si="38"/>
        <v>2.2140952025996308E-2</v>
      </c>
      <c r="E596" s="86">
        <f>IFERROR(VLOOKUP(A596,SPY!$A$2:$E$379,5,FALSE),"")</f>
        <v>127.980003</v>
      </c>
      <c r="F596" s="8">
        <f t="shared" si="36"/>
        <v>-0.14923878910238331</v>
      </c>
    </row>
    <row r="597" spans="1:6" x14ac:dyDescent="0.45">
      <c r="A597" s="9">
        <v>39630</v>
      </c>
      <c r="B597" s="90">
        <v>87.918000000000006</v>
      </c>
      <c r="C597" s="8">
        <f t="shared" si="37"/>
        <v>1.8003646308113463E-3</v>
      </c>
      <c r="D597" s="8">
        <f t="shared" si="38"/>
        <v>2.2444992324510471E-2</v>
      </c>
      <c r="E597" s="86">
        <f>IFERROR(VLOOKUP(A597,SPY!$A$2:$E$379,5,FALSE),"")</f>
        <v>126.83000199999999</v>
      </c>
      <c r="F597" s="8">
        <f t="shared" si="36"/>
        <v>-0.12963216353532692</v>
      </c>
    </row>
    <row r="598" spans="1:6" x14ac:dyDescent="0.45">
      <c r="A598" s="9">
        <v>39661</v>
      </c>
      <c r="B598" s="90">
        <v>88.025999999999996</v>
      </c>
      <c r="C598" s="8">
        <f t="shared" si="37"/>
        <v>1.2284173889305361E-3</v>
      </c>
      <c r="D598" s="8">
        <f t="shared" si="38"/>
        <v>2.2179385944539831E-2</v>
      </c>
      <c r="E598" s="86">
        <f>IFERROR(VLOOKUP(A598,SPY!$A$2:$E$379,5,FALSE),"")</f>
        <v>128.78999300000001</v>
      </c>
      <c r="F598" s="8">
        <f t="shared" si="36"/>
        <v>-0.12737992756636429</v>
      </c>
    </row>
    <row r="599" spans="1:6" x14ac:dyDescent="0.45">
      <c r="A599" s="9">
        <v>39692</v>
      </c>
      <c r="B599" s="90">
        <v>88.116</v>
      </c>
      <c r="C599" s="8">
        <f t="shared" si="37"/>
        <v>1.0224251925567973E-3</v>
      </c>
      <c r="D599" s="8">
        <f t="shared" si="38"/>
        <v>2.0439832775532407E-2</v>
      </c>
      <c r="E599" s="86">
        <f>IFERROR(VLOOKUP(A599,SPY!$A$2:$E$379,5,FALSE),"")</f>
        <v>115.989998</v>
      </c>
      <c r="F599" s="8">
        <f t="shared" si="36"/>
        <v>-0.23980864805598845</v>
      </c>
    </row>
    <row r="600" spans="1:6" x14ac:dyDescent="0.45">
      <c r="A600" s="9">
        <v>39722</v>
      </c>
      <c r="B600" s="90">
        <v>87.991</v>
      </c>
      <c r="C600" s="8">
        <f t="shared" si="37"/>
        <v>-1.4185845930364538E-3</v>
      </c>
      <c r="D600" s="8">
        <f t="shared" si="38"/>
        <v>1.6344021437811884E-2</v>
      </c>
      <c r="E600" s="86">
        <f>IFERROR(VLOOKUP(A600,SPY!$A$2:$E$379,5,FALSE),"")</f>
        <v>96.830001999999993</v>
      </c>
      <c r="F600" s="8">
        <f t="shared" si="36"/>
        <v>-0.37387645808767378</v>
      </c>
    </row>
    <row r="601" spans="1:6" x14ac:dyDescent="0.45">
      <c r="A601" s="9">
        <v>39753</v>
      </c>
      <c r="B601" s="90">
        <v>87.951999999999998</v>
      </c>
      <c r="C601" s="8">
        <f t="shared" si="37"/>
        <v>-4.4322714823108456E-4</v>
      </c>
      <c r="D601" s="8">
        <f t="shared" si="38"/>
        <v>1.3902658335831042E-2</v>
      </c>
      <c r="E601" s="86">
        <f>IFERROR(VLOOKUP(A601,SPY!$A$2:$E$379,5,FALSE),"")</f>
        <v>90.089995999999999</v>
      </c>
      <c r="F601" s="8">
        <f t="shared" si="36"/>
        <v>-0.39398632062461125</v>
      </c>
    </row>
    <row r="602" spans="1:6" x14ac:dyDescent="0.45">
      <c r="A602" s="9">
        <v>39783</v>
      </c>
      <c r="B602" s="90">
        <v>87.909000000000006</v>
      </c>
      <c r="C602" s="8">
        <f t="shared" si="37"/>
        <v>-4.8890303802062718E-4</v>
      </c>
      <c r="D602" s="8">
        <f t="shared" si="38"/>
        <v>1.1378278877128389E-2</v>
      </c>
      <c r="E602" s="86">
        <f>IFERROR(VLOOKUP(A602,SPY!$A$2:$E$379,5,FALSE),"")</f>
        <v>90.239998</v>
      </c>
      <c r="F602" s="8">
        <f t="shared" si="36"/>
        <v>-0.38280559688366611</v>
      </c>
    </row>
    <row r="603" spans="1:6" x14ac:dyDescent="0.45">
      <c r="A603" s="9">
        <v>39814</v>
      </c>
      <c r="B603" s="90">
        <v>87.882000000000005</v>
      </c>
      <c r="C603" s="8">
        <f t="shared" si="37"/>
        <v>-3.0713578814456355E-4</v>
      </c>
      <c r="D603" s="8">
        <f t="shared" si="38"/>
        <v>9.0592814577521441E-3</v>
      </c>
      <c r="E603" s="86">
        <f>IFERROR(VLOOKUP(A603,SPY!$A$2:$E$379,5,FALSE),"")</f>
        <v>82.830001999999993</v>
      </c>
      <c r="F603" s="8">
        <f t="shared" si="36"/>
        <v>-0.39702988269017558</v>
      </c>
    </row>
    <row r="604" spans="1:6" x14ac:dyDescent="0.45">
      <c r="A604" s="9">
        <v>39845</v>
      </c>
      <c r="B604" s="90">
        <v>87.951999999999998</v>
      </c>
      <c r="C604" s="8">
        <f t="shared" si="37"/>
        <v>7.9652260986318169E-4</v>
      </c>
      <c r="D604" s="8">
        <f t="shared" si="38"/>
        <v>8.8783867489503621E-3</v>
      </c>
      <c r="E604" s="86">
        <f>IFERROR(VLOOKUP(A604,SPY!$A$2:$E$379,5,FALSE),"")</f>
        <v>73.930000000000007</v>
      </c>
      <c r="F604" s="8">
        <f t="shared" si="36"/>
        <v>-0.44754150251987357</v>
      </c>
    </row>
    <row r="605" spans="1:6" x14ac:dyDescent="0.45">
      <c r="A605" s="9">
        <v>39873</v>
      </c>
      <c r="B605" s="90">
        <v>88.015000000000001</v>
      </c>
      <c r="C605" s="8">
        <f t="shared" si="37"/>
        <v>7.1629979989085157E-4</v>
      </c>
      <c r="D605" s="8">
        <f t="shared" si="38"/>
        <v>7.6245864291519805E-3</v>
      </c>
      <c r="E605" s="86">
        <f>IFERROR(VLOOKUP(A605,SPY!$A$2:$E$379,5,FALSE),"")</f>
        <v>79.519997000000004</v>
      </c>
      <c r="F605" s="8">
        <f t="shared" si="36"/>
        <v>-0.39743883914951239</v>
      </c>
    </row>
    <row r="606" spans="1:6" x14ac:dyDescent="0.45">
      <c r="A606" s="9">
        <v>39904</v>
      </c>
      <c r="B606" s="90">
        <v>88.210999999999999</v>
      </c>
      <c r="C606" s="8">
        <f t="shared" si="37"/>
        <v>2.2268931432141148E-3</v>
      </c>
      <c r="D606" s="8">
        <f t="shared" si="38"/>
        <v>9.2791762013728629E-3</v>
      </c>
      <c r="E606" s="86">
        <f>IFERROR(VLOOKUP(A606,SPY!$A$2:$E$379,5,FALSE),"")</f>
        <v>87.419998000000007</v>
      </c>
      <c r="F606" s="8">
        <f t="shared" si="36"/>
        <v>-0.36771299608393593</v>
      </c>
    </row>
    <row r="607" spans="1:6" x14ac:dyDescent="0.45">
      <c r="A607" s="9">
        <v>39934</v>
      </c>
      <c r="B607" s="90">
        <v>88.278999999999996</v>
      </c>
      <c r="C607" s="8">
        <f t="shared" si="37"/>
        <v>7.7087891532801045E-4</v>
      </c>
      <c r="D607" s="8">
        <f t="shared" si="38"/>
        <v>8.2230267590994721E-3</v>
      </c>
      <c r="E607" s="86">
        <f>IFERROR(VLOOKUP(A607,SPY!$A$2:$E$379,5,FALSE),"")</f>
        <v>92.529999000000004</v>
      </c>
      <c r="F607" s="8">
        <f t="shared" si="36"/>
        <v>-0.34071966480713933</v>
      </c>
    </row>
    <row r="608" spans="1:6" x14ac:dyDescent="0.45">
      <c r="A608" s="9">
        <v>39965</v>
      </c>
      <c r="B608" s="90">
        <v>88.391999999999996</v>
      </c>
      <c r="C608" s="8">
        <f t="shared" si="37"/>
        <v>1.2800326238402437E-3</v>
      </c>
      <c r="D608" s="8">
        <f t="shared" si="38"/>
        <v>7.2014585232451633E-3</v>
      </c>
      <c r="E608" s="86">
        <f>IFERROR(VLOOKUP(A608,SPY!$A$2:$E$379,5,FALSE),"")</f>
        <v>91.949996999999996</v>
      </c>
      <c r="F608" s="8">
        <f t="shared" si="36"/>
        <v>-0.28152840408981705</v>
      </c>
    </row>
    <row r="609" spans="1:6" x14ac:dyDescent="0.45">
      <c r="A609" s="9">
        <v>39995</v>
      </c>
      <c r="B609" s="90">
        <v>88.468000000000004</v>
      </c>
      <c r="C609" s="8">
        <f t="shared" si="37"/>
        <v>8.5980631731397139E-4</v>
      </c>
      <c r="D609" s="8">
        <f t="shared" si="38"/>
        <v>6.2558292954797423E-3</v>
      </c>
      <c r="E609" s="86">
        <f>IFERROR(VLOOKUP(A609,SPY!$A$2:$E$379,5,FALSE),"")</f>
        <v>98.809997999999993</v>
      </c>
      <c r="F609" s="8">
        <f t="shared" si="36"/>
        <v>-0.22092567656034567</v>
      </c>
    </row>
    <row r="610" spans="1:6" x14ac:dyDescent="0.45">
      <c r="A610" s="9">
        <v>40026</v>
      </c>
      <c r="B610" s="90">
        <v>88.599000000000004</v>
      </c>
      <c r="C610" s="8">
        <f t="shared" si="37"/>
        <v>1.4807614052538831E-3</v>
      </c>
      <c r="D610" s="8">
        <f t="shared" si="38"/>
        <v>6.5094403926113653E-3</v>
      </c>
      <c r="E610" s="86">
        <f>IFERROR(VLOOKUP(A610,SPY!$A$2:$E$379,5,FALSE),"")</f>
        <v>102.459999</v>
      </c>
      <c r="F610" s="8">
        <f t="shared" si="36"/>
        <v>-0.20444130313758158</v>
      </c>
    </row>
    <row r="611" spans="1:6" x14ac:dyDescent="0.45">
      <c r="A611" s="9">
        <v>40057</v>
      </c>
      <c r="B611" s="90">
        <v>88.754999999999995</v>
      </c>
      <c r="C611" s="8">
        <f t="shared" si="37"/>
        <v>1.7607422205667689E-3</v>
      </c>
      <c r="D611" s="8">
        <f t="shared" si="38"/>
        <v>7.2518044396023829E-3</v>
      </c>
      <c r="E611" s="86">
        <f>IFERROR(VLOOKUP(A611,SPY!$A$2:$E$379,5,FALSE),"")</f>
        <v>105.589996</v>
      </c>
      <c r="F611" s="8">
        <f t="shared" si="36"/>
        <v>-8.9662920763219578E-2</v>
      </c>
    </row>
    <row r="612" spans="1:6" x14ac:dyDescent="0.45">
      <c r="A612" s="9">
        <v>40087</v>
      </c>
      <c r="B612" s="90">
        <v>89.081999999999994</v>
      </c>
      <c r="C612" s="8">
        <f t="shared" si="37"/>
        <v>3.6842994760857284E-3</v>
      </c>
      <c r="D612" s="8">
        <f t="shared" si="38"/>
        <v>1.2398995351797337E-2</v>
      </c>
      <c r="E612" s="86">
        <f>IFERROR(VLOOKUP(A612,SPY!$A$2:$E$379,5,FALSE),"")</f>
        <v>103.55999799999999</v>
      </c>
      <c r="F612" s="8">
        <f t="shared" si="36"/>
        <v>6.9503210378948355E-2</v>
      </c>
    </row>
    <row r="613" spans="1:6" x14ac:dyDescent="0.45">
      <c r="A613" s="9">
        <v>40118</v>
      </c>
      <c r="B613" s="90">
        <v>89.16</v>
      </c>
      <c r="C613" s="8">
        <f t="shared" si="37"/>
        <v>8.7559776385814914E-4</v>
      </c>
      <c r="D613" s="8">
        <f t="shared" si="38"/>
        <v>1.3734764416954759E-2</v>
      </c>
      <c r="E613" s="86">
        <f>IFERROR(VLOOKUP(A613,SPY!$A$2:$E$379,5,FALSE),"")</f>
        <v>109.94000200000001</v>
      </c>
      <c r="F613" s="8">
        <f t="shared" si="36"/>
        <v>0.22033529671818397</v>
      </c>
    </row>
    <row r="614" spans="1:6" x14ac:dyDescent="0.45">
      <c r="A614" s="9">
        <v>40148</v>
      </c>
      <c r="B614" s="90">
        <v>89.236000000000004</v>
      </c>
      <c r="C614" s="8">
        <f t="shared" si="37"/>
        <v>8.5240017945276136E-4</v>
      </c>
      <c r="D614" s="8">
        <f t="shared" si="38"/>
        <v>1.5095155217327072E-2</v>
      </c>
      <c r="E614" s="86">
        <f>IFERROR(VLOOKUP(A614,SPY!$A$2:$E$379,5,FALSE),"")</f>
        <v>111.44000200000001</v>
      </c>
      <c r="F614" s="8">
        <f t="shared" si="36"/>
        <v>0.23492912754718809</v>
      </c>
    </row>
    <row r="615" spans="1:6" x14ac:dyDescent="0.45">
      <c r="A615" s="9">
        <v>40179</v>
      </c>
      <c r="B615" s="90">
        <v>89.367999999999995</v>
      </c>
      <c r="C615" s="8">
        <f t="shared" si="37"/>
        <v>1.4792236317180407E-3</v>
      </c>
      <c r="D615" s="8">
        <f t="shared" si="38"/>
        <v>1.690903711795344E-2</v>
      </c>
      <c r="E615" s="86">
        <f>IFERROR(VLOOKUP(A615,SPY!$A$2:$E$379,5,FALSE),"")</f>
        <v>107.389999</v>
      </c>
      <c r="F615" s="8">
        <f t="shared" si="36"/>
        <v>0.29651088261473202</v>
      </c>
    </row>
    <row r="616" spans="1:6" x14ac:dyDescent="0.45">
      <c r="A616" s="9">
        <v>40210</v>
      </c>
      <c r="B616" s="90">
        <v>89.445999999999998</v>
      </c>
      <c r="C616" s="8">
        <f t="shared" si="37"/>
        <v>8.7279563154596396E-4</v>
      </c>
      <c r="D616" s="8">
        <f t="shared" si="38"/>
        <v>1.6986538111697369E-2</v>
      </c>
      <c r="E616" s="86">
        <f>IFERROR(VLOOKUP(A616,SPY!$A$2:$E$379,5,FALSE),"")</f>
        <v>110.739998</v>
      </c>
      <c r="F616" s="8">
        <f t="shared" si="36"/>
        <v>0.49790339510347614</v>
      </c>
    </row>
    <row r="617" spans="1:6" x14ac:dyDescent="0.45">
      <c r="A617" s="9">
        <v>40238</v>
      </c>
      <c r="B617" s="90">
        <v>89.578999999999994</v>
      </c>
      <c r="C617" s="8">
        <f t="shared" si="37"/>
        <v>1.486930662075503E-3</v>
      </c>
      <c r="D617" s="8">
        <f t="shared" si="38"/>
        <v>1.7769698346872698E-2</v>
      </c>
      <c r="E617" s="86">
        <f>IFERROR(VLOOKUP(A617,SPY!$A$2:$E$379,5,FALSE),"")</f>
        <v>117</v>
      </c>
      <c r="F617" s="8">
        <f t="shared" ref="F617:F680" si="39">IFERROR(E617/E605-1,"")</f>
        <v>0.47132802331468904</v>
      </c>
    </row>
    <row r="618" spans="1:6" x14ac:dyDescent="0.45">
      <c r="A618" s="9">
        <v>40269</v>
      </c>
      <c r="B618" s="90">
        <v>89.625</v>
      </c>
      <c r="C618" s="8">
        <f t="shared" si="37"/>
        <v>5.1351321180193032E-4</v>
      </c>
      <c r="D618" s="8">
        <f t="shared" si="38"/>
        <v>1.6029746856967897E-2</v>
      </c>
      <c r="E618" s="86">
        <f>IFERROR(VLOOKUP(A618,SPY!$A$2:$E$379,5,FALSE),"")</f>
        <v>118.80999799999999</v>
      </c>
      <c r="F618" s="8">
        <f t="shared" si="39"/>
        <v>0.35907115898126629</v>
      </c>
    </row>
    <row r="619" spans="1:6" x14ac:dyDescent="0.45">
      <c r="A619" s="9">
        <v>40299</v>
      </c>
      <c r="B619" s="90">
        <v>89.724000000000004</v>
      </c>
      <c r="C619" s="8">
        <f t="shared" si="37"/>
        <v>1.1046025104601842E-3</v>
      </c>
      <c r="D619" s="8">
        <f t="shared" si="38"/>
        <v>1.6368558773887321E-2</v>
      </c>
      <c r="E619" s="86">
        <f>IFERROR(VLOOKUP(A619,SPY!$A$2:$E$379,5,FALSE),"")</f>
        <v>109.370003</v>
      </c>
      <c r="F619" s="8">
        <f t="shared" si="39"/>
        <v>0.18199507383545943</v>
      </c>
    </row>
    <row r="620" spans="1:6" x14ac:dyDescent="0.45">
      <c r="A620" s="9">
        <v>40330</v>
      </c>
      <c r="B620" s="90">
        <v>89.766999999999996</v>
      </c>
      <c r="C620" s="8">
        <f t="shared" si="37"/>
        <v>4.7924747001903967E-4</v>
      </c>
      <c r="D620" s="8">
        <f t="shared" si="38"/>
        <v>1.555570639876902E-2</v>
      </c>
      <c r="E620" s="86">
        <f>IFERROR(VLOOKUP(A620,SPY!$A$2:$E$379,5,FALSE),"")</f>
        <v>103.220001</v>
      </c>
      <c r="F620" s="8">
        <f t="shared" si="39"/>
        <v>0.12256665979010317</v>
      </c>
    </row>
    <row r="621" spans="1:6" x14ac:dyDescent="0.45">
      <c r="A621" s="9">
        <v>40360</v>
      </c>
      <c r="B621" s="90">
        <v>89.769000000000005</v>
      </c>
      <c r="C621" s="8">
        <f t="shared" si="37"/>
        <v>2.2279902414101826E-5</v>
      </c>
      <c r="D621" s="8">
        <f t="shared" si="38"/>
        <v>1.4705882352941124E-2</v>
      </c>
      <c r="E621" s="86">
        <f>IFERROR(VLOOKUP(A621,SPY!$A$2:$E$379,5,FALSE),"")</f>
        <v>110.269997</v>
      </c>
      <c r="F621" s="8">
        <f t="shared" si="39"/>
        <v>0.11598015617812285</v>
      </c>
    </row>
    <row r="622" spans="1:6" x14ac:dyDescent="0.45">
      <c r="A622" s="9">
        <v>40391</v>
      </c>
      <c r="B622" s="90">
        <v>89.855000000000004</v>
      </c>
      <c r="C622" s="8">
        <f t="shared" si="37"/>
        <v>9.5801445933441087E-4</v>
      </c>
      <c r="D622" s="8">
        <f t="shared" si="38"/>
        <v>1.4176232237384179E-2</v>
      </c>
      <c r="E622" s="86">
        <f>IFERROR(VLOOKUP(A622,SPY!$A$2:$E$379,5,FALSE),"")</f>
        <v>105.30999799999999</v>
      </c>
      <c r="F622" s="8">
        <f t="shared" si="39"/>
        <v>2.781572348053607E-2</v>
      </c>
    </row>
    <row r="623" spans="1:6" x14ac:dyDescent="0.45">
      <c r="A623" s="9">
        <v>40422</v>
      </c>
      <c r="B623" s="90">
        <v>89.906000000000006</v>
      </c>
      <c r="C623" s="8">
        <f t="shared" si="37"/>
        <v>5.6758110288801511E-4</v>
      </c>
      <c r="D623" s="8">
        <f t="shared" si="38"/>
        <v>1.2968283476987308E-2</v>
      </c>
      <c r="E623" s="86">
        <f>IFERROR(VLOOKUP(A623,SPY!$A$2:$E$379,5,FALSE),"")</f>
        <v>114.129997</v>
      </c>
      <c r="F623" s="8">
        <f t="shared" si="39"/>
        <v>8.0878883639696308E-2</v>
      </c>
    </row>
    <row r="624" spans="1:6" x14ac:dyDescent="0.45">
      <c r="A624" s="9">
        <v>40452</v>
      </c>
      <c r="B624" s="90">
        <v>90.043000000000006</v>
      </c>
      <c r="C624" s="8">
        <f t="shared" si="37"/>
        <v>1.5238137610393832E-3</v>
      </c>
      <c r="D624" s="8">
        <f t="shared" si="38"/>
        <v>1.0787813475225283E-2</v>
      </c>
      <c r="E624" s="86">
        <f>IFERROR(VLOOKUP(A624,SPY!$A$2:$E$379,5,FALSE),"")</f>
        <v>118.489998</v>
      </c>
      <c r="F624" s="8">
        <f t="shared" si="39"/>
        <v>0.14416763507469366</v>
      </c>
    </row>
    <row r="625" spans="1:6" x14ac:dyDescent="0.45">
      <c r="A625" s="9">
        <v>40483</v>
      </c>
      <c r="B625" s="90">
        <v>90.16</v>
      </c>
      <c r="C625" s="8">
        <f t="shared" si="37"/>
        <v>1.2993791855000492E-3</v>
      </c>
      <c r="D625" s="8">
        <f t="shared" si="38"/>
        <v>1.1215791834903621E-2</v>
      </c>
      <c r="E625" s="86">
        <f>IFERROR(VLOOKUP(A625,SPY!$A$2:$E$379,5,FALSE),"")</f>
        <v>118.489998</v>
      </c>
      <c r="F625" s="8">
        <f t="shared" si="39"/>
        <v>7.7769654761330465E-2</v>
      </c>
    </row>
    <row r="626" spans="1:6" x14ac:dyDescent="0.45">
      <c r="A626" s="9">
        <v>40513</v>
      </c>
      <c r="B626" s="90">
        <v>90.179000000000002</v>
      </c>
      <c r="C626" s="8">
        <f t="shared" si="37"/>
        <v>2.107364685004498E-4</v>
      </c>
      <c r="D626" s="8">
        <f t="shared" si="38"/>
        <v>1.0567483975077341E-2</v>
      </c>
      <c r="E626" s="86">
        <f>IFERROR(VLOOKUP(A626,SPY!$A$2:$E$379,5,FALSE),"")</f>
        <v>125.75</v>
      </c>
      <c r="F626" s="8">
        <f t="shared" si="39"/>
        <v>0.12840988642480444</v>
      </c>
    </row>
    <row r="627" spans="1:6" x14ac:dyDescent="0.45">
      <c r="A627" s="9">
        <v>40544</v>
      </c>
      <c r="B627" s="90">
        <v>90.372</v>
      </c>
      <c r="C627" s="8">
        <f t="shared" si="37"/>
        <v>2.1401878486122516E-3</v>
      </c>
      <c r="D627" s="8">
        <f t="shared" si="38"/>
        <v>1.1234446334258408E-2</v>
      </c>
      <c r="E627" s="86">
        <f>IFERROR(VLOOKUP(A627,SPY!$A$2:$E$379,5,FALSE),"")</f>
        <v>128.679993</v>
      </c>
      <c r="F627" s="8">
        <f t="shared" si="39"/>
        <v>0.19824931742480034</v>
      </c>
    </row>
    <row r="628" spans="1:6" x14ac:dyDescent="0.45">
      <c r="A628" s="9">
        <v>40575</v>
      </c>
      <c r="B628" s="90">
        <v>90.53</v>
      </c>
      <c r="C628" s="8">
        <f t="shared" si="37"/>
        <v>1.7483291284912106E-3</v>
      </c>
      <c r="D628" s="8">
        <f t="shared" si="38"/>
        <v>1.2119043892404369E-2</v>
      </c>
      <c r="E628" s="86">
        <f>IFERROR(VLOOKUP(A628,SPY!$A$2:$E$379,5,FALSE),"")</f>
        <v>133.14999399999999</v>
      </c>
      <c r="F628" s="8">
        <f t="shared" si="39"/>
        <v>0.20236586964720726</v>
      </c>
    </row>
    <row r="629" spans="1:6" x14ac:dyDescent="0.45">
      <c r="A629" s="9">
        <v>40603</v>
      </c>
      <c r="B629" s="90">
        <v>90.667000000000002</v>
      </c>
      <c r="C629" s="8">
        <f t="shared" si="37"/>
        <v>1.5133105048050766E-3</v>
      </c>
      <c r="D629" s="8">
        <f t="shared" si="38"/>
        <v>1.2145703792183493E-2</v>
      </c>
      <c r="E629" s="86">
        <f>IFERROR(VLOOKUP(A629,SPY!$A$2:$E$379,5,FALSE),"")</f>
        <v>132.58999600000001</v>
      </c>
      <c r="F629" s="8">
        <f t="shared" si="39"/>
        <v>0.13324782905982913</v>
      </c>
    </row>
    <row r="630" spans="1:6" x14ac:dyDescent="0.45">
      <c r="A630" s="9">
        <v>40634</v>
      </c>
      <c r="B630" s="90">
        <v>90.875</v>
      </c>
      <c r="C630" s="8">
        <f t="shared" si="37"/>
        <v>2.2941092128336837E-3</v>
      </c>
      <c r="D630" s="8">
        <f t="shared" si="38"/>
        <v>1.3947001394700065E-2</v>
      </c>
      <c r="E630" s="86">
        <f>IFERROR(VLOOKUP(A630,SPY!$A$2:$E$379,5,FALSE),"")</f>
        <v>136.429993</v>
      </c>
      <c r="F630" s="8">
        <f t="shared" si="39"/>
        <v>0.14830397522605798</v>
      </c>
    </row>
    <row r="631" spans="1:6" x14ac:dyDescent="0.45">
      <c r="A631" s="9">
        <v>40664</v>
      </c>
      <c r="B631" s="90">
        <v>91.090999999999994</v>
      </c>
      <c r="C631" s="8">
        <f t="shared" si="37"/>
        <v>2.3768913342503417E-3</v>
      </c>
      <c r="D631" s="8">
        <f t="shared" si="38"/>
        <v>1.5235611430609364E-2</v>
      </c>
      <c r="E631" s="86">
        <f>IFERROR(VLOOKUP(A631,SPY!$A$2:$E$379,5,FALSE),"")</f>
        <v>134.89999399999999</v>
      </c>
      <c r="F631" s="8">
        <f t="shared" si="39"/>
        <v>0.23342772515056076</v>
      </c>
    </row>
    <row r="632" spans="1:6" x14ac:dyDescent="0.45">
      <c r="A632" s="9">
        <v>40695</v>
      </c>
      <c r="B632" s="90">
        <v>91.191000000000003</v>
      </c>
      <c r="C632" s="8">
        <f t="shared" si="37"/>
        <v>1.0978032956054928E-3</v>
      </c>
      <c r="D632" s="8">
        <f t="shared" si="38"/>
        <v>1.5863290518787654E-2</v>
      </c>
      <c r="E632" s="86">
        <f>IFERROR(VLOOKUP(A632,SPY!$A$2:$E$379,5,FALSE),"")</f>
        <v>131.970001</v>
      </c>
      <c r="F632" s="8">
        <f t="shared" si="39"/>
        <v>0.2785312896867731</v>
      </c>
    </row>
    <row r="633" spans="1:6" x14ac:dyDescent="0.45">
      <c r="A633" s="9">
        <v>40725</v>
      </c>
      <c r="B633" s="90">
        <v>91.325999999999993</v>
      </c>
      <c r="C633" s="8">
        <f t="shared" si="37"/>
        <v>1.4804092509128619E-3</v>
      </c>
      <c r="D633" s="8">
        <f t="shared" si="38"/>
        <v>1.7344517595160758E-2</v>
      </c>
      <c r="E633" s="86">
        <f>IFERROR(VLOOKUP(A633,SPY!$A$2:$E$379,5,FALSE),"")</f>
        <v>129.33000200000001</v>
      </c>
      <c r="F633" s="8">
        <f t="shared" si="39"/>
        <v>0.17284851290963577</v>
      </c>
    </row>
    <row r="634" spans="1:6" x14ac:dyDescent="0.45">
      <c r="A634" s="9">
        <v>40756</v>
      </c>
      <c r="B634" s="90">
        <v>91.507999999999996</v>
      </c>
      <c r="C634" s="8">
        <f t="shared" si="37"/>
        <v>1.9928607406434207E-3</v>
      </c>
      <c r="D634" s="8">
        <f t="shared" si="38"/>
        <v>1.8396305158310478E-2</v>
      </c>
      <c r="E634" s="86">
        <f>IFERROR(VLOOKUP(A634,SPY!$A$2:$E$379,5,FALSE),"")</f>
        <v>122.220001</v>
      </c>
      <c r="F634" s="8">
        <f t="shared" si="39"/>
        <v>0.16057357630944025</v>
      </c>
    </row>
    <row r="635" spans="1:6" x14ac:dyDescent="0.45">
      <c r="A635" s="9">
        <v>40787</v>
      </c>
      <c r="B635" s="90">
        <v>91.57</v>
      </c>
      <c r="C635" s="8">
        <f t="shared" si="37"/>
        <v>6.7753639026091328E-4</v>
      </c>
      <c r="D635" s="8">
        <f t="shared" si="38"/>
        <v>1.8508219696126815E-2</v>
      </c>
      <c r="E635" s="86">
        <f>IFERROR(VLOOKUP(A635,SPY!$A$2:$E$379,5,FALSE),"")</f>
        <v>113.150002</v>
      </c>
      <c r="F635" s="8">
        <f t="shared" si="39"/>
        <v>-8.5866557939189292E-3</v>
      </c>
    </row>
    <row r="636" spans="1:6" x14ac:dyDescent="0.45">
      <c r="A636" s="9">
        <v>40817</v>
      </c>
      <c r="B636" s="90">
        <v>91.614000000000004</v>
      </c>
      <c r="C636" s="8">
        <f t="shared" si="37"/>
        <v>4.8050671617350105E-4</v>
      </c>
      <c r="D636" s="8">
        <f t="shared" si="38"/>
        <v>1.744721966171725E-2</v>
      </c>
      <c r="E636" s="86">
        <f>IFERROR(VLOOKUP(A636,SPY!$A$2:$E$379,5,FALSE),"")</f>
        <v>125.5</v>
      </c>
      <c r="F636" s="8">
        <f t="shared" si="39"/>
        <v>5.916112851989408E-2</v>
      </c>
    </row>
    <row r="637" spans="1:6" x14ac:dyDescent="0.45">
      <c r="A637" s="9">
        <v>40848</v>
      </c>
      <c r="B637" s="90">
        <v>91.808000000000007</v>
      </c>
      <c r="C637" s="8">
        <f t="shared" si="37"/>
        <v>2.1175802824895396E-3</v>
      </c>
      <c r="D637" s="8">
        <f t="shared" si="38"/>
        <v>1.8278615794143915E-2</v>
      </c>
      <c r="E637" s="86">
        <f>IFERROR(VLOOKUP(A637,SPY!$A$2:$E$379,5,FALSE),"")</f>
        <v>124.989998</v>
      </c>
      <c r="F637" s="8">
        <f t="shared" si="39"/>
        <v>5.4856950879516475E-2</v>
      </c>
    </row>
    <row r="638" spans="1:6" x14ac:dyDescent="0.45">
      <c r="A638" s="9">
        <v>40878</v>
      </c>
      <c r="B638" s="90">
        <v>91.96</v>
      </c>
      <c r="C638" s="8">
        <f t="shared" si="37"/>
        <v>1.6556291390728006E-3</v>
      </c>
      <c r="D638" s="8">
        <f t="shared" si="38"/>
        <v>1.9749609110768507E-2</v>
      </c>
      <c r="E638" s="86">
        <f>IFERROR(VLOOKUP(A638,SPY!$A$2:$E$379,5,FALSE),"")</f>
        <v>125.5</v>
      </c>
      <c r="F638" s="8">
        <f t="shared" si="39"/>
        <v>-1.9880715705765661E-3</v>
      </c>
    </row>
    <row r="639" spans="1:6" x14ac:dyDescent="0.45">
      <c r="A639" s="9">
        <v>40909</v>
      </c>
      <c r="B639" s="90">
        <v>92.234999999999999</v>
      </c>
      <c r="C639" s="8">
        <f t="shared" si="37"/>
        <v>2.9904306220096544E-3</v>
      </c>
      <c r="D639" s="8">
        <f t="shared" si="38"/>
        <v>2.0614792192271914E-2</v>
      </c>
      <c r="E639" s="86">
        <f>IFERROR(VLOOKUP(A639,SPY!$A$2:$E$379,5,FALSE),"")</f>
        <v>131.320007</v>
      </c>
      <c r="F639" s="8">
        <f t="shared" si="39"/>
        <v>2.0516118616823453E-2</v>
      </c>
    </row>
    <row r="640" spans="1:6" x14ac:dyDescent="0.45">
      <c r="A640" s="9">
        <v>40940</v>
      </c>
      <c r="B640" s="90">
        <v>92.364000000000004</v>
      </c>
      <c r="C640" s="8">
        <f t="shared" si="37"/>
        <v>1.3986013986013734E-3</v>
      </c>
      <c r="D640" s="8">
        <f t="shared" si="38"/>
        <v>2.0258477852645562E-2</v>
      </c>
      <c r="E640" s="86">
        <f>IFERROR(VLOOKUP(A640,SPY!$A$2:$E$379,5,FALSE),"")</f>
        <v>137.020004</v>
      </c>
      <c r="F640" s="8">
        <f t="shared" si="39"/>
        <v>2.9065040738943004E-2</v>
      </c>
    </row>
    <row r="641" spans="1:6" x14ac:dyDescent="0.45">
      <c r="A641" s="9">
        <v>40969</v>
      </c>
      <c r="B641" s="90">
        <v>92.521000000000001</v>
      </c>
      <c r="C641" s="8">
        <f t="shared" si="37"/>
        <v>1.6997964574942959E-3</v>
      </c>
      <c r="D641" s="8">
        <f t="shared" si="38"/>
        <v>2.0448454233624069E-2</v>
      </c>
      <c r="E641" s="86">
        <f>IFERROR(VLOOKUP(A641,SPY!$A$2:$E$379,5,FALSE),"")</f>
        <v>140.80999800000001</v>
      </c>
      <c r="F641" s="8">
        <f t="shared" si="39"/>
        <v>6.1995642567181264E-2</v>
      </c>
    </row>
    <row r="642" spans="1:6" x14ac:dyDescent="0.45">
      <c r="A642" s="9">
        <v>41000</v>
      </c>
      <c r="B642" s="90">
        <v>92.661000000000001</v>
      </c>
      <c r="C642" s="8">
        <f t="shared" si="37"/>
        <v>1.5131699830308598E-3</v>
      </c>
      <c r="D642" s="8">
        <f t="shared" si="38"/>
        <v>1.9653370013755112E-2</v>
      </c>
      <c r="E642" s="86">
        <f>IFERROR(VLOOKUP(A642,SPY!$A$2:$E$379,5,FALSE),"")</f>
        <v>139.86999499999999</v>
      </c>
      <c r="F642" s="8">
        <f t="shared" si="39"/>
        <v>2.5214411614020937E-2</v>
      </c>
    </row>
    <row r="643" spans="1:6" x14ac:dyDescent="0.45">
      <c r="A643" s="9">
        <v>41030</v>
      </c>
      <c r="B643" s="90">
        <v>92.754999999999995</v>
      </c>
      <c r="C643" s="8">
        <f t="shared" si="37"/>
        <v>1.0144505239528812E-3</v>
      </c>
      <c r="D643" s="8">
        <f t="shared" si="38"/>
        <v>1.826744683887549E-2</v>
      </c>
      <c r="E643" s="86">
        <f>IFERROR(VLOOKUP(A643,SPY!$A$2:$E$379,5,FALSE),"")</f>
        <v>131.470001</v>
      </c>
      <c r="F643" s="8">
        <f t="shared" si="39"/>
        <v>-2.5426190901090773E-2</v>
      </c>
    </row>
    <row r="644" spans="1:6" x14ac:dyDescent="0.45">
      <c r="A644" s="9">
        <v>41061</v>
      </c>
      <c r="B644" s="90">
        <v>92.85</v>
      </c>
      <c r="C644" s="8">
        <f t="shared" si="37"/>
        <v>1.0242035469785193E-3</v>
      </c>
      <c r="D644" s="8">
        <f t="shared" si="38"/>
        <v>1.8192584794552102E-2</v>
      </c>
      <c r="E644" s="86">
        <f>IFERROR(VLOOKUP(A644,SPY!$A$2:$E$379,5,FALSE),"")</f>
        <v>136.10000600000001</v>
      </c>
      <c r="F644" s="8">
        <f t="shared" si="39"/>
        <v>3.1295028936159541E-2</v>
      </c>
    </row>
    <row r="645" spans="1:6" x14ac:dyDescent="0.45">
      <c r="A645" s="9">
        <v>41091</v>
      </c>
      <c r="B645" s="90">
        <v>92.945999999999998</v>
      </c>
      <c r="C645" s="8">
        <f t="shared" ref="C645:C708" si="40">B645/B644-1</f>
        <v>1.0339256865912194E-3</v>
      </c>
      <c r="D645" s="8">
        <f t="shared" si="38"/>
        <v>1.7738650548584145E-2</v>
      </c>
      <c r="E645" s="86">
        <f>IFERROR(VLOOKUP(A645,SPY!$A$2:$E$379,5,FALSE),"")</f>
        <v>137.71000699999999</v>
      </c>
      <c r="F645" s="8">
        <f t="shared" si="39"/>
        <v>6.4795522078473278E-2</v>
      </c>
    </row>
    <row r="646" spans="1:6" x14ac:dyDescent="0.45">
      <c r="A646" s="9">
        <v>41122</v>
      </c>
      <c r="B646" s="90">
        <v>93.004999999999995</v>
      </c>
      <c r="C646" s="8">
        <f t="shared" si="40"/>
        <v>6.3477718244997483E-4</v>
      </c>
      <c r="D646" s="8">
        <f t="shared" si="38"/>
        <v>1.6359225422913903E-2</v>
      </c>
      <c r="E646" s="86">
        <f>IFERROR(VLOOKUP(A646,SPY!$A$2:$E$379,5,FALSE),"")</f>
        <v>141.16000399999999</v>
      </c>
      <c r="F646" s="8">
        <f t="shared" si="39"/>
        <v>0.15496647721349621</v>
      </c>
    </row>
    <row r="647" spans="1:6" x14ac:dyDescent="0.45">
      <c r="A647" s="9">
        <v>41153</v>
      </c>
      <c r="B647" s="90">
        <v>93.119</v>
      </c>
      <c r="C647" s="8">
        <f t="shared" si="40"/>
        <v>1.2257405515831987E-3</v>
      </c>
      <c r="D647" s="8">
        <f t="shared" si="38"/>
        <v>1.6916020530741482E-2</v>
      </c>
      <c r="E647" s="86">
        <f>IFERROR(VLOOKUP(A647,SPY!$A$2:$E$379,5,FALSE),"")</f>
        <v>143.970001</v>
      </c>
      <c r="F647" s="8">
        <f t="shared" si="39"/>
        <v>0.27238178042630512</v>
      </c>
    </row>
    <row r="648" spans="1:6" x14ac:dyDescent="0.45">
      <c r="A648" s="9">
        <v>41183</v>
      </c>
      <c r="B648" s="90">
        <v>93.344999999999999</v>
      </c>
      <c r="C648" s="8">
        <f t="shared" si="40"/>
        <v>2.4270020081831323E-3</v>
      </c>
      <c r="D648" s="8">
        <f t="shared" si="38"/>
        <v>1.8894492108193051E-2</v>
      </c>
      <c r="E648" s="86">
        <f>IFERROR(VLOOKUP(A648,SPY!$A$2:$E$379,5,FALSE),"")</f>
        <v>141.35000600000001</v>
      </c>
      <c r="F648" s="8">
        <f t="shared" si="39"/>
        <v>0.12629486852589644</v>
      </c>
    </row>
    <row r="649" spans="1:6" x14ac:dyDescent="0.45">
      <c r="A649" s="9">
        <v>41214</v>
      </c>
      <c r="B649" s="90">
        <v>93.444999999999993</v>
      </c>
      <c r="C649" s="8">
        <f t="shared" si="40"/>
        <v>1.0712946595961004E-3</v>
      </c>
      <c r="D649" s="8">
        <f t="shared" si="38"/>
        <v>1.7830690135935745E-2</v>
      </c>
      <c r="E649" s="86">
        <f>IFERROR(VLOOKUP(A649,SPY!$A$2:$E$379,5,FALSE),"")</f>
        <v>142.14999399999999</v>
      </c>
      <c r="F649" s="8">
        <f t="shared" si="39"/>
        <v>0.13729095347293296</v>
      </c>
    </row>
    <row r="650" spans="1:6" x14ac:dyDescent="0.45">
      <c r="A650" s="9">
        <v>41244</v>
      </c>
      <c r="B650" s="90">
        <v>93.513999999999996</v>
      </c>
      <c r="C650" s="8">
        <f t="shared" si="40"/>
        <v>7.3840226871424441E-4</v>
      </c>
      <c r="D650" s="8">
        <f t="shared" si="38"/>
        <v>1.6898651587646807E-2</v>
      </c>
      <c r="E650" s="86">
        <f>IFERROR(VLOOKUP(A650,SPY!$A$2:$E$379,5,FALSE),"")</f>
        <v>142.41000399999999</v>
      </c>
      <c r="F650" s="8">
        <f t="shared" si="39"/>
        <v>0.13474106772908345</v>
      </c>
    </row>
    <row r="651" spans="1:6" x14ac:dyDescent="0.45">
      <c r="A651" s="9">
        <v>41275</v>
      </c>
      <c r="B651" s="90">
        <v>93.703000000000003</v>
      </c>
      <c r="C651" s="8">
        <f t="shared" si="40"/>
        <v>2.0210877515667303E-3</v>
      </c>
      <c r="D651" s="8">
        <f t="shared" si="38"/>
        <v>1.5915867078657886E-2</v>
      </c>
      <c r="E651" s="86">
        <f>IFERROR(VLOOKUP(A651,SPY!$A$2:$E$379,5,FALSE),"")</f>
        <v>149.699997</v>
      </c>
      <c r="F651" s="8">
        <f t="shared" si="39"/>
        <v>0.13996336445519675</v>
      </c>
    </row>
    <row r="652" spans="1:6" x14ac:dyDescent="0.45">
      <c r="A652" s="9">
        <v>41306</v>
      </c>
      <c r="B652" s="90">
        <v>93.805000000000007</v>
      </c>
      <c r="C652" s="8">
        <f t="shared" si="40"/>
        <v>1.0885457242564289E-3</v>
      </c>
      <c r="D652" s="8">
        <f t="shared" si="38"/>
        <v>1.5601316530249987E-2</v>
      </c>
      <c r="E652" s="86">
        <f>IFERROR(VLOOKUP(A652,SPY!$A$2:$E$379,5,FALSE),"")</f>
        <v>151.61000100000001</v>
      </c>
      <c r="F652" s="8">
        <f t="shared" si="39"/>
        <v>0.10648078071870448</v>
      </c>
    </row>
    <row r="653" spans="1:6" x14ac:dyDescent="0.45">
      <c r="A653" s="9">
        <v>41334</v>
      </c>
      <c r="B653" s="90">
        <v>93.891000000000005</v>
      </c>
      <c r="C653" s="8">
        <f t="shared" si="40"/>
        <v>9.16795479985133E-4</v>
      </c>
      <c r="D653" s="8">
        <f t="shared" si="38"/>
        <v>1.4807449119659477E-2</v>
      </c>
      <c r="E653" s="86">
        <f>IFERROR(VLOOKUP(A653,SPY!$A$2:$E$379,5,FALSE),"")</f>
        <v>156.66999799999999</v>
      </c>
      <c r="F653" s="8">
        <f t="shared" si="39"/>
        <v>0.11263404747722516</v>
      </c>
    </row>
    <row r="654" spans="1:6" x14ac:dyDescent="0.45">
      <c r="A654" s="9">
        <v>41365</v>
      </c>
      <c r="B654" s="90">
        <v>93.936999999999998</v>
      </c>
      <c r="C654" s="8">
        <f t="shared" si="40"/>
        <v>4.8992981222895082E-4</v>
      </c>
      <c r="D654" s="8">
        <f t="shared" si="38"/>
        <v>1.3770626261318197E-2</v>
      </c>
      <c r="E654" s="86">
        <f>IFERROR(VLOOKUP(A654,SPY!$A$2:$E$379,5,FALSE),"")</f>
        <v>159.679993</v>
      </c>
      <c r="F654" s="8">
        <f t="shared" si="39"/>
        <v>0.14163150574217154</v>
      </c>
    </row>
    <row r="655" spans="1:6" x14ac:dyDescent="0.45">
      <c r="A655" s="9">
        <v>41395</v>
      </c>
      <c r="B655" s="90">
        <v>94.046999999999997</v>
      </c>
      <c r="C655" s="8">
        <f t="shared" si="40"/>
        <v>1.1709975834868214E-3</v>
      </c>
      <c r="D655" s="8">
        <f t="shared" si="38"/>
        <v>1.3929168238908884E-2</v>
      </c>
      <c r="E655" s="86">
        <f>IFERROR(VLOOKUP(A655,SPY!$A$2:$E$379,5,FALSE),"")</f>
        <v>163.449997</v>
      </c>
      <c r="F655" s="8">
        <f t="shared" si="39"/>
        <v>0.24324937823648463</v>
      </c>
    </row>
    <row r="656" spans="1:6" x14ac:dyDescent="0.45">
      <c r="A656" s="9">
        <v>41426</v>
      </c>
      <c r="B656" s="90">
        <v>94.209000000000003</v>
      </c>
      <c r="C656" s="8">
        <f t="shared" si="40"/>
        <v>1.7225429838272355E-3</v>
      </c>
      <c r="D656" s="8">
        <f t="shared" ref="D656:D719" si="41">B656/B644-1</f>
        <v>1.4636510500807942E-2</v>
      </c>
      <c r="E656" s="86">
        <f>IFERROR(VLOOKUP(A656,SPY!$A$2:$E$379,5,FALSE),"")</f>
        <v>160.41999799999999</v>
      </c>
      <c r="F656" s="8">
        <f t="shared" si="39"/>
        <v>0.17869207147573518</v>
      </c>
    </row>
    <row r="657" spans="1:6" x14ac:dyDescent="0.45">
      <c r="A657" s="9">
        <v>41456</v>
      </c>
      <c r="B657" s="90">
        <v>94.328999999999994</v>
      </c>
      <c r="C657" s="8">
        <f t="shared" si="40"/>
        <v>1.2737636531541252E-3</v>
      </c>
      <c r="D657" s="8">
        <f t="shared" si="41"/>
        <v>1.4879607514040272E-2</v>
      </c>
      <c r="E657" s="86">
        <f>IFERROR(VLOOKUP(A657,SPY!$A$2:$E$379,5,FALSE),"")</f>
        <v>168.71000699999999</v>
      </c>
      <c r="F657" s="8">
        <f t="shared" si="39"/>
        <v>0.22511072851808067</v>
      </c>
    </row>
    <row r="658" spans="1:6" x14ac:dyDescent="0.45">
      <c r="A658" s="9">
        <v>41487</v>
      </c>
      <c r="B658" s="90">
        <v>94.430999999999997</v>
      </c>
      <c r="C658" s="8">
        <f t="shared" si="40"/>
        <v>1.081321756829956E-3</v>
      </c>
      <c r="D658" s="8">
        <f t="shared" si="41"/>
        <v>1.5332509004892136E-2</v>
      </c>
      <c r="E658" s="86">
        <f>IFERROR(VLOOKUP(A658,SPY!$A$2:$E$379,5,FALSE),"")</f>
        <v>163.64999399999999</v>
      </c>
      <c r="F658" s="8">
        <f t="shared" si="39"/>
        <v>0.15932267896507013</v>
      </c>
    </row>
    <row r="659" spans="1:6" x14ac:dyDescent="0.45">
      <c r="A659" s="9">
        <v>41518</v>
      </c>
      <c r="B659" s="90">
        <v>94.543000000000006</v>
      </c>
      <c r="C659" s="8">
        <f t="shared" si="40"/>
        <v>1.186051190816606E-3</v>
      </c>
      <c r="D659" s="8">
        <f t="shared" si="41"/>
        <v>1.5292260440941341E-2</v>
      </c>
      <c r="E659" s="86">
        <f>IFERROR(VLOOKUP(A659,SPY!$A$2:$E$379,5,FALSE),"")</f>
        <v>168.009995</v>
      </c>
      <c r="F659" s="8">
        <f t="shared" si="39"/>
        <v>0.16697918894923114</v>
      </c>
    </row>
    <row r="660" spans="1:6" x14ac:dyDescent="0.45">
      <c r="A660" s="9">
        <v>41548</v>
      </c>
      <c r="B660" s="90">
        <v>94.703000000000003</v>
      </c>
      <c r="C660" s="8">
        <f t="shared" si="40"/>
        <v>1.6923516283595674E-3</v>
      </c>
      <c r="D660" s="8">
        <f t="shared" si="41"/>
        <v>1.4548181477315403E-2</v>
      </c>
      <c r="E660" s="86">
        <f>IFERROR(VLOOKUP(A660,SPY!$A$2:$E$379,5,FALSE),"")</f>
        <v>175.78999300000001</v>
      </c>
      <c r="F660" s="8">
        <f t="shared" si="39"/>
        <v>0.2436504105984969</v>
      </c>
    </row>
    <row r="661" spans="1:6" x14ac:dyDescent="0.45">
      <c r="A661" s="9">
        <v>41579</v>
      </c>
      <c r="B661" s="90">
        <v>94.86</v>
      </c>
      <c r="C661" s="8">
        <f t="shared" si="40"/>
        <v>1.657814430376936E-3</v>
      </c>
      <c r="D661" s="8">
        <f t="shared" si="41"/>
        <v>1.5142597249719225E-2</v>
      </c>
      <c r="E661" s="86">
        <f>IFERROR(VLOOKUP(A661,SPY!$A$2:$E$379,5,FALSE),"")</f>
        <v>181</v>
      </c>
      <c r="F661" s="8">
        <f t="shared" si="39"/>
        <v>0.27330290284781866</v>
      </c>
    </row>
    <row r="662" spans="1:6" x14ac:dyDescent="0.45">
      <c r="A662" s="9">
        <v>41609</v>
      </c>
      <c r="B662" s="90">
        <v>94.960999999999999</v>
      </c>
      <c r="C662" s="8">
        <f t="shared" si="40"/>
        <v>1.0647269660553071E-3</v>
      </c>
      <c r="D662" s="8">
        <f t="shared" si="41"/>
        <v>1.5473618923369736E-2</v>
      </c>
      <c r="E662" s="86">
        <f>IFERROR(VLOOKUP(A662,SPY!$A$2:$E$379,5,FALSE),"")</f>
        <v>184.69000199999999</v>
      </c>
      <c r="F662" s="8">
        <f t="shared" si="39"/>
        <v>0.29688924101146719</v>
      </c>
    </row>
    <row r="663" spans="1:6" x14ac:dyDescent="0.45">
      <c r="A663" s="9">
        <v>41640</v>
      </c>
      <c r="B663" s="90">
        <v>95.063999999999993</v>
      </c>
      <c r="C663" s="8">
        <f t="shared" si="40"/>
        <v>1.084655806067758E-3</v>
      </c>
      <c r="D663" s="8">
        <f t="shared" si="41"/>
        <v>1.4524615006989983E-2</v>
      </c>
      <c r="E663" s="86">
        <f>IFERROR(VLOOKUP(A663,SPY!$A$2:$E$379,5,FALSE),"")</f>
        <v>178.179993</v>
      </c>
      <c r="F663" s="8">
        <f t="shared" si="39"/>
        <v>0.19024713808110505</v>
      </c>
    </row>
    <row r="664" spans="1:6" x14ac:dyDescent="0.45">
      <c r="A664" s="9">
        <v>41671</v>
      </c>
      <c r="B664" s="90">
        <v>95.108999999999995</v>
      </c>
      <c r="C664" s="8">
        <f t="shared" si="40"/>
        <v>4.7336531178987507E-4</v>
      </c>
      <c r="D664" s="8">
        <f t="shared" si="41"/>
        <v>1.3901177975587542E-2</v>
      </c>
      <c r="E664" s="86">
        <f>IFERROR(VLOOKUP(A664,SPY!$A$2:$E$379,5,FALSE),"")</f>
        <v>186.28999300000001</v>
      </c>
      <c r="F664" s="8">
        <f t="shared" si="39"/>
        <v>0.22874475147586071</v>
      </c>
    </row>
    <row r="665" spans="1:6" x14ac:dyDescent="0.45">
      <c r="A665" s="9">
        <v>41699</v>
      </c>
      <c r="B665" s="90">
        <v>95.25</v>
      </c>
      <c r="C665" s="8">
        <f t="shared" si="40"/>
        <v>1.4825095416837186E-3</v>
      </c>
      <c r="D665" s="8">
        <f t="shared" si="41"/>
        <v>1.4474230756941431E-2</v>
      </c>
      <c r="E665" s="86">
        <f>IFERROR(VLOOKUP(A665,SPY!$A$2:$E$379,5,FALSE),"")</f>
        <v>187.009995</v>
      </c>
      <c r="F665" s="8">
        <f t="shared" si="39"/>
        <v>0.19365543746288938</v>
      </c>
    </row>
    <row r="666" spans="1:6" x14ac:dyDescent="0.45">
      <c r="A666" s="9">
        <v>41730</v>
      </c>
      <c r="B666" s="90">
        <v>95.412999999999997</v>
      </c>
      <c r="C666" s="8">
        <f t="shared" si="40"/>
        <v>1.7112860892387616E-3</v>
      </c>
      <c r="D666" s="8">
        <f t="shared" si="41"/>
        <v>1.5712658483877373E-2</v>
      </c>
      <c r="E666" s="86">
        <f>IFERROR(VLOOKUP(A666,SPY!$A$2:$E$379,5,FALSE),"")</f>
        <v>188.30999800000001</v>
      </c>
      <c r="F666" s="8">
        <f t="shared" si="39"/>
        <v>0.17929613135691969</v>
      </c>
    </row>
    <row r="667" spans="1:6" x14ac:dyDescent="0.45">
      <c r="A667" s="9">
        <v>41760</v>
      </c>
      <c r="B667" s="90">
        <v>95.573999999999998</v>
      </c>
      <c r="C667" s="8">
        <f t="shared" si="40"/>
        <v>1.6874010879019963E-3</v>
      </c>
      <c r="D667" s="8">
        <f t="shared" si="41"/>
        <v>1.6236562569778901E-2</v>
      </c>
      <c r="E667" s="86">
        <f>IFERROR(VLOOKUP(A667,SPY!$A$2:$E$379,5,FALSE),"")</f>
        <v>192.679993</v>
      </c>
      <c r="F667" s="8">
        <f t="shared" si="39"/>
        <v>0.17883142573566402</v>
      </c>
    </row>
    <row r="668" spans="1:6" x14ac:dyDescent="0.45">
      <c r="A668" s="9">
        <v>41791</v>
      </c>
      <c r="B668" s="90">
        <v>95.682000000000002</v>
      </c>
      <c r="C668" s="8">
        <f t="shared" si="40"/>
        <v>1.1300144390733458E-3</v>
      </c>
      <c r="D668" s="8">
        <f t="shared" si="41"/>
        <v>1.5635448842467259E-2</v>
      </c>
      <c r="E668" s="86">
        <f>IFERROR(VLOOKUP(A668,SPY!$A$2:$E$379,5,FALSE),"")</f>
        <v>195.720001</v>
      </c>
      <c r="F668" s="8">
        <f t="shared" si="39"/>
        <v>0.22004739708324905</v>
      </c>
    </row>
    <row r="669" spans="1:6" x14ac:dyDescent="0.45">
      <c r="A669" s="9">
        <v>41821</v>
      </c>
      <c r="B669" s="90">
        <v>95.847999999999999</v>
      </c>
      <c r="C669" s="8">
        <f t="shared" si="40"/>
        <v>1.7349135678601524E-3</v>
      </c>
      <c r="D669" s="8">
        <f t="shared" si="41"/>
        <v>1.6103213221808854E-2</v>
      </c>
      <c r="E669" s="86">
        <f>IFERROR(VLOOKUP(A669,SPY!$A$2:$E$379,5,FALSE),"")</f>
        <v>193.08999600000001</v>
      </c>
      <c r="F669" s="8">
        <f t="shared" si="39"/>
        <v>0.14450825670346878</v>
      </c>
    </row>
    <row r="670" spans="1:6" x14ac:dyDescent="0.45">
      <c r="A670" s="9">
        <v>41852</v>
      </c>
      <c r="B670" s="90">
        <v>95.885000000000005</v>
      </c>
      <c r="C670" s="8">
        <f t="shared" si="40"/>
        <v>3.8602787747277212E-4</v>
      </c>
      <c r="D670" s="8">
        <f t="shared" si="41"/>
        <v>1.5397485995065185E-2</v>
      </c>
      <c r="E670" s="86">
        <f>IFERROR(VLOOKUP(A670,SPY!$A$2:$E$379,5,FALSE),"")</f>
        <v>200.71000699999999</v>
      </c>
      <c r="F670" s="8">
        <f t="shared" si="39"/>
        <v>0.22645899394289004</v>
      </c>
    </row>
    <row r="671" spans="1:6" x14ac:dyDescent="0.45">
      <c r="A671" s="9">
        <v>41883</v>
      </c>
      <c r="B671" s="90">
        <v>96.013000000000005</v>
      </c>
      <c r="C671" s="8">
        <f t="shared" si="40"/>
        <v>1.3349324711895427E-3</v>
      </c>
      <c r="D671" s="8">
        <f t="shared" si="41"/>
        <v>1.5548480585553692E-2</v>
      </c>
      <c r="E671" s="86">
        <f>IFERROR(VLOOKUP(A671,SPY!$A$2:$E$379,5,FALSE),"")</f>
        <v>197.020004</v>
      </c>
      <c r="F671" s="8">
        <f t="shared" si="39"/>
        <v>0.17266835226082833</v>
      </c>
    </row>
    <row r="672" spans="1:6" x14ac:dyDescent="0.45">
      <c r="A672" s="9">
        <v>41913</v>
      </c>
      <c r="B672" s="90">
        <v>96.096000000000004</v>
      </c>
      <c r="C672" s="8">
        <f t="shared" si="40"/>
        <v>8.6446627019265421E-4</v>
      </c>
      <c r="D672" s="8">
        <f t="shared" si="41"/>
        <v>1.4709143321753215E-2</v>
      </c>
      <c r="E672" s="86">
        <f>IFERROR(VLOOKUP(A672,SPY!$A$2:$E$379,5,FALSE),"")</f>
        <v>201.66000399999999</v>
      </c>
      <c r="F672" s="8">
        <f t="shared" si="39"/>
        <v>0.14716429848199586</v>
      </c>
    </row>
    <row r="673" spans="1:6" x14ac:dyDescent="0.45">
      <c r="A673" s="9">
        <v>41944</v>
      </c>
      <c r="B673" s="90">
        <v>96.180999999999997</v>
      </c>
      <c r="C673" s="8">
        <f t="shared" si="40"/>
        <v>8.8453213453210111E-4</v>
      </c>
      <c r="D673" s="8">
        <f t="shared" si="41"/>
        <v>1.392578536791067E-2</v>
      </c>
      <c r="E673" s="86">
        <f>IFERROR(VLOOKUP(A673,SPY!$A$2:$E$379,5,FALSE),"")</f>
        <v>207.199997</v>
      </c>
      <c r="F673" s="8">
        <f t="shared" si="39"/>
        <v>0.14475136464088401</v>
      </c>
    </row>
    <row r="674" spans="1:6" x14ac:dyDescent="0.45">
      <c r="A674" s="9">
        <v>41974</v>
      </c>
      <c r="B674" s="90">
        <v>96.248999999999995</v>
      </c>
      <c r="C674" s="8">
        <f t="shared" si="40"/>
        <v>7.0700034310311466E-4</v>
      </c>
      <c r="D674" s="8">
        <f t="shared" si="41"/>
        <v>1.3563462895293865E-2</v>
      </c>
      <c r="E674" s="86">
        <f>IFERROR(VLOOKUP(A674,SPY!$A$2:$E$379,5,FALSE),"")</f>
        <v>205.53999300000001</v>
      </c>
      <c r="F674" s="8">
        <f t="shared" si="39"/>
        <v>0.1128918229152438</v>
      </c>
    </row>
    <row r="675" spans="1:6" x14ac:dyDescent="0.45">
      <c r="A675" s="9">
        <v>42005</v>
      </c>
      <c r="B675" s="90">
        <v>96.213999999999999</v>
      </c>
      <c r="C675" s="8">
        <f t="shared" si="40"/>
        <v>-3.6364014171574865E-4</v>
      </c>
      <c r="D675" s="8">
        <f t="shared" si="41"/>
        <v>1.2097113523521053E-2</v>
      </c>
      <c r="E675" s="86">
        <f>IFERROR(VLOOKUP(A675,SPY!$A$2:$E$379,5,FALSE),"")</f>
        <v>199.449997</v>
      </c>
      <c r="F675" s="8">
        <f t="shared" si="39"/>
        <v>0.11937369421717281</v>
      </c>
    </row>
    <row r="676" spans="1:6" x14ac:dyDescent="0.45">
      <c r="A676" s="9">
        <v>42036</v>
      </c>
      <c r="B676" s="90">
        <v>96.323999999999998</v>
      </c>
      <c r="C676" s="8">
        <f t="shared" si="40"/>
        <v>1.1432847610535202E-3</v>
      </c>
      <c r="D676" s="8">
        <f t="shared" si="41"/>
        <v>1.2774816263445121E-2</v>
      </c>
      <c r="E676" s="86">
        <f>IFERROR(VLOOKUP(A676,SPY!$A$2:$E$379,5,FALSE),"")</f>
        <v>210.66000399999999</v>
      </c>
      <c r="F676" s="8">
        <f t="shared" si="39"/>
        <v>0.13081760650449947</v>
      </c>
    </row>
    <row r="677" spans="1:6" x14ac:dyDescent="0.45">
      <c r="A677" s="9">
        <v>42064</v>
      </c>
      <c r="B677" s="90">
        <v>96.47</v>
      </c>
      <c r="C677" s="8">
        <f t="shared" si="40"/>
        <v>1.5157177858062809E-3</v>
      </c>
      <c r="D677" s="8">
        <f t="shared" si="41"/>
        <v>1.2808398950131306E-2</v>
      </c>
      <c r="E677" s="86">
        <f>IFERROR(VLOOKUP(A677,SPY!$A$2:$E$379,5,FALSE),"")</f>
        <v>206.429993</v>
      </c>
      <c r="F677" s="8">
        <f t="shared" si="39"/>
        <v>0.10384470626823972</v>
      </c>
    </row>
    <row r="678" spans="1:6" x14ac:dyDescent="0.45">
      <c r="A678" s="9">
        <v>42095</v>
      </c>
      <c r="B678" s="90">
        <v>96.647999999999996</v>
      </c>
      <c r="C678" s="8">
        <f t="shared" si="40"/>
        <v>1.8451332020317235E-3</v>
      </c>
      <c r="D678" s="8">
        <f t="shared" si="41"/>
        <v>1.2943728841981805E-2</v>
      </c>
      <c r="E678" s="86">
        <f>IFERROR(VLOOKUP(A678,SPY!$A$2:$E$379,5,FALSE),"")</f>
        <v>208.46000699999999</v>
      </c>
      <c r="F678" s="8">
        <f t="shared" si="39"/>
        <v>0.10700445655572666</v>
      </c>
    </row>
    <row r="679" spans="1:6" x14ac:dyDescent="0.45">
      <c r="A679" s="9">
        <v>42125</v>
      </c>
      <c r="B679" s="90">
        <v>96.766000000000005</v>
      </c>
      <c r="C679" s="8">
        <f t="shared" si="40"/>
        <v>1.2209254200812314E-3</v>
      </c>
      <c r="D679" s="8">
        <f t="shared" si="41"/>
        <v>1.2472011216439594E-2</v>
      </c>
      <c r="E679" s="86">
        <f>IFERROR(VLOOKUP(A679,SPY!$A$2:$E$379,5,FALSE),"")</f>
        <v>211.13999899999999</v>
      </c>
      <c r="F679" s="8">
        <f t="shared" si="39"/>
        <v>9.5806553200362687E-2</v>
      </c>
    </row>
    <row r="680" spans="1:6" x14ac:dyDescent="0.45">
      <c r="A680" s="9">
        <v>42156</v>
      </c>
      <c r="B680" s="90">
        <v>96.882000000000005</v>
      </c>
      <c r="C680" s="8">
        <f t="shared" si="40"/>
        <v>1.1987681623710778E-3</v>
      </c>
      <c r="D680" s="8">
        <f t="shared" si="41"/>
        <v>1.2541543864049709E-2</v>
      </c>
      <c r="E680" s="86">
        <f>IFERROR(VLOOKUP(A680,SPY!$A$2:$E$379,5,FALSE),"")</f>
        <v>205.85000600000001</v>
      </c>
      <c r="F680" s="8">
        <f t="shared" si="39"/>
        <v>5.1757638198663303E-2</v>
      </c>
    </row>
    <row r="681" spans="1:6" x14ac:dyDescent="0.45">
      <c r="A681" s="9">
        <v>42186</v>
      </c>
      <c r="B681" s="90">
        <v>96.977999999999994</v>
      </c>
      <c r="C681" s="8">
        <f t="shared" si="40"/>
        <v>9.9089614169800555E-4</v>
      </c>
      <c r="D681" s="8">
        <f t="shared" si="41"/>
        <v>1.1789500041732737E-2</v>
      </c>
      <c r="E681" s="86">
        <f>IFERROR(VLOOKUP(A681,SPY!$A$2:$E$379,5,FALSE),"")</f>
        <v>210.5</v>
      </c>
      <c r="F681" s="8">
        <f t="shared" ref="F681:F744" si="42">IFERROR(E681/E669-1,"")</f>
        <v>9.0165230517690764E-2</v>
      </c>
    </row>
    <row r="682" spans="1:6" x14ac:dyDescent="0.45">
      <c r="A682" s="9">
        <v>42217</v>
      </c>
      <c r="B682" s="90">
        <v>97.055999999999997</v>
      </c>
      <c r="C682" s="8">
        <f t="shared" si="40"/>
        <v>8.0430613128745776E-4</v>
      </c>
      <c r="D682" s="8">
        <f t="shared" si="41"/>
        <v>1.2212546279397163E-2</v>
      </c>
      <c r="E682" s="86">
        <f>IFERROR(VLOOKUP(A682,SPY!$A$2:$E$379,5,FALSE),"")</f>
        <v>197.66999799999999</v>
      </c>
      <c r="F682" s="8">
        <f t="shared" si="42"/>
        <v>-1.5146275192945424E-2</v>
      </c>
    </row>
    <row r="683" spans="1:6" x14ac:dyDescent="0.45">
      <c r="A683" s="9">
        <v>42248</v>
      </c>
      <c r="B683" s="90">
        <v>97.195999999999998</v>
      </c>
      <c r="C683" s="8">
        <f t="shared" si="40"/>
        <v>1.4424662050775972E-3</v>
      </c>
      <c r="D683" s="8">
        <f t="shared" si="41"/>
        <v>1.2321248164310905E-2</v>
      </c>
      <c r="E683" s="86">
        <f>IFERROR(VLOOKUP(A683,SPY!$A$2:$E$379,5,FALSE),"")</f>
        <v>191.63000500000001</v>
      </c>
      <c r="F683" s="8">
        <f t="shared" si="42"/>
        <v>-2.7357623036085132E-2</v>
      </c>
    </row>
    <row r="684" spans="1:6" x14ac:dyDescent="0.45">
      <c r="A684" s="9">
        <v>42278</v>
      </c>
      <c r="B684" s="90">
        <v>97.227999999999994</v>
      </c>
      <c r="C684" s="8">
        <f t="shared" si="40"/>
        <v>3.2923165562359635E-4</v>
      </c>
      <c r="D684" s="8">
        <f t="shared" si="41"/>
        <v>1.1779886779886617E-2</v>
      </c>
      <c r="E684" s="86">
        <f>IFERROR(VLOOKUP(A684,SPY!$A$2:$E$379,5,FALSE),"")</f>
        <v>207.929993</v>
      </c>
      <c r="F684" s="8">
        <f t="shared" si="42"/>
        <v>3.1091881759558015E-2</v>
      </c>
    </row>
    <row r="685" spans="1:6" x14ac:dyDescent="0.45">
      <c r="A685" s="9">
        <v>42309</v>
      </c>
      <c r="B685" s="90">
        <v>97.331999999999994</v>
      </c>
      <c r="C685" s="8">
        <f t="shared" si="40"/>
        <v>1.0696507179002168E-3</v>
      </c>
      <c r="D685" s="8">
        <f t="shared" si="41"/>
        <v>1.1967020513407034E-2</v>
      </c>
      <c r="E685" s="86">
        <f>IFERROR(VLOOKUP(A685,SPY!$A$2:$E$379,5,FALSE),"")</f>
        <v>208.69000199999999</v>
      </c>
      <c r="F685" s="8">
        <f t="shared" si="42"/>
        <v>7.1911439265126553E-3</v>
      </c>
    </row>
    <row r="686" spans="1:6" x14ac:dyDescent="0.45">
      <c r="A686" s="9">
        <v>42339</v>
      </c>
      <c r="B686" s="90">
        <v>97.396000000000001</v>
      </c>
      <c r="C686" s="8">
        <f t="shared" si="40"/>
        <v>6.5754325401723435E-4</v>
      </c>
      <c r="D686" s="8">
        <f t="shared" si="41"/>
        <v>1.1917006929942131E-2</v>
      </c>
      <c r="E686" s="86">
        <f>IFERROR(VLOOKUP(A686,SPY!$A$2:$E$379,5,FALSE),"")</f>
        <v>203.86999499999999</v>
      </c>
      <c r="F686" s="8">
        <f t="shared" si="42"/>
        <v>-8.1249297308286783E-3</v>
      </c>
    </row>
    <row r="687" spans="1:6" x14ac:dyDescent="0.45">
      <c r="A687" s="9">
        <v>42370</v>
      </c>
      <c r="B687" s="90">
        <v>97.566999999999993</v>
      </c>
      <c r="C687" s="8">
        <f t="shared" si="40"/>
        <v>1.7557189206949264E-3</v>
      </c>
      <c r="D687" s="8">
        <f t="shared" si="41"/>
        <v>1.4062402560957699E-2</v>
      </c>
      <c r="E687" s="86">
        <f>IFERROR(VLOOKUP(A687,SPY!$A$2:$E$379,5,FALSE),"")</f>
        <v>193.720001</v>
      </c>
      <c r="F687" s="8">
        <f t="shared" si="42"/>
        <v>-2.872898514006994E-2</v>
      </c>
    </row>
    <row r="688" spans="1:6" x14ac:dyDescent="0.45">
      <c r="A688" s="9">
        <v>42401</v>
      </c>
      <c r="B688" s="90">
        <v>97.736000000000004</v>
      </c>
      <c r="C688" s="8">
        <f t="shared" si="40"/>
        <v>1.7321430401673332E-3</v>
      </c>
      <c r="D688" s="8">
        <f t="shared" si="41"/>
        <v>1.4658859681907055E-2</v>
      </c>
      <c r="E688" s="86">
        <f>IFERROR(VLOOKUP(A688,SPY!$A$2:$E$379,5,FALSE),"")</f>
        <v>193.55999800000001</v>
      </c>
      <c r="F688" s="8">
        <f t="shared" si="42"/>
        <v>-8.1173481796762759E-2</v>
      </c>
    </row>
    <row r="689" spans="1:6" x14ac:dyDescent="0.45">
      <c r="A689" s="9">
        <v>42430</v>
      </c>
      <c r="B689" s="90">
        <v>97.876000000000005</v>
      </c>
      <c r="C689" s="8">
        <f t="shared" si="40"/>
        <v>1.4324302201849104E-3</v>
      </c>
      <c r="D689" s="8">
        <f t="shared" si="41"/>
        <v>1.4574479112677619E-2</v>
      </c>
      <c r="E689" s="86">
        <f>IFERROR(VLOOKUP(A689,SPY!$A$2:$E$379,5,FALSE),"")</f>
        <v>205.520004</v>
      </c>
      <c r="F689" s="8">
        <f t="shared" si="42"/>
        <v>-4.4082208538368528E-3</v>
      </c>
    </row>
    <row r="690" spans="1:6" x14ac:dyDescent="0.45">
      <c r="A690" s="9">
        <v>42461</v>
      </c>
      <c r="B690" s="90">
        <v>98.117000000000004</v>
      </c>
      <c r="C690" s="8">
        <f t="shared" si="40"/>
        <v>2.4622992357676843E-3</v>
      </c>
      <c r="D690" s="8">
        <f t="shared" si="41"/>
        <v>1.5199486797450534E-2</v>
      </c>
      <c r="E690" s="86">
        <f>IFERROR(VLOOKUP(A690,SPY!$A$2:$E$379,5,FALSE),"")</f>
        <v>206.33000200000001</v>
      </c>
      <c r="F690" s="8">
        <f t="shared" si="42"/>
        <v>-1.0217811227455131E-2</v>
      </c>
    </row>
    <row r="691" spans="1:6" x14ac:dyDescent="0.45">
      <c r="A691" s="9">
        <v>42491</v>
      </c>
      <c r="B691" s="90">
        <v>98.284000000000006</v>
      </c>
      <c r="C691" s="8">
        <f t="shared" si="40"/>
        <v>1.7020495938522284E-3</v>
      </c>
      <c r="D691" s="8">
        <f t="shared" si="41"/>
        <v>1.5687328193787042E-2</v>
      </c>
      <c r="E691" s="86">
        <f>IFERROR(VLOOKUP(A691,SPY!$A$2:$E$379,5,FALSE),"")</f>
        <v>209.83999600000001</v>
      </c>
      <c r="F691" s="8">
        <f t="shared" si="42"/>
        <v>-6.1570664306007661E-3</v>
      </c>
    </row>
    <row r="692" spans="1:6" x14ac:dyDescent="0.45">
      <c r="A692" s="9">
        <v>42522</v>
      </c>
      <c r="B692" s="90">
        <v>98.385999999999996</v>
      </c>
      <c r="C692" s="8">
        <f t="shared" si="40"/>
        <v>1.0378087989906248E-3</v>
      </c>
      <c r="D692" s="8">
        <f t="shared" si="41"/>
        <v>1.5524039553270974E-2</v>
      </c>
      <c r="E692" s="86">
        <f>IFERROR(VLOOKUP(A692,SPY!$A$2:$E$379,5,FALSE),"")</f>
        <v>209.479996</v>
      </c>
      <c r="F692" s="8">
        <f t="shared" si="42"/>
        <v>1.7634150566893769E-2</v>
      </c>
    </row>
    <row r="693" spans="1:6" x14ac:dyDescent="0.45">
      <c r="A693" s="9">
        <v>42552</v>
      </c>
      <c r="B693" s="90">
        <v>98.528999999999996</v>
      </c>
      <c r="C693" s="8">
        <f t="shared" si="40"/>
        <v>1.4534588254426772E-3</v>
      </c>
      <c r="D693" s="8">
        <f t="shared" si="41"/>
        <v>1.5993318072140106E-2</v>
      </c>
      <c r="E693" s="86">
        <f>IFERROR(VLOOKUP(A693,SPY!$A$2:$E$379,5,FALSE),"")</f>
        <v>217.11999499999999</v>
      </c>
      <c r="F693" s="8">
        <f t="shared" si="42"/>
        <v>3.144890736342032E-2</v>
      </c>
    </row>
    <row r="694" spans="1:6" x14ac:dyDescent="0.45">
      <c r="A694" s="9">
        <v>42583</v>
      </c>
      <c r="B694" s="90">
        <v>98.703000000000003</v>
      </c>
      <c r="C694" s="8">
        <f t="shared" si="40"/>
        <v>1.7659775294585067E-3</v>
      </c>
      <c r="D694" s="8">
        <f t="shared" si="41"/>
        <v>1.6969584569733076E-2</v>
      </c>
      <c r="E694" s="86">
        <f>IFERROR(VLOOKUP(A694,SPY!$A$2:$E$379,5,FALSE),"")</f>
        <v>217.38000500000001</v>
      </c>
      <c r="F694" s="8">
        <f t="shared" si="42"/>
        <v>9.9711677034569624E-2</v>
      </c>
    </row>
    <row r="695" spans="1:6" x14ac:dyDescent="0.45">
      <c r="A695" s="9">
        <v>42614</v>
      </c>
      <c r="B695" s="90">
        <v>98.834000000000003</v>
      </c>
      <c r="C695" s="8">
        <f t="shared" si="40"/>
        <v>1.3272139651276937E-3</v>
      </c>
      <c r="D695" s="8">
        <f t="shared" si="41"/>
        <v>1.6852545372237682E-2</v>
      </c>
      <c r="E695" s="86">
        <f>IFERROR(VLOOKUP(A695,SPY!$A$2:$E$379,5,FALSE),"")</f>
        <v>216.300003</v>
      </c>
      <c r="F695" s="8">
        <f t="shared" si="42"/>
        <v>0.12873765775876267</v>
      </c>
    </row>
    <row r="696" spans="1:6" x14ac:dyDescent="0.45">
      <c r="A696" s="9">
        <v>42644</v>
      </c>
      <c r="B696" s="90">
        <v>98.960999999999999</v>
      </c>
      <c r="C696" s="8">
        <f t="shared" si="40"/>
        <v>1.2849829006211788E-3</v>
      </c>
      <c r="D696" s="8">
        <f t="shared" si="41"/>
        <v>1.7824083597317797E-2</v>
      </c>
      <c r="E696" s="86">
        <f>IFERROR(VLOOKUP(A696,SPY!$A$2:$E$379,5,FALSE),"")</f>
        <v>212.550003</v>
      </c>
      <c r="F696" s="8">
        <f t="shared" si="42"/>
        <v>2.2219064856122017E-2</v>
      </c>
    </row>
    <row r="697" spans="1:6" x14ac:dyDescent="0.45">
      <c r="A697" s="9">
        <v>42675</v>
      </c>
      <c r="B697" s="90">
        <v>99.004999999999995</v>
      </c>
      <c r="C697" s="8">
        <f t="shared" si="40"/>
        <v>4.4461959761932235E-4</v>
      </c>
      <c r="D697" s="8">
        <f t="shared" si="41"/>
        <v>1.7188591624542893E-2</v>
      </c>
      <c r="E697" s="86">
        <f>IFERROR(VLOOKUP(A697,SPY!$A$2:$E$379,5,FALSE),"")</f>
        <v>220.38000500000001</v>
      </c>
      <c r="F697" s="8">
        <f t="shared" si="42"/>
        <v>5.6016114274607176E-2</v>
      </c>
    </row>
    <row r="698" spans="1:6" x14ac:dyDescent="0.45">
      <c r="A698" s="9">
        <v>42705</v>
      </c>
      <c r="B698" s="90">
        <v>99.12</v>
      </c>
      <c r="C698" s="8">
        <f t="shared" si="40"/>
        <v>1.1615574970962328E-3</v>
      </c>
      <c r="D698" s="8">
        <f t="shared" si="41"/>
        <v>1.770093227647962E-2</v>
      </c>
      <c r="E698" s="86">
        <f>IFERROR(VLOOKUP(A698,SPY!$A$2:$E$379,5,FALSE),"")</f>
        <v>223.529999</v>
      </c>
      <c r="F698" s="8">
        <f t="shared" si="42"/>
        <v>9.6434024045569E-2</v>
      </c>
    </row>
    <row r="699" spans="1:6" x14ac:dyDescent="0.45">
      <c r="A699" s="9">
        <v>42736</v>
      </c>
      <c r="B699" s="90">
        <v>99.385000000000005</v>
      </c>
      <c r="C699" s="8">
        <f t="shared" si="40"/>
        <v>2.6735270379338871E-3</v>
      </c>
      <c r="D699" s="8">
        <f t="shared" si="41"/>
        <v>1.863334939067518E-2</v>
      </c>
      <c r="E699" s="86">
        <f>IFERROR(VLOOKUP(A699,SPY!$A$2:$E$379,5,FALSE),"")</f>
        <v>227.529999</v>
      </c>
      <c r="F699" s="8">
        <f t="shared" si="42"/>
        <v>0.17453023862001737</v>
      </c>
    </row>
    <row r="700" spans="1:6" x14ac:dyDescent="0.45">
      <c r="A700" s="9">
        <v>42767</v>
      </c>
      <c r="B700" s="90">
        <v>99.561000000000007</v>
      </c>
      <c r="C700" s="8">
        <f t="shared" si="40"/>
        <v>1.7708909795239869E-3</v>
      </c>
      <c r="D700" s="8">
        <f t="shared" si="41"/>
        <v>1.8672751084554351E-2</v>
      </c>
      <c r="E700" s="86">
        <f>IFERROR(VLOOKUP(A700,SPY!$A$2:$E$379,5,FALSE),"")</f>
        <v>236.470001</v>
      </c>
      <c r="F700" s="8">
        <f t="shared" si="42"/>
        <v>0.22168838315445738</v>
      </c>
    </row>
    <row r="701" spans="1:6" x14ac:dyDescent="0.45">
      <c r="A701" s="9">
        <v>42795</v>
      </c>
      <c r="B701" s="90">
        <v>99.519000000000005</v>
      </c>
      <c r="C701" s="8">
        <f t="shared" si="40"/>
        <v>-4.2185192997257204E-4</v>
      </c>
      <c r="D701" s="8">
        <f t="shared" si="41"/>
        <v>1.6786546242183897E-2</v>
      </c>
      <c r="E701" s="86">
        <f>IFERROR(VLOOKUP(A701,SPY!$A$2:$E$379,5,FALSE),"")</f>
        <v>235.740005</v>
      </c>
      <c r="F701" s="8">
        <f t="shared" si="42"/>
        <v>0.14704165245150547</v>
      </c>
    </row>
    <row r="702" spans="1:6" x14ac:dyDescent="0.45">
      <c r="A702" s="9">
        <v>42826</v>
      </c>
      <c r="B702" s="90">
        <v>99.722999999999999</v>
      </c>
      <c r="C702" s="8">
        <f t="shared" si="40"/>
        <v>2.0498598257618905E-3</v>
      </c>
      <c r="D702" s="8">
        <f t="shared" si="41"/>
        <v>1.6368213459441172E-2</v>
      </c>
      <c r="E702" s="86">
        <f>IFERROR(VLOOKUP(A702,SPY!$A$2:$E$379,5,FALSE),"")</f>
        <v>238.08000200000001</v>
      </c>
      <c r="F702" s="8">
        <f t="shared" si="42"/>
        <v>0.15387970577347243</v>
      </c>
    </row>
    <row r="703" spans="1:6" x14ac:dyDescent="0.45">
      <c r="A703" s="9">
        <v>42856</v>
      </c>
      <c r="B703" s="90">
        <v>99.802999999999997</v>
      </c>
      <c r="C703" s="8">
        <f t="shared" si="40"/>
        <v>8.0222215537029129E-4</v>
      </c>
      <c r="D703" s="8">
        <f t="shared" si="41"/>
        <v>1.545521142810613E-2</v>
      </c>
      <c r="E703" s="86">
        <f>IFERROR(VLOOKUP(A703,SPY!$A$2:$E$379,5,FALSE),"")</f>
        <v>241.44000199999999</v>
      </c>
      <c r="F703" s="8">
        <f t="shared" si="42"/>
        <v>0.15059095788392973</v>
      </c>
    </row>
    <row r="704" spans="1:6" x14ac:dyDescent="0.45">
      <c r="A704" s="9">
        <v>42887</v>
      </c>
      <c r="B704" s="90">
        <v>99.936999999999998</v>
      </c>
      <c r="C704" s="8">
        <f t="shared" si="40"/>
        <v>1.3426450106710508E-3</v>
      </c>
      <c r="D704" s="8">
        <f t="shared" si="41"/>
        <v>1.5764438029800987E-2</v>
      </c>
      <c r="E704" s="86">
        <f>IFERROR(VLOOKUP(A704,SPY!$A$2:$E$379,5,FALSE),"")</f>
        <v>241.800003</v>
      </c>
      <c r="F704" s="8">
        <f t="shared" si="42"/>
        <v>0.15428684178512198</v>
      </c>
    </row>
    <row r="705" spans="1:6" x14ac:dyDescent="0.45">
      <c r="A705" s="9">
        <v>42917</v>
      </c>
      <c r="B705" s="90">
        <v>100.01</v>
      </c>
      <c r="C705" s="8">
        <f t="shared" si="40"/>
        <v>7.3046018991962391E-4</v>
      </c>
      <c r="D705" s="8">
        <f t="shared" si="41"/>
        <v>1.5031107592688553E-2</v>
      </c>
      <c r="E705" s="86">
        <f>IFERROR(VLOOKUP(A705,SPY!$A$2:$E$379,5,FALSE),"")</f>
        <v>246.770004</v>
      </c>
      <c r="F705" s="8">
        <f t="shared" si="42"/>
        <v>0.13656047200995935</v>
      </c>
    </row>
    <row r="706" spans="1:6" x14ac:dyDescent="0.45">
      <c r="A706" s="9">
        <v>42948</v>
      </c>
      <c r="B706" s="90">
        <v>100.11799999999999</v>
      </c>
      <c r="C706" s="8">
        <f t="shared" si="40"/>
        <v>1.079892010798833E-3</v>
      </c>
      <c r="D706" s="8">
        <f t="shared" si="41"/>
        <v>1.4335937104241969E-2</v>
      </c>
      <c r="E706" s="86">
        <f>IFERROR(VLOOKUP(A706,SPY!$A$2:$E$379,5,FALSE),"")</f>
        <v>247.490005</v>
      </c>
      <c r="F706" s="8">
        <f t="shared" si="42"/>
        <v>0.13851319950057039</v>
      </c>
    </row>
    <row r="707" spans="1:6" x14ac:dyDescent="0.45">
      <c r="A707" s="9">
        <v>42979</v>
      </c>
      <c r="B707" s="90">
        <v>100.24</v>
      </c>
      <c r="C707" s="8">
        <f t="shared" si="40"/>
        <v>1.2185620967257726E-3</v>
      </c>
      <c r="D707" s="8">
        <f t="shared" si="41"/>
        <v>1.4225873687192525E-2</v>
      </c>
      <c r="E707" s="86">
        <f>IFERROR(VLOOKUP(A707,SPY!$A$2:$E$379,5,FALSE),"")</f>
        <v>251.229996</v>
      </c>
      <c r="F707" s="8">
        <f t="shared" si="42"/>
        <v>0.16148863853691209</v>
      </c>
    </row>
    <row r="708" spans="1:6" x14ac:dyDescent="0.45">
      <c r="A708" s="9">
        <v>43009</v>
      </c>
      <c r="B708" s="90">
        <v>100.486</v>
      </c>
      <c r="C708" s="8">
        <f t="shared" si="40"/>
        <v>2.4541101356745365E-3</v>
      </c>
      <c r="D708" s="8">
        <f t="shared" si="41"/>
        <v>1.5410111053849596E-2</v>
      </c>
      <c r="E708" s="86">
        <f>IFERROR(VLOOKUP(A708,SPY!$A$2:$E$379,5,FALSE),"")</f>
        <v>257.14999399999999</v>
      </c>
      <c r="F708" s="8">
        <f t="shared" si="42"/>
        <v>0.20983293517055368</v>
      </c>
    </row>
    <row r="709" spans="1:6" x14ac:dyDescent="0.45">
      <c r="A709" s="9">
        <v>43040</v>
      </c>
      <c r="B709" s="90">
        <v>100.535</v>
      </c>
      <c r="C709" s="8">
        <f t="shared" ref="C709:C772" si="43">B709/B708-1</f>
        <v>4.8763011762820163E-4</v>
      </c>
      <c r="D709" s="8">
        <f t="shared" si="41"/>
        <v>1.5453764961365524E-2</v>
      </c>
      <c r="E709" s="86">
        <f>IFERROR(VLOOKUP(A709,SPY!$A$2:$E$379,5,FALSE),"")</f>
        <v>265.01001000000002</v>
      </c>
      <c r="F709" s="8">
        <f t="shared" si="42"/>
        <v>0.2025138578248058</v>
      </c>
    </row>
    <row r="710" spans="1:6" x14ac:dyDescent="0.45">
      <c r="A710" s="9">
        <v>43070</v>
      </c>
      <c r="B710" s="90">
        <v>100.68300000000001</v>
      </c>
      <c r="C710" s="8">
        <f t="shared" si="43"/>
        <v>1.4721241358732762E-3</v>
      </c>
      <c r="D710" s="8">
        <f t="shared" si="41"/>
        <v>1.5768765133171936E-2</v>
      </c>
      <c r="E710" s="86">
        <f>IFERROR(VLOOKUP(A710,SPY!$A$2:$E$379,5,FALSE),"")</f>
        <v>266.85998499999999</v>
      </c>
      <c r="F710" s="8">
        <f t="shared" si="42"/>
        <v>0.19384416496150036</v>
      </c>
    </row>
    <row r="711" spans="1:6" x14ac:dyDescent="0.45">
      <c r="A711" s="9">
        <v>43101</v>
      </c>
      <c r="B711" s="90">
        <v>101.00700000000001</v>
      </c>
      <c r="C711" s="8">
        <f t="shared" si="43"/>
        <v>3.2180209171359664E-3</v>
      </c>
      <c r="D711" s="8">
        <f t="shared" si="41"/>
        <v>1.6320370277204788E-2</v>
      </c>
      <c r="E711" s="86">
        <f>IFERROR(VLOOKUP(A711,SPY!$A$2:$E$379,5,FALSE),"")</f>
        <v>281.89999399999999</v>
      </c>
      <c r="F711" s="8">
        <f t="shared" si="42"/>
        <v>0.23895747918497556</v>
      </c>
    </row>
    <row r="712" spans="1:6" x14ac:dyDescent="0.45">
      <c r="A712" s="9">
        <v>43132</v>
      </c>
      <c r="B712" s="90">
        <v>101.19799999999999</v>
      </c>
      <c r="C712" s="8">
        <f t="shared" si="43"/>
        <v>1.8909580524120173E-3</v>
      </c>
      <c r="D712" s="8">
        <f t="shared" si="41"/>
        <v>1.6442181175359671E-2</v>
      </c>
      <c r="E712" s="86">
        <f>IFERROR(VLOOKUP(A712,SPY!$A$2:$E$379,5,FALSE),"")</f>
        <v>271.64999399999999</v>
      </c>
      <c r="F712" s="8">
        <f t="shared" si="42"/>
        <v>0.14877148412580254</v>
      </c>
    </row>
    <row r="713" spans="1:6" x14ac:dyDescent="0.45">
      <c r="A713" s="9">
        <v>43160</v>
      </c>
      <c r="B713" s="90">
        <v>101.419</v>
      </c>
      <c r="C713" s="8">
        <f t="shared" si="43"/>
        <v>2.1838376252496516E-3</v>
      </c>
      <c r="D713" s="8">
        <f t="shared" si="41"/>
        <v>1.9091831710527529E-2</v>
      </c>
      <c r="E713" s="86">
        <f>IFERROR(VLOOKUP(A713,SPY!$A$2:$E$379,5,FALSE),"")</f>
        <v>263.14999399999999</v>
      </c>
      <c r="F713" s="8">
        <f t="shared" si="42"/>
        <v>0.11627211512106306</v>
      </c>
    </row>
    <row r="714" spans="1:6" x14ac:dyDescent="0.45">
      <c r="A714" s="9">
        <v>43191</v>
      </c>
      <c r="B714" s="90">
        <v>101.602</v>
      </c>
      <c r="C714" s="8">
        <f t="shared" si="43"/>
        <v>1.8043956260662686E-3</v>
      </c>
      <c r="D714" s="8">
        <f t="shared" si="41"/>
        <v>1.8842192874261698E-2</v>
      </c>
      <c r="E714" s="86">
        <f>IFERROR(VLOOKUP(A714,SPY!$A$2:$E$379,5,FALSE),"")</f>
        <v>264.51001000000002</v>
      </c>
      <c r="F714" s="8">
        <f t="shared" si="42"/>
        <v>0.11101313750829034</v>
      </c>
    </row>
    <row r="715" spans="1:6" x14ac:dyDescent="0.45">
      <c r="A715" s="9">
        <v>43221</v>
      </c>
      <c r="B715" s="90">
        <v>101.78</v>
      </c>
      <c r="C715" s="8">
        <f t="shared" si="43"/>
        <v>1.7519340170468745E-3</v>
      </c>
      <c r="D715" s="8">
        <f t="shared" si="41"/>
        <v>1.9809023776840462E-2</v>
      </c>
      <c r="E715" s="86">
        <f>IFERROR(VLOOKUP(A715,SPY!$A$2:$E$379,5,FALSE),"")</f>
        <v>270.94000199999999</v>
      </c>
      <c r="F715" s="8">
        <f t="shared" si="42"/>
        <v>0.12218356426289301</v>
      </c>
    </row>
    <row r="716" spans="1:6" x14ac:dyDescent="0.45">
      <c r="A716" s="9">
        <v>43252</v>
      </c>
      <c r="B716" s="90">
        <v>101.872</v>
      </c>
      <c r="C716" s="8">
        <f t="shared" si="43"/>
        <v>9.0391039496950931E-4</v>
      </c>
      <c r="D716" s="8">
        <f t="shared" si="41"/>
        <v>1.9362198184856405E-2</v>
      </c>
      <c r="E716" s="86">
        <f>IFERROR(VLOOKUP(A716,SPY!$A$2:$E$379,5,FALSE),"")</f>
        <v>271.27999899999998</v>
      </c>
      <c r="F716" s="8">
        <f t="shared" si="42"/>
        <v>0.12191892321854092</v>
      </c>
    </row>
    <row r="717" spans="1:6" x14ac:dyDescent="0.45">
      <c r="A717" s="9">
        <v>43282</v>
      </c>
      <c r="B717" s="90">
        <v>102.006</v>
      </c>
      <c r="C717" s="8">
        <f t="shared" si="43"/>
        <v>1.3153761583162282E-3</v>
      </c>
      <c r="D717" s="8">
        <f t="shared" si="41"/>
        <v>1.9958004199579937E-2</v>
      </c>
      <c r="E717" s="86">
        <f>IFERROR(VLOOKUP(A717,SPY!$A$2:$E$379,5,FALSE),"")</f>
        <v>281.32998700000002</v>
      </c>
      <c r="F717" s="8">
        <f t="shared" si="42"/>
        <v>0.1400493675884531</v>
      </c>
    </row>
    <row r="718" spans="1:6" x14ac:dyDescent="0.45">
      <c r="A718" s="9">
        <v>43313</v>
      </c>
      <c r="B718" s="90">
        <v>102.01600000000001</v>
      </c>
      <c r="C718" s="8">
        <f t="shared" si="43"/>
        <v>9.8033449012824292E-5</v>
      </c>
      <c r="D718" s="8">
        <f t="shared" si="41"/>
        <v>1.8957629996604108E-2</v>
      </c>
      <c r="E718" s="86">
        <f>IFERROR(VLOOKUP(A718,SPY!$A$2:$E$379,5,FALSE),"")</f>
        <v>290.30999800000001</v>
      </c>
      <c r="F718" s="8">
        <f t="shared" si="42"/>
        <v>0.17301705982025428</v>
      </c>
    </row>
    <row r="719" spans="1:6" x14ac:dyDescent="0.45">
      <c r="A719" s="9">
        <v>43344</v>
      </c>
      <c r="B719" s="90">
        <v>102.205</v>
      </c>
      <c r="C719" s="8">
        <f t="shared" si="43"/>
        <v>1.8526505646172531E-3</v>
      </c>
      <c r="D719" s="8">
        <f t="shared" si="41"/>
        <v>1.9602952913008842E-2</v>
      </c>
      <c r="E719" s="86">
        <f>IFERROR(VLOOKUP(A719,SPY!$A$2:$E$379,5,FALSE),"")</f>
        <v>290.72000100000002</v>
      </c>
      <c r="F719" s="8">
        <f t="shared" si="42"/>
        <v>0.1571866641274795</v>
      </c>
    </row>
    <row r="720" spans="1:6" x14ac:dyDescent="0.45">
      <c r="A720" s="9">
        <v>43374</v>
      </c>
      <c r="B720" s="90">
        <v>102.366</v>
      </c>
      <c r="C720" s="8">
        <f t="shared" si="43"/>
        <v>1.5752653979745901E-3</v>
      </c>
      <c r="D720" s="8">
        <f t="shared" ref="D720:D783" si="44">B720/B708-1</f>
        <v>1.8709073900841755E-2</v>
      </c>
      <c r="E720" s="86">
        <f>IFERROR(VLOOKUP(A720,SPY!$A$2:$E$379,5,FALSE),"")</f>
        <v>270.63000499999998</v>
      </c>
      <c r="F720" s="8">
        <f t="shared" si="42"/>
        <v>5.2420810089538694E-2</v>
      </c>
    </row>
    <row r="721" spans="1:6" x14ac:dyDescent="0.45">
      <c r="A721" s="9">
        <v>43405</v>
      </c>
      <c r="B721" s="90">
        <v>102.556</v>
      </c>
      <c r="C721" s="8">
        <f t="shared" si="43"/>
        <v>1.8560850282320907E-3</v>
      </c>
      <c r="D721" s="8">
        <f t="shared" si="44"/>
        <v>2.0102451882429095E-2</v>
      </c>
      <c r="E721" s="86">
        <f>IFERROR(VLOOKUP(A721,SPY!$A$2:$E$379,5,FALSE),"")</f>
        <v>275.64999399999999</v>
      </c>
      <c r="F721" s="8">
        <f t="shared" si="42"/>
        <v>4.0149366433365863E-2</v>
      </c>
    </row>
    <row r="722" spans="1:6" x14ac:dyDescent="0.45">
      <c r="A722" s="9">
        <v>43435</v>
      </c>
      <c r="B722" s="90">
        <v>102.735</v>
      </c>
      <c r="C722" s="8">
        <f t="shared" si="43"/>
        <v>1.745387885643046E-3</v>
      </c>
      <c r="D722" s="8">
        <f t="shared" si="44"/>
        <v>2.0380799141860972E-2</v>
      </c>
      <c r="E722" s="86">
        <f>IFERROR(VLOOKUP(A722,SPY!$A$2:$E$379,5,FALSE),"")</f>
        <v>249.91999799999999</v>
      </c>
      <c r="F722" s="8">
        <f t="shared" si="42"/>
        <v>-6.3478932594558946E-2</v>
      </c>
    </row>
    <row r="723" spans="1:6" x14ac:dyDescent="0.45">
      <c r="A723" s="9">
        <v>43466</v>
      </c>
      <c r="B723" s="90">
        <v>102.878</v>
      </c>
      <c r="C723" s="8">
        <f t="shared" si="43"/>
        <v>1.3919306954786048E-3</v>
      </c>
      <c r="D723" s="8">
        <f t="shared" si="44"/>
        <v>1.8523468670488041E-2</v>
      </c>
      <c r="E723" s="86">
        <f>IFERROR(VLOOKUP(A723,SPY!$A$2:$E$379,5,FALSE),"")</f>
        <v>269.92999300000002</v>
      </c>
      <c r="F723" s="8">
        <f t="shared" si="42"/>
        <v>-4.2461870361018783E-2</v>
      </c>
    </row>
    <row r="724" spans="1:6" x14ac:dyDescent="0.45">
      <c r="A724" s="9">
        <v>43497</v>
      </c>
      <c r="B724" s="90">
        <v>102.959</v>
      </c>
      <c r="C724" s="8">
        <f t="shared" si="43"/>
        <v>7.8734034487459859E-4</v>
      </c>
      <c r="D724" s="8">
        <f t="shared" si="44"/>
        <v>1.7401529674499594E-2</v>
      </c>
      <c r="E724" s="86">
        <f>IFERROR(VLOOKUP(A724,SPY!$A$2:$E$379,5,FALSE),"")</f>
        <v>278.67999300000002</v>
      </c>
      <c r="F724" s="8">
        <f t="shared" si="42"/>
        <v>2.5878885165740328E-2</v>
      </c>
    </row>
    <row r="725" spans="1:6" x14ac:dyDescent="0.45">
      <c r="A725" s="9">
        <v>43525</v>
      </c>
      <c r="B725" s="90">
        <v>103.04900000000001</v>
      </c>
      <c r="C725" s="8">
        <f t="shared" si="43"/>
        <v>8.7413436416450274E-4</v>
      </c>
      <c r="D725" s="8">
        <f t="shared" si="44"/>
        <v>1.6071939182993322E-2</v>
      </c>
      <c r="E725" s="86">
        <f>IFERROR(VLOOKUP(A725,SPY!$A$2:$E$379,5,FALSE),"")</f>
        <v>282.48001099999999</v>
      </c>
      <c r="F725" s="8">
        <f t="shared" si="42"/>
        <v>7.3456269962901777E-2</v>
      </c>
    </row>
    <row r="726" spans="1:6" x14ac:dyDescent="0.45">
      <c r="A726" s="9">
        <v>43556</v>
      </c>
      <c r="B726" s="90">
        <v>103.274</v>
      </c>
      <c r="C726" s="8">
        <f t="shared" si="43"/>
        <v>2.1834273015748362E-3</v>
      </c>
      <c r="D726" s="8">
        <f t="shared" si="44"/>
        <v>1.6456368969114843E-2</v>
      </c>
      <c r="E726" s="86">
        <f>IFERROR(VLOOKUP(A726,SPY!$A$2:$E$379,5,FALSE),"")</f>
        <v>294.01998900000001</v>
      </c>
      <c r="F726" s="8">
        <f t="shared" si="42"/>
        <v>0.11156469654966927</v>
      </c>
    </row>
    <row r="727" spans="1:6" x14ac:dyDescent="0.45">
      <c r="A727" s="9">
        <v>43586</v>
      </c>
      <c r="B727" s="90">
        <v>103.381</v>
      </c>
      <c r="C727" s="8">
        <f t="shared" si="43"/>
        <v>1.0360787807193184E-3</v>
      </c>
      <c r="D727" s="8">
        <f t="shared" si="44"/>
        <v>1.5730005895067789E-2</v>
      </c>
      <c r="E727" s="86">
        <f>IFERROR(VLOOKUP(A727,SPY!$A$2:$E$379,5,FALSE),"")</f>
        <v>275.26998900000001</v>
      </c>
      <c r="F727" s="8">
        <f t="shared" si="42"/>
        <v>1.5981349996446959E-2</v>
      </c>
    </row>
    <row r="728" spans="1:6" x14ac:dyDescent="0.45">
      <c r="A728" s="9">
        <v>43617</v>
      </c>
      <c r="B728" s="90">
        <v>103.586</v>
      </c>
      <c r="C728" s="8">
        <f t="shared" si="43"/>
        <v>1.982956249213963E-3</v>
      </c>
      <c r="D728" s="8">
        <f t="shared" si="44"/>
        <v>1.6825035338464023E-2</v>
      </c>
      <c r="E728" s="86">
        <f>IFERROR(VLOOKUP(A728,SPY!$A$2:$E$379,5,FALSE),"")</f>
        <v>293</v>
      </c>
      <c r="F728" s="8">
        <f t="shared" si="42"/>
        <v>8.0064881598587823E-2</v>
      </c>
    </row>
    <row r="729" spans="1:6" x14ac:dyDescent="0.45">
      <c r="A729" s="9">
        <v>43647</v>
      </c>
      <c r="B729" s="90">
        <v>103.706</v>
      </c>
      <c r="C729" s="8">
        <f t="shared" si="43"/>
        <v>1.1584577066399149E-3</v>
      </c>
      <c r="D729" s="8">
        <f t="shared" si="44"/>
        <v>1.6665686332176577E-2</v>
      </c>
      <c r="E729" s="86">
        <f>IFERROR(VLOOKUP(A729,SPY!$A$2:$E$379,5,FALSE),"")</f>
        <v>297.42999300000002</v>
      </c>
      <c r="F729" s="8">
        <f t="shared" si="42"/>
        <v>5.7228190182228911E-2</v>
      </c>
    </row>
    <row r="730" spans="1:6" x14ac:dyDescent="0.45">
      <c r="A730" s="9">
        <v>43678</v>
      </c>
      <c r="B730" s="90">
        <v>103.81100000000001</v>
      </c>
      <c r="C730" s="8">
        <f t="shared" si="43"/>
        <v>1.0124775808535436E-3</v>
      </c>
      <c r="D730" s="8">
        <f t="shared" si="44"/>
        <v>1.7595279171894518E-2</v>
      </c>
      <c r="E730" s="86">
        <f>IFERROR(VLOOKUP(A730,SPY!$A$2:$E$379,5,FALSE),"")</f>
        <v>292.45001200000002</v>
      </c>
      <c r="F730" s="8">
        <f t="shared" si="42"/>
        <v>7.3714788148633303E-3</v>
      </c>
    </row>
    <row r="731" spans="1:6" x14ac:dyDescent="0.45">
      <c r="A731" s="9">
        <v>43709</v>
      </c>
      <c r="B731" s="90">
        <v>103.889</v>
      </c>
      <c r="C731" s="8">
        <f t="shared" si="43"/>
        <v>7.513654622341992E-4</v>
      </c>
      <c r="D731" s="8">
        <f t="shared" si="44"/>
        <v>1.647668900738708E-2</v>
      </c>
      <c r="E731" s="86">
        <f>IFERROR(VLOOKUP(A731,SPY!$A$2:$E$379,5,FALSE),"")</f>
        <v>296.76998900000001</v>
      </c>
      <c r="F731" s="8">
        <f t="shared" si="42"/>
        <v>2.0810360412732543E-2</v>
      </c>
    </row>
    <row r="732" spans="1:6" x14ac:dyDescent="0.45">
      <c r="A732" s="9">
        <v>43739</v>
      </c>
      <c r="B732" s="90">
        <v>104.048</v>
      </c>
      <c r="C732" s="8">
        <f t="shared" si="43"/>
        <v>1.5304796465458459E-3</v>
      </c>
      <c r="D732" s="8">
        <f t="shared" si="44"/>
        <v>1.6431236934138393E-2</v>
      </c>
      <c r="E732" s="86">
        <f>IFERROR(VLOOKUP(A732,SPY!$A$2:$E$379,5,FALSE),"")</f>
        <v>303.32998700000002</v>
      </c>
      <c r="F732" s="8">
        <f t="shared" si="42"/>
        <v>0.12082910762241617</v>
      </c>
    </row>
    <row r="733" spans="1:6" x14ac:dyDescent="0.45">
      <c r="A733" s="9">
        <v>43770</v>
      </c>
      <c r="B733" s="90">
        <v>104.066</v>
      </c>
      <c r="C733" s="8">
        <f t="shared" si="43"/>
        <v>1.7299707827156396E-4</v>
      </c>
      <c r="D733" s="8">
        <f t="shared" si="44"/>
        <v>1.4723663169390333E-2</v>
      </c>
      <c r="E733" s="86">
        <f>IFERROR(VLOOKUP(A733,SPY!$A$2:$E$379,5,FALSE),"")</f>
        <v>314.30999800000001</v>
      </c>
      <c r="F733" s="8">
        <f t="shared" si="42"/>
        <v>0.14025033499547268</v>
      </c>
    </row>
    <row r="734" spans="1:6" x14ac:dyDescent="0.45">
      <c r="A734" s="9">
        <v>43800</v>
      </c>
      <c r="B734" s="90">
        <v>104.279</v>
      </c>
      <c r="C734" s="8">
        <f t="shared" si="43"/>
        <v>2.0467780062651819E-3</v>
      </c>
      <c r="D734" s="8">
        <f t="shared" si="44"/>
        <v>1.5028957998734604E-2</v>
      </c>
      <c r="E734" s="86">
        <f>IFERROR(VLOOKUP(A734,SPY!$A$2:$E$379,5,FALSE),"")</f>
        <v>321.85998499999999</v>
      </c>
      <c r="F734" s="8">
        <f t="shared" si="42"/>
        <v>0.28785206296296462</v>
      </c>
    </row>
    <row r="735" spans="1:6" x14ac:dyDescent="0.45">
      <c r="A735" s="9">
        <v>43831</v>
      </c>
      <c r="B735" s="90">
        <v>104.47499999999999</v>
      </c>
      <c r="C735" s="8">
        <f t="shared" si="43"/>
        <v>1.8795730684029177E-3</v>
      </c>
      <c r="D735" s="8">
        <f t="shared" si="44"/>
        <v>1.552324112055059E-2</v>
      </c>
      <c r="E735" s="86">
        <f>IFERROR(VLOOKUP(A735,SPY!$A$2:$E$379,5,FALSE),"")</f>
        <v>321.73001099999999</v>
      </c>
      <c r="F735" s="8">
        <f t="shared" si="42"/>
        <v>0.19190167578006045</v>
      </c>
    </row>
    <row r="736" spans="1:6" x14ac:dyDescent="0.45">
      <c r="A736" s="9">
        <v>43862</v>
      </c>
      <c r="B736" s="90">
        <v>104.664</v>
      </c>
      <c r="C736" s="8">
        <f t="shared" si="43"/>
        <v>1.8090452261307899E-3</v>
      </c>
      <c r="D736" s="8">
        <f t="shared" si="44"/>
        <v>1.6559989898891736E-2</v>
      </c>
      <c r="E736" s="86">
        <f>IFERROR(VLOOKUP(A736,SPY!$A$2:$E$379,5,FALSE),"")</f>
        <v>296.26001000000002</v>
      </c>
      <c r="F736" s="8">
        <f t="shared" si="42"/>
        <v>6.3083168657894984E-2</v>
      </c>
    </row>
    <row r="737" spans="1:6" x14ac:dyDescent="0.45">
      <c r="A737" s="9">
        <v>43891</v>
      </c>
      <c r="B737" s="90">
        <v>104.586</v>
      </c>
      <c r="C737" s="8">
        <f t="shared" si="43"/>
        <v>-7.4524191699154585E-4</v>
      </c>
      <c r="D737" s="8">
        <f t="shared" si="44"/>
        <v>1.4915234500092023E-2</v>
      </c>
      <c r="E737" s="86">
        <f>IFERROR(VLOOKUP(A737,SPY!$A$2:$E$379,5,FALSE),"")</f>
        <v>257.75</v>
      </c>
      <c r="F737" s="8">
        <f t="shared" si="42"/>
        <v>-8.7546056488931545E-2</v>
      </c>
    </row>
    <row r="738" spans="1:6" x14ac:dyDescent="0.45">
      <c r="A738" s="9">
        <v>43922</v>
      </c>
      <c r="B738" s="90">
        <v>104.23699999999999</v>
      </c>
      <c r="C738" s="8">
        <f t="shared" si="43"/>
        <v>-3.3369667068250397E-3</v>
      </c>
      <c r="D738" s="8">
        <f t="shared" si="44"/>
        <v>9.3247090264731991E-3</v>
      </c>
      <c r="E738" s="86">
        <f>IFERROR(VLOOKUP(A738,SPY!$A$2:$E$379,5,FALSE),"")</f>
        <v>290.48001099999999</v>
      </c>
      <c r="F738" s="8">
        <f t="shared" si="42"/>
        <v>-1.2039922904697575E-2</v>
      </c>
    </row>
    <row r="739" spans="1:6" x14ac:dyDescent="0.45">
      <c r="A739" s="9">
        <v>43952</v>
      </c>
      <c r="B739" s="90">
        <v>104.364</v>
      </c>
      <c r="C739" s="8">
        <f t="shared" si="43"/>
        <v>1.2183773516123431E-3</v>
      </c>
      <c r="D739" s="8">
        <f t="shared" si="44"/>
        <v>9.5085170389144213E-3</v>
      </c>
      <c r="E739" s="86">
        <f>IFERROR(VLOOKUP(A739,SPY!$A$2:$E$379,5,FALSE),"")</f>
        <v>304.32000699999998</v>
      </c>
      <c r="F739" s="8">
        <f t="shared" si="42"/>
        <v>0.10553281927148239</v>
      </c>
    </row>
    <row r="740" spans="1:6" x14ac:dyDescent="0.45">
      <c r="A740" s="9">
        <v>43983</v>
      </c>
      <c r="B740" s="90">
        <v>104.527</v>
      </c>
      <c r="C740" s="8">
        <f t="shared" si="43"/>
        <v>1.5618412479398991E-3</v>
      </c>
      <c r="D740" s="8">
        <f t="shared" si="44"/>
        <v>9.0842391829011326E-3</v>
      </c>
      <c r="E740" s="86">
        <f>IFERROR(VLOOKUP(A740,SPY!$A$2:$E$379,5,FALSE),"")</f>
        <v>308.35998499999999</v>
      </c>
      <c r="F740" s="8">
        <f t="shared" si="42"/>
        <v>5.242315699658695E-2</v>
      </c>
    </row>
    <row r="741" spans="1:6" x14ac:dyDescent="0.45">
      <c r="A741" s="9">
        <v>44013</v>
      </c>
      <c r="B741" s="90">
        <v>104.913</v>
      </c>
      <c r="C741" s="8">
        <f t="shared" si="43"/>
        <v>3.692825777071862E-3</v>
      </c>
      <c r="D741" s="8">
        <f t="shared" si="44"/>
        <v>1.1638670858002298E-2</v>
      </c>
      <c r="E741" s="86">
        <f>IFERROR(VLOOKUP(A741,SPY!$A$2:$E$379,5,FALSE),"")</f>
        <v>326.51998900000001</v>
      </c>
      <c r="F741" s="8">
        <f t="shared" si="42"/>
        <v>9.7804514287837652E-2</v>
      </c>
    </row>
    <row r="742" spans="1:6" x14ac:dyDescent="0.45">
      <c r="A742" s="9">
        <v>44044</v>
      </c>
      <c r="B742" s="90">
        <v>105.229</v>
      </c>
      <c r="C742" s="8">
        <f t="shared" si="43"/>
        <v>3.0120194828096025E-3</v>
      </c>
      <c r="D742" s="8">
        <f t="shared" si="44"/>
        <v>1.3659438787797074E-2</v>
      </c>
      <c r="E742" s="86">
        <f>IFERROR(VLOOKUP(A742,SPY!$A$2:$E$379,5,FALSE),"")</f>
        <v>349.30999800000001</v>
      </c>
      <c r="F742" s="8">
        <f t="shared" si="42"/>
        <v>0.19442634182555607</v>
      </c>
    </row>
    <row r="743" spans="1:6" x14ac:dyDescent="0.45">
      <c r="A743" s="9">
        <v>44075</v>
      </c>
      <c r="B743" s="90">
        <v>105.39</v>
      </c>
      <c r="C743" s="8">
        <f t="shared" si="43"/>
        <v>1.5299964838590974E-3</v>
      </c>
      <c r="D743" s="8">
        <f t="shared" si="44"/>
        <v>1.4448112889718923E-2</v>
      </c>
      <c r="E743" s="86">
        <f>IFERROR(VLOOKUP(A743,SPY!$A$2:$E$379,5,FALSE),"")</f>
        <v>334.89001500000001</v>
      </c>
      <c r="F743" s="8">
        <f t="shared" si="42"/>
        <v>0.12844973350725164</v>
      </c>
    </row>
    <row r="744" spans="1:6" x14ac:dyDescent="0.45">
      <c r="A744" s="9">
        <v>44105</v>
      </c>
      <c r="B744" s="90">
        <v>105.47</v>
      </c>
      <c r="C744" s="8">
        <f t="shared" si="43"/>
        <v>7.5908530221080461E-4</v>
      </c>
      <c r="D744" s="8">
        <f t="shared" si="44"/>
        <v>1.3666769183453775E-2</v>
      </c>
      <c r="E744" s="86">
        <f>IFERROR(VLOOKUP(A744,SPY!$A$2:$E$379,5,FALSE),"")</f>
        <v>326.540009</v>
      </c>
      <c r="F744" s="8">
        <f t="shared" si="42"/>
        <v>7.6517400173824468E-2</v>
      </c>
    </row>
    <row r="745" spans="1:6" x14ac:dyDescent="0.45">
      <c r="A745" s="9">
        <v>44136</v>
      </c>
      <c r="B745" s="90">
        <v>105.55200000000001</v>
      </c>
      <c r="C745" s="8">
        <f t="shared" si="43"/>
        <v>7.7747226699553806E-4</v>
      </c>
      <c r="D745" s="8">
        <f t="shared" si="44"/>
        <v>1.4279399611784926E-2</v>
      </c>
      <c r="E745" s="86">
        <f>IFERROR(VLOOKUP(A745,SPY!$A$2:$E$379,5,FALSE),"")</f>
        <v>362.05999800000001</v>
      </c>
      <c r="F745" s="8">
        <f t="shared" ref="F745:F787" si="45">IFERROR(E745/E733-1,"")</f>
        <v>0.15192007986968337</v>
      </c>
    </row>
    <row r="746" spans="1:6" x14ac:dyDescent="0.45">
      <c r="A746" s="9">
        <v>44166</v>
      </c>
      <c r="B746" s="90">
        <v>105.899</v>
      </c>
      <c r="C746" s="8">
        <f t="shared" si="43"/>
        <v>3.2874791571926298E-3</v>
      </c>
      <c r="D746" s="8">
        <f t="shared" si="44"/>
        <v>1.5535246789861956E-2</v>
      </c>
      <c r="E746" s="86">
        <f>IFERROR(VLOOKUP(A746,SPY!$A$2:$E$379,5,FALSE),"")</f>
        <v>373.88000499999998</v>
      </c>
      <c r="F746" s="8">
        <f t="shared" si="45"/>
        <v>0.16162313560040698</v>
      </c>
    </row>
    <row r="747" spans="1:6" x14ac:dyDescent="0.45">
      <c r="A747" s="9">
        <v>44197</v>
      </c>
      <c r="B747" s="90">
        <v>106.267</v>
      </c>
      <c r="C747" s="8">
        <f t="shared" si="43"/>
        <v>3.4750092068858152E-3</v>
      </c>
      <c r="D747" s="8">
        <f t="shared" si="44"/>
        <v>1.7152428810720322E-2</v>
      </c>
      <c r="E747" s="86">
        <f>IFERROR(VLOOKUP(A747,SPY!$A$2:$E$379,5,FALSE),"")</f>
        <v>370.07000699999998</v>
      </c>
      <c r="F747" s="8">
        <f t="shared" si="45"/>
        <v>0.15025019223338787</v>
      </c>
    </row>
    <row r="748" spans="1:6" x14ac:dyDescent="0.45">
      <c r="A748" s="9">
        <v>44228</v>
      </c>
      <c r="B748" s="90">
        <v>106.499</v>
      </c>
      <c r="C748" s="8">
        <f t="shared" si="43"/>
        <v>2.1831801029481568E-3</v>
      </c>
      <c r="D748" s="8">
        <f t="shared" si="44"/>
        <v>1.7532293816402866E-2</v>
      </c>
      <c r="E748" s="86">
        <f>IFERROR(VLOOKUP(A748,SPY!$A$2:$E$379,5,FALSE),"")</f>
        <v>380.35998499999999</v>
      </c>
      <c r="F748" s="8">
        <f t="shared" si="45"/>
        <v>0.28387218038641104</v>
      </c>
    </row>
    <row r="749" spans="1:6" x14ac:dyDescent="0.45">
      <c r="A749" s="9">
        <v>44256</v>
      </c>
      <c r="B749" s="90">
        <v>106.94499999999999</v>
      </c>
      <c r="C749" s="8">
        <f t="shared" si="43"/>
        <v>4.1878327496032153E-3</v>
      </c>
      <c r="D749" s="8">
        <f t="shared" si="44"/>
        <v>2.2555600175931723E-2</v>
      </c>
      <c r="E749" s="86">
        <f>IFERROR(VLOOKUP(A749,SPY!$A$2:$E$379,5,FALSE),"")</f>
        <v>396.32998700000002</v>
      </c>
      <c r="F749" s="8">
        <f t="shared" si="45"/>
        <v>0.53765271387002911</v>
      </c>
    </row>
    <row r="750" spans="1:6" x14ac:dyDescent="0.45">
      <c r="A750" s="9">
        <v>44287</v>
      </c>
      <c r="B750" s="90">
        <v>107.59399999999999</v>
      </c>
      <c r="C750" s="8">
        <f t="shared" si="43"/>
        <v>6.0685399036888299E-3</v>
      </c>
      <c r="D750" s="8">
        <f t="shared" si="44"/>
        <v>3.2205454876867101E-2</v>
      </c>
      <c r="E750" s="86">
        <f>IFERROR(VLOOKUP(A750,SPY!$A$2:$E$379,5,FALSE),"")</f>
        <v>417.29998799999998</v>
      </c>
      <c r="F750" s="8">
        <f t="shared" si="45"/>
        <v>0.43658762117025662</v>
      </c>
    </row>
    <row r="751" spans="1:6" x14ac:dyDescent="0.45">
      <c r="A751" s="9">
        <v>44317</v>
      </c>
      <c r="B751" s="90">
        <v>108.167</v>
      </c>
      <c r="C751" s="8">
        <f t="shared" si="43"/>
        <v>5.3255757756009992E-3</v>
      </c>
      <c r="D751" s="8">
        <f t="shared" si="44"/>
        <v>3.6439768502548819E-2</v>
      </c>
      <c r="E751" s="86">
        <f>IFERROR(VLOOKUP(A751,SPY!$A$2:$E$379,5,FALSE),"")</f>
        <v>420.040009</v>
      </c>
      <c r="F751" s="8">
        <f t="shared" si="45"/>
        <v>0.38025762137945818</v>
      </c>
    </row>
    <row r="752" spans="1:6" x14ac:dyDescent="0.45">
      <c r="A752" s="9">
        <v>44348</v>
      </c>
      <c r="B752" s="90">
        <v>108.655</v>
      </c>
      <c r="C752" s="8">
        <f t="shared" si="43"/>
        <v>4.5115423373116581E-3</v>
      </c>
      <c r="D752" s="8">
        <f t="shared" si="44"/>
        <v>3.9492188621121915E-2</v>
      </c>
      <c r="E752" s="86">
        <f>IFERROR(VLOOKUP(A752,SPY!$A$2:$E$379,5,FALSE),"")</f>
        <v>428.05999800000001</v>
      </c>
      <c r="F752" s="8">
        <f t="shared" si="45"/>
        <v>0.38818270470469773</v>
      </c>
    </row>
    <row r="753" spans="1:6" x14ac:dyDescent="0.45">
      <c r="A753" s="9">
        <v>44378</v>
      </c>
      <c r="B753" s="90">
        <v>109.12</v>
      </c>
      <c r="C753" s="8">
        <f t="shared" si="43"/>
        <v>4.2796005706133844E-3</v>
      </c>
      <c r="D753" s="8">
        <f t="shared" si="44"/>
        <v>4.0099892291708406E-2</v>
      </c>
      <c r="E753" s="86">
        <f>IFERROR(VLOOKUP(A753,SPY!$A$2:$E$379,5,FALSE),"")</f>
        <v>438.51001000000002</v>
      </c>
      <c r="F753" s="8">
        <f t="shared" si="45"/>
        <v>0.34298059773608536</v>
      </c>
    </row>
    <row r="754" spans="1:6" x14ac:dyDescent="0.45">
      <c r="A754" s="9">
        <v>44409</v>
      </c>
      <c r="B754" s="90">
        <v>109.458</v>
      </c>
      <c r="C754" s="8">
        <f t="shared" si="43"/>
        <v>3.0975073313781465E-3</v>
      </c>
      <c r="D754" s="8">
        <f t="shared" si="44"/>
        <v>4.0188541181613413E-2</v>
      </c>
      <c r="E754" s="86">
        <f>IFERROR(VLOOKUP(A754,SPY!$A$2:$E$379,5,FALSE),"")</f>
        <v>451.55999800000001</v>
      </c>
      <c r="F754" s="8">
        <f t="shared" si="45"/>
        <v>0.29271993525933948</v>
      </c>
    </row>
    <row r="755" spans="1:6" x14ac:dyDescent="0.45">
      <c r="A755" s="9">
        <v>44440</v>
      </c>
      <c r="B755" s="90">
        <v>109.684</v>
      </c>
      <c r="C755" s="8">
        <f t="shared" si="43"/>
        <v>2.0647188876099509E-3</v>
      </c>
      <c r="D755" s="8">
        <f t="shared" si="44"/>
        <v>4.0743903596166531E-2</v>
      </c>
      <c r="E755" s="86">
        <f>IFERROR(VLOOKUP(A755,SPY!$A$2:$E$379,5,FALSE),"")</f>
        <v>429.14001500000001</v>
      </c>
      <c r="F755" s="8">
        <f t="shared" si="45"/>
        <v>0.28143568269719843</v>
      </c>
    </row>
    <row r="756" spans="1:6" x14ac:dyDescent="0.45">
      <c r="A756" s="9">
        <v>44470</v>
      </c>
      <c r="B756" s="90">
        <v>110.217</v>
      </c>
      <c r="C756" s="8">
        <f t="shared" si="43"/>
        <v>4.8594143174938154E-3</v>
      </c>
      <c r="D756" s="8">
        <f t="shared" si="44"/>
        <v>4.5008059163743175E-2</v>
      </c>
      <c r="E756" s="86">
        <f>IFERROR(VLOOKUP(A756,SPY!$A$2:$E$379,5,FALSE),"")</f>
        <v>459.25</v>
      </c>
      <c r="F756" s="8">
        <f t="shared" si="45"/>
        <v>0.40641265187200992</v>
      </c>
    </row>
    <row r="757" spans="1:6" x14ac:dyDescent="0.45">
      <c r="A757" s="9">
        <v>44501</v>
      </c>
      <c r="B757" s="90">
        <v>110.77800000000001</v>
      </c>
      <c r="C757" s="8">
        <f t="shared" si="43"/>
        <v>5.0899588992623368E-3</v>
      </c>
      <c r="D757" s="8">
        <f t="shared" si="44"/>
        <v>4.9511141427921679E-2</v>
      </c>
      <c r="E757" s="86">
        <f>IFERROR(VLOOKUP(A757,SPY!$A$2:$E$379,5,FALSE),"")</f>
        <v>455.55999800000001</v>
      </c>
      <c r="F757" s="8">
        <f t="shared" si="45"/>
        <v>0.2582444912900872</v>
      </c>
    </row>
    <row r="758" spans="1:6" x14ac:dyDescent="0.45">
      <c r="A758" s="9">
        <v>44531</v>
      </c>
      <c r="B758" s="90">
        <v>111.446</v>
      </c>
      <c r="C758" s="8">
        <f t="shared" si="43"/>
        <v>6.0300781743667375E-3</v>
      </c>
      <c r="D758" s="8">
        <f t="shared" si="44"/>
        <v>5.238009801792276E-2</v>
      </c>
      <c r="E758" s="86">
        <f>IFERROR(VLOOKUP(A758,SPY!$A$2:$E$379,5,FALSE),"")</f>
        <v>474.959991</v>
      </c>
      <c r="F758" s="8">
        <f t="shared" si="45"/>
        <v>0.27035408325727395</v>
      </c>
    </row>
    <row r="759" spans="1:6" x14ac:dyDescent="0.45">
      <c r="A759" s="9">
        <v>44562</v>
      </c>
      <c r="B759" s="90">
        <v>111.973</v>
      </c>
      <c r="C759" s="8">
        <f t="shared" si="43"/>
        <v>4.7287475548696278E-3</v>
      </c>
      <c r="D759" s="8">
        <f t="shared" si="44"/>
        <v>5.3694938221649169E-2</v>
      </c>
      <c r="E759" s="86">
        <f>IFERROR(VLOOKUP(A759,SPY!$A$2:$E$379,5,FALSE),"")</f>
        <v>449.91000400000001</v>
      </c>
      <c r="F759" s="8">
        <f t="shared" si="45"/>
        <v>0.2157429553592547</v>
      </c>
    </row>
    <row r="760" spans="1:6" x14ac:dyDescent="0.45">
      <c r="A760" s="9">
        <v>44593</v>
      </c>
      <c r="B760" s="90">
        <v>112.43600000000001</v>
      </c>
      <c r="C760" s="8">
        <f t="shared" si="43"/>
        <v>4.1349253837978939E-3</v>
      </c>
      <c r="D760" s="8">
        <f t="shared" si="44"/>
        <v>5.5747002319270766E-2</v>
      </c>
      <c r="E760" s="86">
        <f>IFERROR(VLOOKUP(A760,SPY!$A$2:$E$379,5,FALSE),"")</f>
        <v>436.63000499999998</v>
      </c>
      <c r="F760" s="8">
        <f t="shared" si="45"/>
        <v>0.14793885324188349</v>
      </c>
    </row>
    <row r="761" spans="1:6" x14ac:dyDescent="0.45">
      <c r="A761" s="9">
        <v>44621</v>
      </c>
      <c r="B761" s="90">
        <v>112.88</v>
      </c>
      <c r="C761" s="8">
        <f t="shared" si="43"/>
        <v>3.9489131594860893E-3</v>
      </c>
      <c r="D761" s="8">
        <f t="shared" si="44"/>
        <v>5.5495815606152687E-2</v>
      </c>
      <c r="E761" s="86">
        <f>IFERROR(VLOOKUP(A761,SPY!$A$2:$E$379,5,FALSE),"")</f>
        <v>451.64001500000001</v>
      </c>
      <c r="F761" s="8">
        <f t="shared" si="45"/>
        <v>0.13955549621331076</v>
      </c>
    </row>
    <row r="762" spans="1:6" x14ac:dyDescent="0.45">
      <c r="A762" s="9">
        <v>44652</v>
      </c>
      <c r="B762" s="90">
        <v>113.248</v>
      </c>
      <c r="C762" s="8">
        <f t="shared" si="43"/>
        <v>3.2600992204110391E-3</v>
      </c>
      <c r="D762" s="8">
        <f t="shared" si="44"/>
        <v>5.2549398665353131E-2</v>
      </c>
      <c r="E762" s="86">
        <f>IFERROR(VLOOKUP(A762,SPY!$A$2:$E$379,5,FALSE),"")</f>
        <v>412</v>
      </c>
      <c r="F762" s="8">
        <f t="shared" si="45"/>
        <v>-1.2700666552619144E-2</v>
      </c>
    </row>
    <row r="763" spans="1:6" x14ac:dyDescent="0.45">
      <c r="A763" s="9">
        <v>44682</v>
      </c>
      <c r="B763" s="90">
        <v>113.65600000000001</v>
      </c>
      <c r="C763" s="8">
        <f t="shared" si="43"/>
        <v>3.6027126306865664E-3</v>
      </c>
      <c r="D763" s="8">
        <f t="shared" si="44"/>
        <v>5.0745606330951265E-2</v>
      </c>
      <c r="E763" s="86">
        <f>IFERROR(VLOOKUP(A763,SPY!$A$2:$E$379,5,FALSE),"")</f>
        <v>412.92999300000002</v>
      </c>
      <c r="F763" s="8">
        <f t="shared" si="45"/>
        <v>-1.6926997066129434E-2</v>
      </c>
    </row>
    <row r="764" spans="1:6" x14ac:dyDescent="0.45">
      <c r="A764" s="9">
        <v>44713</v>
      </c>
      <c r="B764" s="90">
        <v>114.297</v>
      </c>
      <c r="C764" s="8">
        <f t="shared" si="43"/>
        <v>5.6398254381642143E-3</v>
      </c>
      <c r="D764" s="8">
        <f t="shared" si="44"/>
        <v>5.1925820256776056E-2</v>
      </c>
      <c r="E764" s="86">
        <f>IFERROR(VLOOKUP(A764,SPY!$A$2:$E$379,5,FALSE),"")</f>
        <v>377.25</v>
      </c>
      <c r="F764" s="8">
        <f t="shared" si="45"/>
        <v>-0.11869830920290758</v>
      </c>
    </row>
    <row r="765" spans="1:6" x14ac:dyDescent="0.45">
      <c r="A765" s="9">
        <v>44743</v>
      </c>
      <c r="B765" s="90">
        <v>114.53400000000001</v>
      </c>
      <c r="C765" s="8">
        <f t="shared" si="43"/>
        <v>2.0735452374078811E-3</v>
      </c>
      <c r="D765" s="8">
        <f t="shared" si="44"/>
        <v>4.9615102639296138E-2</v>
      </c>
      <c r="E765" s="86">
        <f>IFERROR(VLOOKUP(A765,SPY!$A$2:$E$379,5,FALSE),"")</f>
        <v>411.98998999999998</v>
      </c>
      <c r="F765" s="8">
        <f t="shared" si="45"/>
        <v>-6.0477570397993952E-2</v>
      </c>
    </row>
    <row r="766" spans="1:6" x14ac:dyDescent="0.45">
      <c r="A766" s="9">
        <v>44774</v>
      </c>
      <c r="B766" s="90">
        <v>115.158</v>
      </c>
      <c r="C766" s="8">
        <f t="shared" si="43"/>
        <v>5.4481638640053731E-3</v>
      </c>
      <c r="D766" s="8">
        <f t="shared" si="44"/>
        <v>5.207476840431946E-2</v>
      </c>
      <c r="E766" s="86">
        <f>IFERROR(VLOOKUP(A766,SPY!$A$2:$E$379,5,FALSE),"")</f>
        <v>395.17999300000002</v>
      </c>
      <c r="F766" s="8">
        <f t="shared" si="45"/>
        <v>-0.12485606619211642</v>
      </c>
    </row>
    <row r="767" spans="1:6" x14ac:dyDescent="0.45">
      <c r="A767" s="9">
        <v>44805</v>
      </c>
      <c r="B767" s="90">
        <v>115.68600000000001</v>
      </c>
      <c r="C767" s="8">
        <f t="shared" si="43"/>
        <v>4.5850049497213607E-3</v>
      </c>
      <c r="D767" s="8">
        <f t="shared" si="44"/>
        <v>5.4720834396995155E-2</v>
      </c>
      <c r="E767" s="86">
        <f>IFERROR(VLOOKUP(A767,SPY!$A$2:$E$379,5,FALSE),"")</f>
        <v>357.17999300000002</v>
      </c>
      <c r="F767" s="8">
        <f t="shared" si="45"/>
        <v>-0.16768425102469176</v>
      </c>
    </row>
    <row r="768" spans="1:6" x14ac:dyDescent="0.45">
      <c r="A768" s="9">
        <v>44835</v>
      </c>
      <c r="B768" s="90">
        <v>116.087</v>
      </c>
      <c r="C768" s="8">
        <f t="shared" si="43"/>
        <v>3.4662794115103424E-3</v>
      </c>
      <c r="D768" s="8">
        <f t="shared" si="44"/>
        <v>5.3258571726684689E-2</v>
      </c>
      <c r="E768" s="86">
        <f>IFERROR(VLOOKUP(A768,SPY!$A$2:$E$379,5,FALSE),"")</f>
        <v>386.209991</v>
      </c>
      <c r="F768" s="8">
        <f t="shared" si="45"/>
        <v>-0.15904193576483394</v>
      </c>
    </row>
    <row r="769" spans="1:6" x14ac:dyDescent="0.45">
      <c r="A769" s="9">
        <v>44866</v>
      </c>
      <c r="B769" s="90">
        <v>116.417</v>
      </c>
      <c r="C769" s="8">
        <f t="shared" si="43"/>
        <v>2.8426955645335372E-3</v>
      </c>
      <c r="D769" s="8">
        <f t="shared" si="44"/>
        <v>5.0903609019841367E-2</v>
      </c>
      <c r="E769" s="86">
        <f>IFERROR(VLOOKUP(A769,SPY!$A$2:$E$379,5,FALSE),"")</f>
        <v>407.67999300000002</v>
      </c>
      <c r="F769" s="8">
        <f t="shared" si="45"/>
        <v>-0.10510142508166398</v>
      </c>
    </row>
    <row r="770" spans="1:6" x14ac:dyDescent="0.45">
      <c r="A770" s="9">
        <v>44896</v>
      </c>
      <c r="B770" s="90">
        <v>116.86799999999999</v>
      </c>
      <c r="C770" s="8">
        <f t="shared" si="43"/>
        <v>3.8740046556773322E-3</v>
      </c>
      <c r="D770" s="8">
        <f t="shared" si="44"/>
        <v>4.8651364786533424E-2</v>
      </c>
      <c r="E770" s="86">
        <f>IFERROR(VLOOKUP(A770,SPY!$A$2:$E$379,5,FALSE),"")</f>
        <v>382.42999300000002</v>
      </c>
      <c r="F770" s="8">
        <f t="shared" si="45"/>
        <v>-0.19481640507273801</v>
      </c>
    </row>
    <row r="771" spans="1:6" x14ac:dyDescent="0.45">
      <c r="A771" s="9">
        <v>44927</v>
      </c>
      <c r="B771" s="90">
        <v>117.461</v>
      </c>
      <c r="C771" s="8">
        <f t="shared" si="43"/>
        <v>5.0741006948009648E-3</v>
      </c>
      <c r="D771" s="8">
        <f t="shared" si="44"/>
        <v>4.901181534834298E-2</v>
      </c>
      <c r="E771" s="86">
        <f>IFERROR(VLOOKUP(A771,SPY!$A$2:$E$379,5,FALSE),"")</f>
        <v>406.48001099999999</v>
      </c>
      <c r="F771" s="8">
        <f t="shared" si="45"/>
        <v>-9.6530400777663172E-2</v>
      </c>
    </row>
    <row r="772" spans="1:6" x14ac:dyDescent="0.45">
      <c r="A772" s="9">
        <v>44958</v>
      </c>
      <c r="B772" s="90">
        <v>117.883</v>
      </c>
      <c r="C772" s="8">
        <f t="shared" si="43"/>
        <v>3.5926818263083415E-3</v>
      </c>
      <c r="D772" s="8">
        <f t="shared" si="44"/>
        <v>4.8445337792166088E-2</v>
      </c>
      <c r="E772" s="86">
        <f>IFERROR(VLOOKUP(A772,SPY!$A$2:$E$379,5,FALSE),"")</f>
        <v>396.26001000000002</v>
      </c>
      <c r="F772" s="8">
        <f t="shared" si="45"/>
        <v>-9.2458132830335327E-2</v>
      </c>
    </row>
    <row r="773" spans="1:6" x14ac:dyDescent="0.45">
      <c r="A773" s="9">
        <v>44986</v>
      </c>
      <c r="B773" s="90">
        <v>118.279</v>
      </c>
      <c r="C773" s="8">
        <f t="shared" ref="C773:C787" si="46">B773/B772-1</f>
        <v>3.359262998057444E-3</v>
      </c>
      <c r="D773" s="8">
        <f t="shared" si="44"/>
        <v>4.7829553508150324E-2</v>
      </c>
      <c r="E773" s="86">
        <f>IFERROR(VLOOKUP(A773,SPY!$A$2:$E$379,5,FALSE),"")</f>
        <v>409.39001500000001</v>
      </c>
      <c r="F773" s="8">
        <f t="shared" si="45"/>
        <v>-9.3547955444116315E-2</v>
      </c>
    </row>
    <row r="774" spans="1:6" x14ac:dyDescent="0.45">
      <c r="A774" s="9">
        <v>45017</v>
      </c>
      <c r="B774" s="90">
        <v>118.642</v>
      </c>
      <c r="C774" s="8">
        <f t="shared" si="46"/>
        <v>3.0690147870713336E-3</v>
      </c>
      <c r="D774" s="8">
        <f t="shared" si="44"/>
        <v>4.7629980220401213E-2</v>
      </c>
      <c r="E774" s="86">
        <f>IFERROR(VLOOKUP(A774,SPY!$A$2:$E$379,5,FALSE),"")</f>
        <v>415.92999300000002</v>
      </c>
      <c r="F774" s="8">
        <f t="shared" si="45"/>
        <v>9.5388179611650692E-3</v>
      </c>
    </row>
    <row r="775" spans="1:6" x14ac:dyDescent="0.45">
      <c r="A775" s="9">
        <v>45047</v>
      </c>
      <c r="B775" s="90">
        <v>118.98399999999999</v>
      </c>
      <c r="C775" s="8">
        <f t="shared" si="46"/>
        <v>2.8826216685491346E-3</v>
      </c>
      <c r="D775" s="8">
        <f t="shared" si="44"/>
        <v>4.6878299429858439E-2</v>
      </c>
      <c r="E775" s="86">
        <f>IFERROR(VLOOKUP(A775,SPY!$A$2:$E$379,5,FALSE),"")</f>
        <v>417.85000600000001</v>
      </c>
      <c r="F775" s="8">
        <f t="shared" si="45"/>
        <v>1.1914884080604926E-2</v>
      </c>
    </row>
    <row r="776" spans="1:6" x14ac:dyDescent="0.45">
      <c r="A776" s="9">
        <v>45078</v>
      </c>
      <c r="B776" s="90">
        <v>119.18899999999999</v>
      </c>
      <c r="C776" s="8">
        <f t="shared" si="46"/>
        <v>1.722920728837396E-3</v>
      </c>
      <c r="D776" s="8">
        <f t="shared" si="44"/>
        <v>4.2800773423624427E-2</v>
      </c>
      <c r="E776" s="86">
        <f>IFERROR(VLOOKUP(A776,SPY!$A$2:$E$379,5,FALSE),"")</f>
        <v>443.27999899999998</v>
      </c>
      <c r="F776" s="8">
        <f t="shared" si="45"/>
        <v>0.17502981842279652</v>
      </c>
    </row>
    <row r="777" spans="1:6" x14ac:dyDescent="0.45">
      <c r="A777" s="9">
        <v>45108</v>
      </c>
      <c r="B777" s="90">
        <v>119.33199999999999</v>
      </c>
      <c r="C777" s="8">
        <f t="shared" si="46"/>
        <v>1.1997751470353979E-3</v>
      </c>
      <c r="D777" s="8">
        <f t="shared" si="44"/>
        <v>4.1891490736375214E-2</v>
      </c>
      <c r="E777" s="86">
        <f>IFERROR(VLOOKUP(A777,SPY!$A$2:$E$379,5,FALSE),"")</f>
        <v>457.790009</v>
      </c>
      <c r="F777" s="8">
        <f t="shared" si="45"/>
        <v>0.11116779560590784</v>
      </c>
    </row>
    <row r="778" spans="1:6" x14ac:dyDescent="0.45">
      <c r="A778" s="9">
        <v>45139</v>
      </c>
      <c r="B778" s="90">
        <v>119.449</v>
      </c>
      <c r="C778" s="8">
        <f t="shared" si="46"/>
        <v>9.804578822110166E-4</v>
      </c>
      <c r="D778" s="8">
        <f t="shared" si="44"/>
        <v>3.726184893798079E-2</v>
      </c>
      <c r="E778" s="86">
        <f>IFERROR(VLOOKUP(A778,SPY!$A$2:$E$379,5,FALSE),"")</f>
        <v>450.35000600000001</v>
      </c>
      <c r="F778" s="8">
        <f t="shared" si="45"/>
        <v>0.13960730294359802</v>
      </c>
    </row>
    <row r="779" spans="1:6" x14ac:dyDescent="0.45">
      <c r="A779" s="9">
        <v>45170</v>
      </c>
      <c r="B779" s="90">
        <v>119.842</v>
      </c>
      <c r="C779" s="8">
        <f t="shared" si="46"/>
        <v>3.290107074986004E-3</v>
      </c>
      <c r="D779" s="8">
        <f t="shared" si="44"/>
        <v>3.5924831008073532E-2</v>
      </c>
      <c r="E779" s="86">
        <f>IFERROR(VLOOKUP(A779,SPY!$A$2:$E$379,5,FALSE),"")</f>
        <v>427.48001099999999</v>
      </c>
      <c r="F779" s="8">
        <f t="shared" si="45"/>
        <v>0.19681958502082164</v>
      </c>
    </row>
    <row r="780" spans="1:6" x14ac:dyDescent="0.45">
      <c r="A780" s="9">
        <v>45200</v>
      </c>
      <c r="B780" s="90">
        <v>120.015</v>
      </c>
      <c r="C780" s="8">
        <f t="shared" si="46"/>
        <v>1.4435673636954416E-3</v>
      </c>
      <c r="D780" s="8">
        <f t="shared" si="44"/>
        <v>3.383669144693191E-2</v>
      </c>
      <c r="E780" s="86">
        <f>IFERROR(VLOOKUP(A780,SPY!$A$2:$E$379,5,FALSE),"")</f>
        <v>418.20001200000002</v>
      </c>
      <c r="F780" s="8">
        <f t="shared" si="45"/>
        <v>8.2830640701887059E-2</v>
      </c>
    </row>
    <row r="781" spans="1:6" x14ac:dyDescent="0.45">
      <c r="A781" s="9">
        <v>45231</v>
      </c>
      <c r="B781" s="90">
        <v>120.122</v>
      </c>
      <c r="C781" s="8">
        <f t="shared" si="46"/>
        <v>8.9155522226391781E-4</v>
      </c>
      <c r="D781" s="8">
        <f t="shared" si="44"/>
        <v>3.182524888976701E-2</v>
      </c>
      <c r="E781" s="86">
        <f>IFERROR(VLOOKUP(A781,SPY!$A$2:$E$379,5,FALSE),"")</f>
        <v>456.39999399999999</v>
      </c>
      <c r="F781" s="8">
        <f t="shared" si="45"/>
        <v>0.11950549901034746</v>
      </c>
    </row>
    <row r="782" spans="1:6" x14ac:dyDescent="0.45">
      <c r="A782" s="9">
        <v>45261</v>
      </c>
      <c r="B782" s="90">
        <v>120.30500000000001</v>
      </c>
      <c r="C782" s="8">
        <f t="shared" si="46"/>
        <v>1.5234511579893528E-3</v>
      </c>
      <c r="D782" s="8">
        <f t="shared" si="44"/>
        <v>2.9409248040524361E-2</v>
      </c>
      <c r="E782" s="86">
        <f>IFERROR(VLOOKUP(A782,SPY!$A$2:$E$379,5,FALSE),"")</f>
        <v>475.30999800000001</v>
      </c>
      <c r="F782" s="8">
        <f t="shared" si="45"/>
        <v>0.2428679933584601</v>
      </c>
    </row>
    <row r="783" spans="1:6" x14ac:dyDescent="0.45">
      <c r="A783" s="9">
        <v>45292</v>
      </c>
      <c r="B783" s="90">
        <v>120.913</v>
      </c>
      <c r="C783" s="8">
        <f t="shared" si="46"/>
        <v>5.0538215369269057E-3</v>
      </c>
      <c r="D783" s="8">
        <f t="shared" si="44"/>
        <v>2.9388477877763775E-2</v>
      </c>
      <c r="E783" s="86">
        <f>IFERROR(VLOOKUP(A783,SPY!$A$2:$E$379,5,FALSE),"")</f>
        <v>482.88000499999998</v>
      </c>
      <c r="F783" s="8">
        <f t="shared" si="45"/>
        <v>0.18795510709627483</v>
      </c>
    </row>
    <row r="784" spans="1:6" x14ac:dyDescent="0.45">
      <c r="A784" s="9">
        <v>45323</v>
      </c>
      <c r="B784" s="90">
        <v>121.224</v>
      </c>
      <c r="C784" s="8">
        <f t="shared" si="46"/>
        <v>2.5720972930951547E-3</v>
      </c>
      <c r="D784" s="8">
        <f t="shared" ref="D784:D787" si="47">B784/B772-1</f>
        <v>2.8341660799267032E-2</v>
      </c>
      <c r="E784" s="86">
        <f>IFERROR(VLOOKUP(A784,SPY!$A$2:$E$379,5,FALSE),"")</f>
        <v>508.07998700000002</v>
      </c>
      <c r="F784" s="8">
        <f t="shared" si="45"/>
        <v>0.2821883969568364</v>
      </c>
    </row>
    <row r="785" spans="1:6" x14ac:dyDescent="0.45">
      <c r="A785" s="9">
        <v>45352</v>
      </c>
      <c r="B785" s="90">
        <v>121.629</v>
      </c>
      <c r="C785" s="8">
        <f t="shared" si="46"/>
        <v>3.3409225895861816E-3</v>
      </c>
      <c r="D785" s="8">
        <f t="shared" si="47"/>
        <v>2.8322863737434423E-2</v>
      </c>
      <c r="E785" s="86">
        <f>IFERROR(VLOOKUP(A785,SPY!$A$2:$E$379,5,FALSE),"")</f>
        <v>523.07000700000003</v>
      </c>
      <c r="F785" s="8">
        <f t="shared" si="45"/>
        <v>0.27768139875126163</v>
      </c>
    </row>
    <row r="786" spans="1:6" x14ac:dyDescent="0.45">
      <c r="A786" s="9">
        <v>45383</v>
      </c>
      <c r="B786" s="90">
        <v>121.944</v>
      </c>
      <c r="C786" s="8">
        <f t="shared" si="46"/>
        <v>2.5898428828650122E-3</v>
      </c>
      <c r="D786" s="8">
        <f t="shared" si="47"/>
        <v>2.7831627922658031E-2</v>
      </c>
      <c r="E786" s="86">
        <f>IFERROR(VLOOKUP(A786,SPY!$A$2:$E$379,5,FALSE),"")</f>
        <v>501.98001099999999</v>
      </c>
      <c r="F786" s="8">
        <f t="shared" si="45"/>
        <v>0.20688582080686824</v>
      </c>
    </row>
    <row r="787" spans="1:6" x14ac:dyDescent="0.45">
      <c r="A787" s="9">
        <v>45413</v>
      </c>
      <c r="B787" s="90">
        <v>122.045</v>
      </c>
      <c r="C787" s="8">
        <f t="shared" si="46"/>
        <v>8.2824903234279823E-4</v>
      </c>
      <c r="D787" s="8">
        <f t="shared" si="47"/>
        <v>2.5726148053519804E-2</v>
      </c>
      <c r="E787" s="86">
        <f>IFERROR(VLOOKUP(A787,SPY!$A$2:$E$379,5,FALSE),"")</f>
        <v>527.36999500000002</v>
      </c>
      <c r="F787" s="8">
        <f t="shared" si="45"/>
        <v>0.26210359561416396</v>
      </c>
    </row>
    <row r="788" spans="1:6" x14ac:dyDescent="0.45">
      <c r="A788" s="88"/>
      <c r="B788" s="86"/>
      <c r="C788" s="8"/>
      <c r="D788" s="8"/>
      <c r="E788" s="86"/>
      <c r="F788" s="8"/>
    </row>
    <row r="789" spans="1:6" x14ac:dyDescent="0.45">
      <c r="A789" s="88"/>
      <c r="B789" s="86"/>
      <c r="C789" s="8"/>
      <c r="D789" s="8"/>
      <c r="E789" s="86"/>
      <c r="F789" s="8"/>
    </row>
    <row r="790" spans="1:6" x14ac:dyDescent="0.45">
      <c r="A790" s="88"/>
      <c r="B790" s="86"/>
      <c r="C790" s="8"/>
      <c r="D790" s="8"/>
      <c r="E790" s="86"/>
      <c r="F790" s="8"/>
    </row>
    <row r="791" spans="1:6" x14ac:dyDescent="0.45">
      <c r="A791" s="88"/>
      <c r="B791" s="86"/>
      <c r="C791" s="8"/>
      <c r="D791" s="8"/>
      <c r="E791" s="86"/>
      <c r="F791" s="8"/>
    </row>
    <row r="792" spans="1:6" x14ac:dyDescent="0.45">
      <c r="A792" s="88"/>
      <c r="B792" s="86"/>
      <c r="C792" s="8"/>
      <c r="D792" s="8"/>
      <c r="E792" s="86"/>
      <c r="F792" s="8"/>
    </row>
    <row r="793" spans="1:6" x14ac:dyDescent="0.45">
      <c r="A793" s="88"/>
      <c r="B793" s="86"/>
      <c r="C793" s="8"/>
      <c r="D793" s="8"/>
      <c r="E793" s="86"/>
      <c r="F793" s="8"/>
    </row>
    <row r="794" spans="1:6" x14ac:dyDescent="0.45">
      <c r="A794" s="88"/>
      <c r="B794" s="86"/>
      <c r="C794" s="8"/>
      <c r="D794" s="8"/>
      <c r="E794" s="86"/>
      <c r="F794" s="8"/>
    </row>
    <row r="795" spans="1:6" x14ac:dyDescent="0.45">
      <c r="A795" s="88"/>
      <c r="B795" s="86"/>
      <c r="C795" s="8"/>
      <c r="D795" s="8"/>
      <c r="E795" s="86"/>
      <c r="F795" s="8"/>
    </row>
    <row r="796" spans="1:6" x14ac:dyDescent="0.45">
      <c r="A796" s="88"/>
      <c r="B796" s="86"/>
      <c r="C796" s="8"/>
      <c r="D796" s="8"/>
      <c r="E796" s="86"/>
      <c r="F796" s="8"/>
    </row>
    <row r="797" spans="1:6" x14ac:dyDescent="0.45">
      <c r="A797" s="88"/>
      <c r="B797" s="86"/>
      <c r="C797" s="8"/>
      <c r="D797" s="8"/>
      <c r="E797" s="86"/>
      <c r="F797" s="8"/>
    </row>
    <row r="798" spans="1:6" x14ac:dyDescent="0.45">
      <c r="A798" s="88"/>
      <c r="B798" s="86"/>
      <c r="C798" s="8"/>
      <c r="D798" s="8"/>
      <c r="E798" s="86"/>
      <c r="F798" s="8"/>
    </row>
    <row r="799" spans="1:6" x14ac:dyDescent="0.45">
      <c r="A799" s="88"/>
      <c r="B799" s="86"/>
      <c r="C799" s="8"/>
      <c r="D799" s="8"/>
      <c r="E799" s="86"/>
      <c r="F799" s="8"/>
    </row>
    <row r="800" spans="1:6" x14ac:dyDescent="0.45">
      <c r="A800" s="88"/>
      <c r="B800" s="86"/>
      <c r="C800" s="8"/>
      <c r="D800" s="8"/>
      <c r="E800" s="86"/>
      <c r="F800" s="8"/>
    </row>
    <row r="801" spans="1:6" x14ac:dyDescent="0.45">
      <c r="A801" s="88"/>
      <c r="B801" s="86"/>
      <c r="C801" s="8"/>
      <c r="D801" s="8"/>
      <c r="E801" s="86"/>
      <c r="F801" s="8"/>
    </row>
    <row r="802" spans="1:6" x14ac:dyDescent="0.45">
      <c r="A802" s="88"/>
      <c r="B802" s="86"/>
      <c r="C802" s="8"/>
      <c r="D802" s="8"/>
      <c r="E802" s="86"/>
      <c r="F802" s="8"/>
    </row>
    <row r="803" spans="1:6" x14ac:dyDescent="0.45">
      <c r="A803" s="88"/>
      <c r="B803" s="86"/>
      <c r="C803" s="8"/>
      <c r="D803" s="8"/>
      <c r="E803" s="86"/>
      <c r="F803" s="8"/>
    </row>
    <row r="804" spans="1:6" x14ac:dyDescent="0.45">
      <c r="A804" s="88"/>
      <c r="B804" s="86"/>
      <c r="C804" s="8"/>
      <c r="D804" s="8"/>
      <c r="E804" s="86"/>
      <c r="F804" s="8"/>
    </row>
    <row r="805" spans="1:6" x14ac:dyDescent="0.45">
      <c r="A805" s="88"/>
      <c r="B805" s="86"/>
      <c r="C805" s="8"/>
      <c r="D805" s="8"/>
      <c r="E805" s="86"/>
      <c r="F805" s="8"/>
    </row>
    <row r="806" spans="1:6" x14ac:dyDescent="0.45">
      <c r="A806" s="88"/>
      <c r="B806" s="86"/>
      <c r="C806" s="8"/>
      <c r="D806" s="8"/>
      <c r="E806" s="86"/>
      <c r="F806" s="8"/>
    </row>
    <row r="807" spans="1:6" x14ac:dyDescent="0.45">
      <c r="A807" s="88"/>
      <c r="B807" s="86"/>
      <c r="C807" s="8"/>
      <c r="D807" s="8"/>
      <c r="E807" s="86"/>
      <c r="F807" s="8"/>
    </row>
    <row r="808" spans="1:6" x14ac:dyDescent="0.45">
      <c r="A808" s="88"/>
      <c r="B808" s="86"/>
      <c r="C808" s="8"/>
      <c r="D808" s="8"/>
      <c r="E808" s="86"/>
      <c r="F808" s="8"/>
    </row>
    <row r="809" spans="1:6" x14ac:dyDescent="0.45">
      <c r="A809" s="88"/>
      <c r="B809" s="86"/>
      <c r="C809" s="8"/>
      <c r="D809" s="8"/>
      <c r="E809" s="86"/>
      <c r="F809" s="8"/>
    </row>
    <row r="810" spans="1:6" x14ac:dyDescent="0.45">
      <c r="A810" s="88"/>
      <c r="B810" s="86"/>
      <c r="C810" s="8"/>
      <c r="D810" s="8"/>
      <c r="E810" s="86"/>
      <c r="F810" s="8"/>
    </row>
    <row r="811" spans="1:6" x14ac:dyDescent="0.45">
      <c r="A811" s="88"/>
      <c r="B811" s="86"/>
      <c r="C811" s="8"/>
      <c r="D811" s="8"/>
      <c r="E811" s="86"/>
      <c r="F811" s="8"/>
    </row>
    <row r="812" spans="1:6" x14ac:dyDescent="0.45">
      <c r="A812" s="88"/>
      <c r="B812" s="86"/>
      <c r="C812" s="8"/>
      <c r="D812" s="8"/>
      <c r="E812" s="86" t="str">
        <f>IFERROR(VLOOKUP(A812,SPY!$A$2:$E$379,5,FALSE),"")</f>
        <v/>
      </c>
      <c r="F812" s="8" t="str">
        <f t="shared" ref="F812:F872" si="48">IFERROR(E812/E800-1,"")</f>
        <v/>
      </c>
    </row>
    <row r="813" spans="1:6" x14ac:dyDescent="0.45">
      <c r="A813" s="88"/>
      <c r="B813" s="86"/>
      <c r="C813" s="8"/>
      <c r="D813" s="8"/>
      <c r="E813" s="86" t="str">
        <f>IFERROR(VLOOKUP(A813,SPY!$A$2:$E$379,5,FALSE),"")</f>
        <v/>
      </c>
      <c r="F813" s="8" t="str">
        <f t="shared" si="48"/>
        <v/>
      </c>
    </row>
    <row r="814" spans="1:6" x14ac:dyDescent="0.45">
      <c r="A814" s="88"/>
      <c r="B814" s="86"/>
      <c r="C814" s="8"/>
      <c r="D814" s="8"/>
      <c r="E814" s="86" t="str">
        <f>IFERROR(VLOOKUP(A814,SPY!$A$2:$E$379,5,FALSE),"")</f>
        <v/>
      </c>
      <c r="F814" s="8" t="str">
        <f t="shared" si="48"/>
        <v/>
      </c>
    </row>
    <row r="815" spans="1:6" x14ac:dyDescent="0.45">
      <c r="A815" s="88"/>
      <c r="B815" s="86"/>
      <c r="C815" s="8"/>
      <c r="D815" s="8"/>
      <c r="E815" s="86" t="str">
        <f>IFERROR(VLOOKUP(A815,SPY!$A$2:$E$379,5,FALSE),"")</f>
        <v/>
      </c>
      <c r="F815" s="8" t="str">
        <f t="shared" si="48"/>
        <v/>
      </c>
    </row>
    <row r="816" spans="1:6" x14ac:dyDescent="0.45">
      <c r="A816" s="88"/>
      <c r="B816" s="86"/>
      <c r="C816" s="8"/>
      <c r="D816" s="8"/>
      <c r="E816" s="86" t="str">
        <f>IFERROR(VLOOKUP(A816,SPY!$A$2:$E$379,5,FALSE),"")</f>
        <v/>
      </c>
      <c r="F816" s="8" t="str">
        <f t="shared" si="48"/>
        <v/>
      </c>
    </row>
    <row r="817" spans="1:6" x14ac:dyDescent="0.45">
      <c r="A817" s="88"/>
      <c r="B817" s="86"/>
      <c r="C817" s="8"/>
      <c r="D817" s="8"/>
      <c r="E817" s="86" t="str">
        <f>IFERROR(VLOOKUP(A817,SPY!$A$2:$E$379,5,FALSE),"")</f>
        <v/>
      </c>
      <c r="F817" s="8" t="str">
        <f t="shared" si="48"/>
        <v/>
      </c>
    </row>
    <row r="818" spans="1:6" x14ac:dyDescent="0.45">
      <c r="A818" s="88"/>
      <c r="B818" s="86"/>
      <c r="C818" s="8"/>
      <c r="D818" s="8"/>
      <c r="E818" s="86" t="str">
        <f>IFERROR(VLOOKUP(A818,SPY!$A$2:$E$379,5,FALSE),"")</f>
        <v/>
      </c>
      <c r="F818" s="8" t="str">
        <f t="shared" si="48"/>
        <v/>
      </c>
    </row>
    <row r="819" spans="1:6" x14ac:dyDescent="0.45">
      <c r="A819" s="88"/>
      <c r="B819" s="86"/>
      <c r="C819" s="8"/>
      <c r="D819" s="8"/>
      <c r="E819" s="86" t="str">
        <f>IFERROR(VLOOKUP(A819,SPY!$A$2:$E$379,5,FALSE),"")</f>
        <v/>
      </c>
      <c r="F819" s="8" t="str">
        <f t="shared" si="48"/>
        <v/>
      </c>
    </row>
    <row r="820" spans="1:6" x14ac:dyDescent="0.45">
      <c r="A820" s="88"/>
      <c r="B820" s="86"/>
      <c r="C820" s="8"/>
      <c r="D820" s="8"/>
      <c r="E820" s="86" t="str">
        <f>IFERROR(VLOOKUP(A820,SPY!$A$2:$E$379,5,FALSE),"")</f>
        <v/>
      </c>
      <c r="F820" s="8" t="str">
        <f t="shared" si="48"/>
        <v/>
      </c>
    </row>
    <row r="821" spans="1:6" x14ac:dyDescent="0.45">
      <c r="A821" s="88"/>
      <c r="B821" s="86"/>
      <c r="C821" s="8"/>
      <c r="D821" s="8"/>
      <c r="E821" s="86" t="str">
        <f>IFERROR(VLOOKUP(A821,SPY!$A$2:$E$379,5,FALSE),"")</f>
        <v/>
      </c>
      <c r="F821" s="8" t="str">
        <f t="shared" si="48"/>
        <v/>
      </c>
    </row>
    <row r="822" spans="1:6" x14ac:dyDescent="0.45">
      <c r="A822" s="88"/>
      <c r="B822" s="86"/>
      <c r="C822" s="8"/>
      <c r="D822" s="8"/>
      <c r="E822" s="86" t="str">
        <f>IFERROR(VLOOKUP(A822,SPY!$A$2:$E$379,5,FALSE),"")</f>
        <v/>
      </c>
      <c r="F822" s="8" t="str">
        <f t="shared" si="48"/>
        <v/>
      </c>
    </row>
    <row r="823" spans="1:6" x14ac:dyDescent="0.45">
      <c r="A823" s="88"/>
      <c r="B823" s="86"/>
      <c r="C823" s="8"/>
      <c r="D823" s="8"/>
      <c r="E823" s="86" t="str">
        <f>IFERROR(VLOOKUP(A823,SPY!$A$2:$E$379,5,FALSE),"")</f>
        <v/>
      </c>
      <c r="F823" s="8" t="str">
        <f t="shared" si="48"/>
        <v/>
      </c>
    </row>
    <row r="824" spans="1:6" x14ac:dyDescent="0.45">
      <c r="A824" s="88"/>
      <c r="B824" s="86"/>
      <c r="C824" s="8"/>
      <c r="D824" s="8"/>
      <c r="E824" s="86" t="str">
        <f>IFERROR(VLOOKUP(A824,SPY!$A$2:$E$379,5,FALSE),"")</f>
        <v/>
      </c>
      <c r="F824" s="8" t="str">
        <f t="shared" si="48"/>
        <v/>
      </c>
    </row>
    <row r="825" spans="1:6" x14ac:dyDescent="0.45">
      <c r="A825" s="88"/>
      <c r="B825" s="86"/>
      <c r="C825" s="8"/>
      <c r="D825" s="8"/>
      <c r="E825" s="86" t="str">
        <f>IFERROR(VLOOKUP(A825,SPY!$A$2:$E$379,5,FALSE),"")</f>
        <v/>
      </c>
      <c r="F825" s="8" t="str">
        <f t="shared" si="48"/>
        <v/>
      </c>
    </row>
    <row r="826" spans="1:6" x14ac:dyDescent="0.45">
      <c r="A826" s="88"/>
      <c r="B826" s="86"/>
      <c r="C826" s="8"/>
      <c r="D826" s="8"/>
      <c r="E826" s="86" t="str">
        <f>IFERROR(VLOOKUP(A826,SPY!$A$2:$E$379,5,FALSE),"")</f>
        <v/>
      </c>
      <c r="F826" s="8" t="str">
        <f t="shared" si="48"/>
        <v/>
      </c>
    </row>
    <row r="827" spans="1:6" x14ac:dyDescent="0.45">
      <c r="A827" s="88"/>
      <c r="B827" s="86"/>
      <c r="C827" s="8"/>
      <c r="D827" s="8"/>
      <c r="E827" s="86" t="str">
        <f>IFERROR(VLOOKUP(A827,SPY!$A$2:$E$379,5,FALSE),"")</f>
        <v/>
      </c>
      <c r="F827" s="8" t="str">
        <f t="shared" si="48"/>
        <v/>
      </c>
    </row>
    <row r="828" spans="1:6" x14ac:dyDescent="0.45">
      <c r="A828" s="88"/>
      <c r="B828" s="86"/>
      <c r="C828" s="8"/>
      <c r="D828" s="8"/>
      <c r="E828" s="86" t="str">
        <f>IFERROR(VLOOKUP(A828,SPY!$A$2:$E$379,5,FALSE),"")</f>
        <v/>
      </c>
      <c r="F828" s="8" t="str">
        <f t="shared" si="48"/>
        <v/>
      </c>
    </row>
    <row r="829" spans="1:6" x14ac:dyDescent="0.45">
      <c r="A829" s="88"/>
      <c r="B829" s="86"/>
      <c r="C829" s="8"/>
      <c r="D829" s="8"/>
      <c r="E829" s="86" t="str">
        <f>IFERROR(VLOOKUP(A829,SPY!$A$2:$E$379,5,FALSE),"")</f>
        <v/>
      </c>
      <c r="F829" s="8" t="str">
        <f t="shared" si="48"/>
        <v/>
      </c>
    </row>
    <row r="830" spans="1:6" x14ac:dyDescent="0.45">
      <c r="A830" s="88"/>
      <c r="B830" s="86"/>
      <c r="C830" s="8"/>
      <c r="D830" s="8"/>
      <c r="E830" s="86" t="str">
        <f>IFERROR(VLOOKUP(A830,SPY!$A$2:$E$379,5,FALSE),"")</f>
        <v/>
      </c>
      <c r="F830" s="8" t="str">
        <f t="shared" si="48"/>
        <v/>
      </c>
    </row>
    <row r="831" spans="1:6" x14ac:dyDescent="0.45">
      <c r="A831" s="88"/>
      <c r="B831" s="86"/>
      <c r="C831" s="8"/>
      <c r="D831" s="8"/>
      <c r="E831" s="86" t="str">
        <f>IFERROR(VLOOKUP(A831,SPY!$A$2:$E$379,5,FALSE),"")</f>
        <v/>
      </c>
      <c r="F831" s="8" t="str">
        <f t="shared" si="48"/>
        <v/>
      </c>
    </row>
    <row r="832" spans="1:6" x14ac:dyDescent="0.45">
      <c r="A832" s="88"/>
      <c r="B832" s="86"/>
      <c r="C832" s="8"/>
      <c r="D832" s="8"/>
      <c r="E832" s="86" t="str">
        <f>IFERROR(VLOOKUP(A832,SPY!$A$2:$E$379,5,FALSE),"")</f>
        <v/>
      </c>
      <c r="F832" s="8" t="str">
        <f t="shared" si="48"/>
        <v/>
      </c>
    </row>
    <row r="833" spans="1:6" x14ac:dyDescent="0.45">
      <c r="A833" s="88"/>
      <c r="B833" s="86"/>
      <c r="C833" s="8"/>
      <c r="D833" s="8"/>
      <c r="E833" s="86" t="str">
        <f>IFERROR(VLOOKUP(A833,SPY!$A$2:$E$379,5,FALSE),"")</f>
        <v/>
      </c>
      <c r="F833" s="8" t="str">
        <f t="shared" si="48"/>
        <v/>
      </c>
    </row>
    <row r="834" spans="1:6" x14ac:dyDescent="0.45">
      <c r="A834" s="88"/>
      <c r="B834" s="86"/>
      <c r="C834" s="8"/>
      <c r="D834" s="8"/>
      <c r="E834" s="86" t="str">
        <f>IFERROR(VLOOKUP(A834,SPY!$A$2:$E$379,5,FALSE),"")</f>
        <v/>
      </c>
      <c r="F834" s="8" t="str">
        <f t="shared" si="48"/>
        <v/>
      </c>
    </row>
    <row r="835" spans="1:6" x14ac:dyDescent="0.45">
      <c r="A835" s="88"/>
      <c r="B835" s="86"/>
      <c r="C835" s="8"/>
      <c r="D835" s="8"/>
      <c r="E835" s="86" t="str">
        <f>IFERROR(VLOOKUP(A835,SPY!$A$2:$E$379,5,FALSE),"")</f>
        <v/>
      </c>
      <c r="F835" s="8" t="str">
        <f t="shared" si="48"/>
        <v/>
      </c>
    </row>
    <row r="836" spans="1:6" x14ac:dyDescent="0.45">
      <c r="A836" s="88"/>
      <c r="B836" s="86"/>
      <c r="C836" s="8"/>
      <c r="D836" s="8"/>
      <c r="E836" s="86" t="str">
        <f>IFERROR(VLOOKUP(A836,SPY!$A$2:$E$379,5,FALSE),"")</f>
        <v/>
      </c>
      <c r="F836" s="8" t="str">
        <f t="shared" si="48"/>
        <v/>
      </c>
    </row>
    <row r="837" spans="1:6" x14ac:dyDescent="0.45">
      <c r="A837" s="88"/>
      <c r="B837" s="86"/>
      <c r="C837" s="8"/>
      <c r="D837" s="8"/>
      <c r="E837" s="86" t="str">
        <f>IFERROR(VLOOKUP(A837,SPY!$A$2:$E$379,5,FALSE),"")</f>
        <v/>
      </c>
      <c r="F837" s="8" t="str">
        <f t="shared" si="48"/>
        <v/>
      </c>
    </row>
    <row r="838" spans="1:6" x14ac:dyDescent="0.45">
      <c r="A838" s="88"/>
      <c r="B838" s="86"/>
      <c r="C838" s="8"/>
      <c r="D838" s="8"/>
      <c r="E838" s="86" t="str">
        <f>IFERROR(VLOOKUP(A838,SPY!$A$2:$E$379,5,FALSE),"")</f>
        <v/>
      </c>
      <c r="F838" s="8" t="str">
        <f t="shared" si="48"/>
        <v/>
      </c>
    </row>
    <row r="839" spans="1:6" x14ac:dyDescent="0.45">
      <c r="A839" s="88"/>
      <c r="B839" s="86"/>
      <c r="C839" s="8"/>
      <c r="D839" s="8"/>
      <c r="E839" s="86" t="str">
        <f>IFERROR(VLOOKUP(A839,SPY!$A$2:$E$379,5,FALSE),"")</f>
        <v/>
      </c>
      <c r="F839" s="8" t="str">
        <f t="shared" si="48"/>
        <v/>
      </c>
    </row>
    <row r="840" spans="1:6" x14ac:dyDescent="0.45">
      <c r="A840" s="88"/>
      <c r="B840" s="86"/>
      <c r="C840" s="8"/>
      <c r="D840" s="8"/>
      <c r="E840" s="86" t="str">
        <f>IFERROR(VLOOKUP(A840,SPY!$A$2:$E$379,5,FALSE),"")</f>
        <v/>
      </c>
      <c r="F840" s="8" t="str">
        <f t="shared" si="48"/>
        <v/>
      </c>
    </row>
    <row r="841" spans="1:6" x14ac:dyDescent="0.45">
      <c r="A841" s="88"/>
      <c r="B841" s="86"/>
      <c r="C841" s="8"/>
      <c r="D841" s="8"/>
      <c r="E841" s="86" t="str">
        <f>IFERROR(VLOOKUP(A841,SPY!$A$2:$E$379,5,FALSE),"")</f>
        <v/>
      </c>
      <c r="F841" s="8" t="str">
        <f t="shared" si="48"/>
        <v/>
      </c>
    </row>
    <row r="842" spans="1:6" x14ac:dyDescent="0.45">
      <c r="A842" s="88"/>
      <c r="B842" s="86"/>
      <c r="C842" s="8"/>
      <c r="D842" s="8"/>
      <c r="E842" s="86" t="str">
        <f>IFERROR(VLOOKUP(A842,SPY!$A$2:$E$379,5,FALSE),"")</f>
        <v/>
      </c>
      <c r="F842" s="8" t="str">
        <f t="shared" si="48"/>
        <v/>
      </c>
    </row>
    <row r="843" spans="1:6" x14ac:dyDescent="0.45">
      <c r="A843" s="88"/>
      <c r="B843" s="86"/>
      <c r="C843" s="8"/>
      <c r="D843" s="8"/>
      <c r="E843" s="86" t="str">
        <f>IFERROR(VLOOKUP(A843,SPY!$A$2:$E$379,5,FALSE),"")</f>
        <v/>
      </c>
      <c r="F843" s="8" t="str">
        <f t="shared" si="48"/>
        <v/>
      </c>
    </row>
    <row r="844" spans="1:6" x14ac:dyDescent="0.45">
      <c r="A844" s="88"/>
      <c r="B844" s="86"/>
      <c r="C844" s="8"/>
      <c r="D844" s="8"/>
      <c r="E844" s="86" t="str">
        <f>IFERROR(VLOOKUP(A844,SPY!$A$2:$E$379,5,FALSE),"")</f>
        <v/>
      </c>
      <c r="F844" s="8" t="str">
        <f t="shared" si="48"/>
        <v/>
      </c>
    </row>
    <row r="845" spans="1:6" x14ac:dyDescent="0.45">
      <c r="A845" s="88"/>
      <c r="B845" s="86"/>
      <c r="C845" s="8"/>
      <c r="D845" s="8"/>
      <c r="E845" s="86" t="str">
        <f>IFERROR(VLOOKUP(A845,SPY!$A$2:$E$379,5,FALSE),"")</f>
        <v/>
      </c>
      <c r="F845" s="8" t="str">
        <f t="shared" si="48"/>
        <v/>
      </c>
    </row>
    <row r="846" spans="1:6" x14ac:dyDescent="0.45">
      <c r="A846" s="88"/>
      <c r="B846" s="86"/>
      <c r="C846" s="8"/>
      <c r="D846" s="8"/>
      <c r="E846" s="86" t="str">
        <f>IFERROR(VLOOKUP(A846,SPY!$A$2:$E$379,5,FALSE),"")</f>
        <v/>
      </c>
      <c r="F846" s="8" t="str">
        <f t="shared" si="48"/>
        <v/>
      </c>
    </row>
    <row r="847" spans="1:6" x14ac:dyDescent="0.45">
      <c r="A847" s="88"/>
      <c r="B847" s="86"/>
      <c r="C847" s="8"/>
      <c r="D847" s="8"/>
      <c r="E847" s="86" t="str">
        <f>IFERROR(VLOOKUP(A847,SPY!$A$2:$E$379,5,FALSE),"")</f>
        <v/>
      </c>
      <c r="F847" s="8" t="str">
        <f t="shared" si="48"/>
        <v/>
      </c>
    </row>
    <row r="848" spans="1:6" x14ac:dyDescent="0.45">
      <c r="A848" s="88"/>
      <c r="B848" s="86"/>
      <c r="C848" s="8"/>
      <c r="D848" s="8"/>
      <c r="E848" s="86" t="str">
        <f>IFERROR(VLOOKUP(A848,SPY!$A$2:$E$379,5,FALSE),"")</f>
        <v/>
      </c>
      <c r="F848" s="8" t="str">
        <f t="shared" si="48"/>
        <v/>
      </c>
    </row>
    <row r="849" spans="1:6" x14ac:dyDescent="0.45">
      <c r="A849" s="88"/>
      <c r="B849" s="86"/>
      <c r="C849" s="8"/>
      <c r="D849" s="8"/>
      <c r="E849" s="86" t="str">
        <f>IFERROR(VLOOKUP(A849,SPY!$A$2:$E$379,5,FALSE),"")</f>
        <v/>
      </c>
      <c r="F849" s="8" t="str">
        <f t="shared" si="48"/>
        <v/>
      </c>
    </row>
    <row r="850" spans="1:6" x14ac:dyDescent="0.45">
      <c r="A850" s="88"/>
      <c r="B850" s="86"/>
      <c r="C850" s="8"/>
      <c r="D850" s="8"/>
      <c r="E850" s="86" t="str">
        <f>IFERROR(VLOOKUP(A850,SPY!$A$2:$E$379,5,FALSE),"")</f>
        <v/>
      </c>
      <c r="F850" s="8" t="str">
        <f t="shared" si="48"/>
        <v/>
      </c>
    </row>
    <row r="851" spans="1:6" x14ac:dyDescent="0.45">
      <c r="A851" s="88"/>
      <c r="B851" s="86"/>
      <c r="C851" s="8"/>
      <c r="D851" s="8"/>
      <c r="E851" s="86" t="str">
        <f>IFERROR(VLOOKUP(A851,SPY!$A$2:$E$379,5,FALSE),"")</f>
        <v/>
      </c>
      <c r="F851" s="8" t="str">
        <f t="shared" si="48"/>
        <v/>
      </c>
    </row>
    <row r="852" spans="1:6" x14ac:dyDescent="0.45">
      <c r="A852" s="88"/>
      <c r="B852" s="86"/>
      <c r="C852" s="8"/>
      <c r="D852" s="8"/>
      <c r="E852" s="86" t="str">
        <f>IFERROR(VLOOKUP(A852,SPY!$A$2:$E$379,5,FALSE),"")</f>
        <v/>
      </c>
      <c r="F852" s="8" t="str">
        <f t="shared" si="48"/>
        <v/>
      </c>
    </row>
    <row r="853" spans="1:6" x14ac:dyDescent="0.45">
      <c r="A853" s="88"/>
      <c r="B853" s="86"/>
      <c r="C853" s="8"/>
      <c r="D853" s="8"/>
      <c r="E853" s="86" t="str">
        <f>IFERROR(VLOOKUP(A853,SPY!$A$2:$E$379,5,FALSE),"")</f>
        <v/>
      </c>
      <c r="F853" s="8" t="str">
        <f t="shared" si="48"/>
        <v/>
      </c>
    </row>
    <row r="854" spans="1:6" x14ac:dyDescent="0.45">
      <c r="A854" s="88"/>
      <c r="B854" s="86"/>
      <c r="C854" s="8"/>
      <c r="D854" s="8"/>
      <c r="E854" s="86" t="str">
        <f>IFERROR(VLOOKUP(A854,SPY!$A$2:$E$379,5,FALSE),"")</f>
        <v/>
      </c>
      <c r="F854" s="8" t="str">
        <f t="shared" si="48"/>
        <v/>
      </c>
    </row>
    <row r="855" spans="1:6" x14ac:dyDescent="0.45">
      <c r="A855" s="88"/>
      <c r="B855" s="86"/>
      <c r="C855" s="8"/>
      <c r="D855" s="8"/>
      <c r="E855" s="86" t="str">
        <f>IFERROR(VLOOKUP(A855,SPY!$A$2:$E$379,5,FALSE),"")</f>
        <v/>
      </c>
      <c r="F855" s="8" t="str">
        <f t="shared" si="48"/>
        <v/>
      </c>
    </row>
    <row r="856" spans="1:6" x14ac:dyDescent="0.45">
      <c r="A856" s="88"/>
      <c r="B856" s="86"/>
      <c r="C856" s="8"/>
      <c r="D856" s="8"/>
      <c r="E856" s="86" t="str">
        <f>IFERROR(VLOOKUP(A856,SPY!$A$2:$E$379,5,FALSE),"")</f>
        <v/>
      </c>
      <c r="F856" s="8" t="str">
        <f t="shared" si="48"/>
        <v/>
      </c>
    </row>
    <row r="857" spans="1:6" x14ac:dyDescent="0.45">
      <c r="A857" s="88"/>
      <c r="B857" s="86"/>
      <c r="C857" s="8"/>
      <c r="D857" s="8"/>
      <c r="E857" s="86" t="str">
        <f>IFERROR(VLOOKUP(A857,SPY!$A$2:$E$379,5,FALSE),"")</f>
        <v/>
      </c>
      <c r="F857" s="8" t="str">
        <f t="shared" si="48"/>
        <v/>
      </c>
    </row>
    <row r="858" spans="1:6" x14ac:dyDescent="0.45">
      <c r="A858" s="88"/>
      <c r="B858" s="86"/>
      <c r="C858" s="8"/>
      <c r="D858" s="8"/>
      <c r="E858" s="86" t="str">
        <f>IFERROR(VLOOKUP(A858,SPY!$A$2:$E$379,5,FALSE),"")</f>
        <v/>
      </c>
      <c r="F858" s="8" t="str">
        <f t="shared" si="48"/>
        <v/>
      </c>
    </row>
    <row r="859" spans="1:6" x14ac:dyDescent="0.45">
      <c r="A859" s="88"/>
      <c r="B859" s="86"/>
      <c r="C859" s="8"/>
      <c r="D859" s="8"/>
      <c r="E859" s="86" t="str">
        <f>IFERROR(VLOOKUP(A859,SPY!$A$2:$E$379,5,FALSE),"")</f>
        <v/>
      </c>
      <c r="F859" s="8" t="str">
        <f t="shared" si="48"/>
        <v/>
      </c>
    </row>
    <row r="860" spans="1:6" x14ac:dyDescent="0.45">
      <c r="A860" s="88"/>
      <c r="B860" s="86"/>
      <c r="C860" s="8"/>
      <c r="D860" s="8"/>
      <c r="E860" s="86" t="str">
        <f>IFERROR(VLOOKUP(A860,SPY!$A$2:$E$379,5,FALSE),"")</f>
        <v/>
      </c>
      <c r="F860" s="8" t="str">
        <f t="shared" si="48"/>
        <v/>
      </c>
    </row>
    <row r="861" spans="1:6" x14ac:dyDescent="0.45">
      <c r="A861" s="88"/>
      <c r="B861" s="86"/>
      <c r="C861" s="8"/>
      <c r="D861" s="8"/>
      <c r="E861" s="86" t="str">
        <f>IFERROR(VLOOKUP(A861,SPY!$A$2:$E$379,5,FALSE),"")</f>
        <v/>
      </c>
      <c r="F861" s="8" t="str">
        <f t="shared" si="48"/>
        <v/>
      </c>
    </row>
    <row r="862" spans="1:6" x14ac:dyDescent="0.45">
      <c r="A862" s="88"/>
      <c r="B862" s="86"/>
      <c r="C862" s="8"/>
      <c r="D862" s="8"/>
      <c r="E862" s="86" t="str">
        <f>IFERROR(VLOOKUP(A862,SPY!$A$2:$E$379,5,FALSE),"")</f>
        <v/>
      </c>
      <c r="F862" s="8" t="str">
        <f t="shared" si="48"/>
        <v/>
      </c>
    </row>
    <row r="863" spans="1:6" x14ac:dyDescent="0.45">
      <c r="A863" s="88"/>
      <c r="B863" s="86"/>
      <c r="C863" s="8"/>
      <c r="D863" s="8"/>
      <c r="E863" s="86" t="str">
        <f>IFERROR(VLOOKUP(A863,SPY!$A$2:$E$379,5,FALSE),"")</f>
        <v/>
      </c>
      <c r="F863" s="8" t="str">
        <f t="shared" si="48"/>
        <v/>
      </c>
    </row>
    <row r="864" spans="1:6" x14ac:dyDescent="0.45">
      <c r="A864" s="88"/>
      <c r="B864" s="86"/>
      <c r="C864" s="8"/>
      <c r="D864" s="8"/>
      <c r="E864" s="86" t="str">
        <f>IFERROR(VLOOKUP(A864,SPY!$A$2:$E$379,5,FALSE),"")</f>
        <v/>
      </c>
      <c r="F864" s="8" t="str">
        <f t="shared" si="48"/>
        <v/>
      </c>
    </row>
    <row r="865" spans="1:6" x14ac:dyDescent="0.45">
      <c r="A865" s="88"/>
      <c r="B865" s="86"/>
      <c r="C865" s="8"/>
      <c r="D865" s="8"/>
      <c r="E865" s="86" t="str">
        <f>IFERROR(VLOOKUP(A865,SPY!$A$2:$E$379,5,FALSE),"")</f>
        <v/>
      </c>
      <c r="F865" s="8" t="str">
        <f t="shared" si="48"/>
        <v/>
      </c>
    </row>
    <row r="866" spans="1:6" x14ac:dyDescent="0.45">
      <c r="A866" s="88"/>
      <c r="B866" s="86"/>
      <c r="C866" s="8"/>
      <c r="D866" s="8"/>
      <c r="E866" s="86" t="str">
        <f>IFERROR(VLOOKUP(A866,SPY!$A$2:$E$379,5,FALSE),"")</f>
        <v/>
      </c>
      <c r="F866" s="8" t="str">
        <f t="shared" si="48"/>
        <v/>
      </c>
    </row>
    <row r="867" spans="1:6" x14ac:dyDescent="0.45">
      <c r="A867" s="88"/>
      <c r="B867" s="86"/>
      <c r="C867" s="8"/>
      <c r="D867" s="8"/>
      <c r="E867" s="86" t="str">
        <f>IFERROR(VLOOKUP(A867,SPY!$A$2:$E$379,5,FALSE),"")</f>
        <v/>
      </c>
      <c r="F867" s="8" t="str">
        <f t="shared" si="48"/>
        <v/>
      </c>
    </row>
    <row r="868" spans="1:6" x14ac:dyDescent="0.45">
      <c r="A868" s="88"/>
      <c r="B868" s="86"/>
      <c r="C868" s="8"/>
      <c r="D868" s="8"/>
      <c r="E868" s="86" t="str">
        <f>IFERROR(VLOOKUP(A868,SPY!$A$2:$E$379,5,FALSE),"")</f>
        <v/>
      </c>
      <c r="F868" s="8" t="str">
        <f t="shared" si="48"/>
        <v/>
      </c>
    </row>
    <row r="869" spans="1:6" x14ac:dyDescent="0.45">
      <c r="A869" s="88"/>
      <c r="B869" s="86"/>
      <c r="C869" s="8"/>
      <c r="D869" s="8"/>
      <c r="E869" s="86" t="str">
        <f>IFERROR(VLOOKUP(A869,SPY!$A$2:$E$379,5,FALSE),"")</f>
        <v/>
      </c>
      <c r="F869" s="8" t="str">
        <f t="shared" si="48"/>
        <v/>
      </c>
    </row>
    <row r="870" spans="1:6" x14ac:dyDescent="0.45">
      <c r="A870" s="88"/>
      <c r="B870" s="86"/>
      <c r="C870" s="8"/>
      <c r="D870" s="8"/>
      <c r="E870" s="86" t="str">
        <f>IFERROR(VLOOKUP(A870,SPY!$A$2:$E$379,5,FALSE),"")</f>
        <v/>
      </c>
      <c r="F870" s="8" t="str">
        <f t="shared" si="48"/>
        <v/>
      </c>
    </row>
    <row r="871" spans="1:6" x14ac:dyDescent="0.45">
      <c r="A871" s="88"/>
      <c r="B871" s="86"/>
      <c r="C871" s="8"/>
      <c r="D871" s="8"/>
      <c r="E871" s="86" t="str">
        <f>IFERROR(VLOOKUP(A871,SPY!$A$2:$E$379,5,FALSE),"")</f>
        <v/>
      </c>
      <c r="F871" s="8" t="str">
        <f t="shared" si="48"/>
        <v/>
      </c>
    </row>
    <row r="872" spans="1:6" x14ac:dyDescent="0.45">
      <c r="A872" s="88"/>
      <c r="B872" s="86"/>
      <c r="C872" s="8"/>
      <c r="D872" s="8"/>
      <c r="E872" s="86" t="str">
        <f>IFERROR(VLOOKUP(A872,SPY!$A$2:$E$379,5,FALSE),"")</f>
        <v/>
      </c>
      <c r="F872" s="8" t="str">
        <f t="shared" si="48"/>
        <v/>
      </c>
    </row>
    <row r="873" spans="1:6" x14ac:dyDescent="0.45">
      <c r="A873" s="88"/>
      <c r="B873" s="86"/>
      <c r="C873" s="8"/>
      <c r="D873" s="8"/>
      <c r="E873" s="86" t="str">
        <f>IFERROR(VLOOKUP(A873,SPY!$A$2:$E$379,5,FALSE),"")</f>
        <v/>
      </c>
      <c r="F873" s="8" t="str">
        <f t="shared" ref="F873:F931" si="49">IFERROR(E873/E861-1,"")</f>
        <v/>
      </c>
    </row>
    <row r="874" spans="1:6" x14ac:dyDescent="0.45">
      <c r="A874" s="88"/>
      <c r="B874" s="86"/>
      <c r="C874" s="8"/>
      <c r="D874" s="8"/>
      <c r="E874" s="86" t="str">
        <f>IFERROR(VLOOKUP(A874,SPY!$A$2:$E$379,5,FALSE),"")</f>
        <v/>
      </c>
      <c r="F874" s="8" t="str">
        <f t="shared" si="49"/>
        <v/>
      </c>
    </row>
    <row r="875" spans="1:6" x14ac:dyDescent="0.45">
      <c r="A875" s="88"/>
      <c r="B875" s="86"/>
      <c r="C875" s="8"/>
      <c r="D875" s="8"/>
      <c r="E875" s="86" t="str">
        <f>IFERROR(VLOOKUP(A875,SPY!$A$2:$E$379,5,FALSE),"")</f>
        <v/>
      </c>
      <c r="F875" s="8" t="str">
        <f t="shared" si="49"/>
        <v/>
      </c>
    </row>
    <row r="876" spans="1:6" x14ac:dyDescent="0.45">
      <c r="A876" s="88"/>
      <c r="B876" s="86"/>
      <c r="C876" s="8"/>
      <c r="D876" s="8"/>
      <c r="E876" s="86" t="str">
        <f>IFERROR(VLOOKUP(A876,SPY!$A$2:$E$379,5,FALSE),"")</f>
        <v/>
      </c>
      <c r="F876" s="8" t="str">
        <f t="shared" si="49"/>
        <v/>
      </c>
    </row>
    <row r="877" spans="1:6" x14ac:dyDescent="0.45">
      <c r="A877" s="88"/>
      <c r="B877" s="86"/>
      <c r="C877" s="8"/>
      <c r="D877" s="8"/>
      <c r="E877" s="86" t="str">
        <f>IFERROR(VLOOKUP(A877,SPY!$A$2:$E$379,5,FALSE),"")</f>
        <v/>
      </c>
      <c r="F877" s="8" t="str">
        <f t="shared" si="49"/>
        <v/>
      </c>
    </row>
    <row r="878" spans="1:6" x14ac:dyDescent="0.45">
      <c r="A878" s="88"/>
      <c r="B878" s="86"/>
      <c r="C878" s="8"/>
      <c r="D878" s="8"/>
      <c r="E878" s="86" t="str">
        <f>IFERROR(VLOOKUP(A878,SPY!$A$2:$E$379,5,FALSE),"")</f>
        <v/>
      </c>
      <c r="F878" s="8" t="str">
        <f t="shared" si="49"/>
        <v/>
      </c>
    </row>
    <row r="879" spans="1:6" x14ac:dyDescent="0.45">
      <c r="A879" s="88"/>
      <c r="B879" s="86"/>
      <c r="C879" s="8"/>
      <c r="D879" s="8"/>
      <c r="E879" s="86" t="str">
        <f>IFERROR(VLOOKUP(A879,SPY!$A$2:$E$379,5,FALSE),"")</f>
        <v/>
      </c>
      <c r="F879" s="8" t="str">
        <f t="shared" si="49"/>
        <v/>
      </c>
    </row>
    <row r="880" spans="1:6" x14ac:dyDescent="0.45">
      <c r="A880" s="88"/>
      <c r="B880" s="86"/>
      <c r="C880" s="8"/>
      <c r="D880" s="8"/>
      <c r="E880" s="86" t="str">
        <f>IFERROR(VLOOKUP(A880,SPY!$A$2:$E$379,5,FALSE),"")</f>
        <v/>
      </c>
      <c r="F880" s="8" t="str">
        <f t="shared" si="49"/>
        <v/>
      </c>
    </row>
    <row r="881" spans="1:6" x14ac:dyDescent="0.45">
      <c r="A881" s="88"/>
      <c r="B881" s="86"/>
      <c r="C881" s="8"/>
      <c r="D881" s="8"/>
      <c r="E881" s="86" t="str">
        <f>IFERROR(VLOOKUP(A881,SPY!$A$2:$E$379,5,FALSE),"")</f>
        <v/>
      </c>
      <c r="F881" s="8" t="str">
        <f t="shared" si="49"/>
        <v/>
      </c>
    </row>
    <row r="882" spans="1:6" x14ac:dyDescent="0.45">
      <c r="A882" s="88"/>
      <c r="B882" s="86"/>
      <c r="C882" s="8"/>
      <c r="D882" s="8"/>
      <c r="E882" s="86" t="str">
        <f>IFERROR(VLOOKUP(A882,SPY!$A$2:$E$379,5,FALSE),"")</f>
        <v/>
      </c>
      <c r="F882" s="8" t="str">
        <f t="shared" si="49"/>
        <v/>
      </c>
    </row>
    <row r="883" spans="1:6" x14ac:dyDescent="0.45">
      <c r="A883" s="88"/>
      <c r="B883" s="86"/>
      <c r="C883" s="8"/>
      <c r="D883" s="8"/>
      <c r="E883" s="86" t="str">
        <f>IFERROR(VLOOKUP(A883,SPY!$A$2:$E$379,5,FALSE),"")</f>
        <v/>
      </c>
      <c r="F883" s="8" t="str">
        <f t="shared" si="49"/>
        <v/>
      </c>
    </row>
    <row r="884" spans="1:6" x14ac:dyDescent="0.45">
      <c r="A884" s="88"/>
      <c r="B884" s="86"/>
      <c r="C884" s="8"/>
      <c r="D884" s="8"/>
      <c r="E884" s="86" t="str">
        <f>IFERROR(VLOOKUP(A884,SPY!$A$2:$E$379,5,FALSE),"")</f>
        <v/>
      </c>
      <c r="F884" s="8" t="str">
        <f t="shared" si="49"/>
        <v/>
      </c>
    </row>
    <row r="885" spans="1:6" x14ac:dyDescent="0.45">
      <c r="A885" s="88"/>
      <c r="B885" s="86"/>
      <c r="C885" s="8"/>
      <c r="D885" s="8"/>
      <c r="E885" s="86" t="str">
        <f>IFERROR(VLOOKUP(A885,SPY!$A$2:$E$379,5,FALSE),"")</f>
        <v/>
      </c>
      <c r="F885" s="8" t="str">
        <f t="shared" si="49"/>
        <v/>
      </c>
    </row>
    <row r="886" spans="1:6" x14ac:dyDescent="0.45">
      <c r="A886" s="88"/>
      <c r="B886" s="86"/>
      <c r="C886" s="8"/>
      <c r="D886" s="8"/>
      <c r="E886" s="86" t="str">
        <f>IFERROR(VLOOKUP(A886,SPY!$A$2:$E$379,5,FALSE),"")</f>
        <v/>
      </c>
      <c r="F886" s="8" t="str">
        <f t="shared" si="49"/>
        <v/>
      </c>
    </row>
    <row r="887" spans="1:6" x14ac:dyDescent="0.45">
      <c r="A887" s="88"/>
      <c r="B887" s="86"/>
      <c r="C887" s="8"/>
      <c r="D887" s="8"/>
      <c r="E887" s="86" t="str">
        <f>IFERROR(VLOOKUP(A887,SPY!$A$2:$E$379,5,FALSE),"")</f>
        <v/>
      </c>
      <c r="F887" s="8" t="str">
        <f t="shared" si="49"/>
        <v/>
      </c>
    </row>
    <row r="888" spans="1:6" x14ac:dyDescent="0.45">
      <c r="A888" s="88"/>
      <c r="B888" s="86"/>
      <c r="C888" s="8"/>
      <c r="D888" s="8"/>
      <c r="E888" s="86" t="str">
        <f>IFERROR(VLOOKUP(A888,SPY!$A$2:$E$379,5,FALSE),"")</f>
        <v/>
      </c>
      <c r="F888" s="8" t="str">
        <f t="shared" si="49"/>
        <v/>
      </c>
    </row>
    <row r="889" spans="1:6" x14ac:dyDescent="0.45">
      <c r="A889" s="88"/>
      <c r="B889" s="86"/>
      <c r="C889" s="8"/>
      <c r="D889" s="8"/>
      <c r="E889" s="86" t="str">
        <f>IFERROR(VLOOKUP(A889,SPY!$A$2:$E$379,5,FALSE),"")</f>
        <v/>
      </c>
      <c r="F889" s="8" t="str">
        <f t="shared" si="49"/>
        <v/>
      </c>
    </row>
    <row r="890" spans="1:6" x14ac:dyDescent="0.45">
      <c r="A890" s="88"/>
      <c r="B890" s="86"/>
      <c r="C890" s="8"/>
      <c r="D890" s="8"/>
      <c r="E890" s="86" t="str">
        <f>IFERROR(VLOOKUP(A890,SPY!$A$2:$E$379,5,FALSE),"")</f>
        <v/>
      </c>
      <c r="F890" s="8" t="str">
        <f t="shared" si="49"/>
        <v/>
      </c>
    </row>
    <row r="891" spans="1:6" x14ac:dyDescent="0.45">
      <c r="A891" s="88"/>
      <c r="B891" s="86"/>
      <c r="C891" s="8"/>
      <c r="D891" s="8"/>
      <c r="E891" s="86" t="str">
        <f>IFERROR(VLOOKUP(A891,SPY!$A$2:$E$379,5,FALSE),"")</f>
        <v/>
      </c>
      <c r="F891" s="8" t="str">
        <f t="shared" si="49"/>
        <v/>
      </c>
    </row>
    <row r="892" spans="1:6" x14ac:dyDescent="0.45">
      <c r="A892" s="88"/>
      <c r="B892" s="86"/>
      <c r="C892" s="8"/>
      <c r="D892" s="8"/>
      <c r="E892" s="86" t="str">
        <f>IFERROR(VLOOKUP(A892,SPY!$A$2:$E$379,5,FALSE),"")</f>
        <v/>
      </c>
      <c r="F892" s="8" t="str">
        <f t="shared" si="49"/>
        <v/>
      </c>
    </row>
    <row r="893" spans="1:6" x14ac:dyDescent="0.45">
      <c r="A893" s="88"/>
      <c r="B893" s="86"/>
      <c r="C893" s="8"/>
      <c r="D893" s="8"/>
      <c r="E893" s="86" t="str">
        <f>IFERROR(VLOOKUP(A893,SPY!$A$2:$E$379,5,FALSE),"")</f>
        <v/>
      </c>
      <c r="F893" s="8" t="str">
        <f t="shared" si="49"/>
        <v/>
      </c>
    </row>
    <row r="894" spans="1:6" x14ac:dyDescent="0.45">
      <c r="A894" s="88"/>
      <c r="B894" s="86"/>
      <c r="C894" s="8"/>
      <c r="D894" s="8"/>
      <c r="E894" s="86" t="str">
        <f>IFERROR(VLOOKUP(A894,SPY!$A$2:$E$379,5,FALSE),"")</f>
        <v/>
      </c>
      <c r="F894" s="8" t="str">
        <f t="shared" si="49"/>
        <v/>
      </c>
    </row>
    <row r="895" spans="1:6" x14ac:dyDescent="0.45">
      <c r="A895" s="88"/>
      <c r="B895" s="86"/>
      <c r="C895" s="8"/>
      <c r="D895" s="8"/>
      <c r="E895" s="86" t="str">
        <f>IFERROR(VLOOKUP(A895,SPY!$A$2:$E$379,5,FALSE),"")</f>
        <v/>
      </c>
      <c r="F895" s="8" t="str">
        <f t="shared" si="49"/>
        <v/>
      </c>
    </row>
    <row r="896" spans="1:6" x14ac:dyDescent="0.45">
      <c r="A896" s="88"/>
      <c r="B896" s="86"/>
      <c r="C896" s="8"/>
      <c r="D896" s="8"/>
      <c r="E896" s="86" t="str">
        <f>IFERROR(VLOOKUP(A896,SPY!$A$2:$E$379,5,FALSE),"")</f>
        <v/>
      </c>
      <c r="F896" s="8" t="str">
        <f t="shared" si="49"/>
        <v/>
      </c>
    </row>
    <row r="897" spans="1:6" x14ac:dyDescent="0.45">
      <c r="A897" s="88"/>
      <c r="B897" s="86"/>
      <c r="C897" s="8"/>
      <c r="D897" s="8"/>
      <c r="E897" s="86" t="str">
        <f>IFERROR(VLOOKUP(A897,SPY!$A$2:$E$379,5,FALSE),"")</f>
        <v/>
      </c>
      <c r="F897" s="8" t="str">
        <f t="shared" si="49"/>
        <v/>
      </c>
    </row>
    <row r="898" spans="1:6" x14ac:dyDescent="0.45">
      <c r="A898" s="88"/>
      <c r="B898" s="86"/>
      <c r="C898" s="8"/>
      <c r="D898" s="8"/>
      <c r="E898" s="86" t="str">
        <f>IFERROR(VLOOKUP(A898,SPY!$A$2:$E$379,5,FALSE),"")</f>
        <v/>
      </c>
      <c r="F898" s="8" t="str">
        <f t="shared" si="49"/>
        <v/>
      </c>
    </row>
    <row r="899" spans="1:6" x14ac:dyDescent="0.45">
      <c r="A899" s="88"/>
      <c r="B899" s="86"/>
      <c r="C899" s="8"/>
      <c r="D899" s="8"/>
      <c r="E899" s="86" t="str">
        <f>IFERROR(VLOOKUP(A899,SPY!$A$2:$E$379,5,FALSE),"")</f>
        <v/>
      </c>
      <c r="F899" s="8" t="str">
        <f t="shared" si="49"/>
        <v/>
      </c>
    </row>
    <row r="900" spans="1:6" x14ac:dyDescent="0.45">
      <c r="A900" s="88"/>
      <c r="B900" s="86"/>
      <c r="C900" s="8"/>
      <c r="D900" s="8"/>
      <c r="E900" s="86" t="str">
        <f>IFERROR(VLOOKUP(A900,SPY!$A$2:$E$379,5,FALSE),"")</f>
        <v/>
      </c>
      <c r="F900" s="8" t="str">
        <f t="shared" si="49"/>
        <v/>
      </c>
    </row>
    <row r="901" spans="1:6" x14ac:dyDescent="0.45">
      <c r="A901" s="88"/>
      <c r="B901" s="86"/>
      <c r="C901" s="8"/>
      <c r="D901" s="8"/>
      <c r="E901" s="86" t="str">
        <f>IFERROR(VLOOKUP(A901,SPY!$A$2:$E$379,5,FALSE),"")</f>
        <v/>
      </c>
      <c r="F901" s="8" t="str">
        <f t="shared" si="49"/>
        <v/>
      </c>
    </row>
    <row r="902" spans="1:6" x14ac:dyDescent="0.45">
      <c r="A902" s="88"/>
      <c r="B902" s="86"/>
      <c r="C902" s="8"/>
      <c r="D902" s="8"/>
      <c r="E902" s="86" t="str">
        <f>IFERROR(VLOOKUP(A902,SPY!$A$2:$E$379,5,FALSE),"")</f>
        <v/>
      </c>
      <c r="F902" s="8" t="str">
        <f t="shared" si="49"/>
        <v/>
      </c>
    </row>
    <row r="903" spans="1:6" x14ac:dyDescent="0.45">
      <c r="A903" s="88"/>
      <c r="B903" s="86"/>
      <c r="C903" s="8"/>
      <c r="D903" s="8"/>
      <c r="E903" s="86" t="str">
        <f>IFERROR(VLOOKUP(A903,SPY!$A$2:$E$379,5,FALSE),"")</f>
        <v/>
      </c>
      <c r="F903" s="8" t="str">
        <f t="shared" si="49"/>
        <v/>
      </c>
    </row>
    <row r="904" spans="1:6" x14ac:dyDescent="0.45">
      <c r="A904" s="88"/>
      <c r="B904" s="86"/>
      <c r="C904" s="8"/>
      <c r="D904" s="8"/>
      <c r="E904" s="86" t="str">
        <f>IFERROR(VLOOKUP(A904,SPY!$A$2:$E$379,5,FALSE),"")</f>
        <v/>
      </c>
      <c r="F904" s="8" t="str">
        <f t="shared" si="49"/>
        <v/>
      </c>
    </row>
    <row r="905" spans="1:6" x14ac:dyDescent="0.45">
      <c r="A905" s="88"/>
      <c r="B905" s="86"/>
      <c r="C905" s="8"/>
      <c r="D905" s="8"/>
      <c r="E905" s="86" t="str">
        <f>IFERROR(VLOOKUP(A905,SPY!$A$2:$E$379,5,FALSE),"")</f>
        <v/>
      </c>
      <c r="F905" s="8" t="str">
        <f t="shared" si="49"/>
        <v/>
      </c>
    </row>
    <row r="906" spans="1:6" x14ac:dyDescent="0.45">
      <c r="A906" s="88"/>
      <c r="B906" s="86"/>
      <c r="C906" s="8"/>
      <c r="D906" s="8"/>
      <c r="E906" s="86" t="str">
        <f>IFERROR(VLOOKUP(A906,SPY!$A$2:$E$379,5,FALSE),"")</f>
        <v/>
      </c>
      <c r="F906" s="8" t="str">
        <f t="shared" si="49"/>
        <v/>
      </c>
    </row>
    <row r="907" spans="1:6" x14ac:dyDescent="0.45">
      <c r="A907" s="88"/>
      <c r="B907" s="86"/>
      <c r="C907" s="8"/>
      <c r="D907" s="8"/>
      <c r="E907" s="86" t="str">
        <f>IFERROR(VLOOKUP(A907,SPY!$A$2:$E$379,5,FALSE),"")</f>
        <v/>
      </c>
      <c r="F907" s="8" t="str">
        <f t="shared" si="49"/>
        <v/>
      </c>
    </row>
    <row r="908" spans="1:6" x14ac:dyDescent="0.45">
      <c r="A908" s="88"/>
      <c r="B908" s="86"/>
      <c r="C908" s="8"/>
      <c r="D908" s="8"/>
      <c r="E908" s="86" t="str">
        <f>IFERROR(VLOOKUP(A908,SPY!$A$2:$E$379,5,FALSE),"")</f>
        <v/>
      </c>
      <c r="F908" s="8" t="str">
        <f t="shared" si="49"/>
        <v/>
      </c>
    </row>
    <row r="909" spans="1:6" x14ac:dyDescent="0.45">
      <c r="A909" s="88"/>
      <c r="B909" s="86"/>
      <c r="C909" s="8"/>
      <c r="D909" s="8"/>
      <c r="E909" s="86" t="str">
        <f>IFERROR(VLOOKUP(A909,SPY!$A$2:$E$379,5,FALSE),"")</f>
        <v/>
      </c>
      <c r="F909" s="8" t="str">
        <f t="shared" si="49"/>
        <v/>
      </c>
    </row>
    <row r="910" spans="1:6" x14ac:dyDescent="0.45">
      <c r="A910" s="88"/>
      <c r="B910" s="86"/>
      <c r="C910" s="8"/>
      <c r="D910" s="8"/>
      <c r="E910" s="86" t="str">
        <f>IFERROR(VLOOKUP(A910,SPY!$A$2:$E$379,5,FALSE),"")</f>
        <v/>
      </c>
      <c r="F910" s="8" t="str">
        <f t="shared" si="49"/>
        <v/>
      </c>
    </row>
    <row r="911" spans="1:6" x14ac:dyDescent="0.45">
      <c r="A911" s="88"/>
      <c r="B911" s="86"/>
      <c r="C911" s="8"/>
      <c r="D911" s="8"/>
      <c r="E911" s="86" t="str">
        <f>IFERROR(VLOOKUP(A911,SPY!$A$2:$E$379,5,FALSE),"")</f>
        <v/>
      </c>
      <c r="F911" s="8" t="str">
        <f t="shared" si="49"/>
        <v/>
      </c>
    </row>
    <row r="912" spans="1:6" x14ac:dyDescent="0.45">
      <c r="A912" s="88"/>
      <c r="B912" s="86"/>
      <c r="C912" s="8"/>
      <c r="D912" s="8"/>
      <c r="E912" s="86" t="str">
        <f>IFERROR(VLOOKUP(A912,SPY!$A$2:$E$379,5,FALSE),"")</f>
        <v/>
      </c>
      <c r="F912" s="8" t="str">
        <f t="shared" si="49"/>
        <v/>
      </c>
    </row>
    <row r="913" spans="1:6" x14ac:dyDescent="0.45">
      <c r="A913" s="88"/>
      <c r="B913" s="86"/>
      <c r="C913" s="8"/>
      <c r="D913" s="8"/>
      <c r="E913" s="86" t="str">
        <f>IFERROR(VLOOKUP(A913,SPY!$A$2:$E$379,5,FALSE),"")</f>
        <v/>
      </c>
      <c r="F913" s="8" t="str">
        <f t="shared" si="49"/>
        <v/>
      </c>
    </row>
    <row r="914" spans="1:6" x14ac:dyDescent="0.45">
      <c r="A914" s="88"/>
      <c r="B914" s="86"/>
      <c r="C914" s="8"/>
      <c r="D914" s="8"/>
      <c r="E914" s="86" t="str">
        <f>IFERROR(VLOOKUP(A914,SPY!$A$2:$E$379,5,FALSE),"")</f>
        <v/>
      </c>
      <c r="F914" s="8" t="str">
        <f t="shared" si="49"/>
        <v/>
      </c>
    </row>
    <row r="915" spans="1:6" x14ac:dyDescent="0.45">
      <c r="A915" s="88"/>
      <c r="B915" s="86"/>
      <c r="C915" s="8"/>
      <c r="D915" s="8"/>
      <c r="E915" s="86" t="str">
        <f>IFERROR(VLOOKUP(A915,SPY!$A$2:$E$379,5,FALSE),"")</f>
        <v/>
      </c>
      <c r="F915" s="8" t="str">
        <f t="shared" si="49"/>
        <v/>
      </c>
    </row>
    <row r="916" spans="1:6" x14ac:dyDescent="0.45">
      <c r="A916" s="88"/>
      <c r="B916" s="86"/>
      <c r="C916" s="8"/>
      <c r="D916" s="8"/>
      <c r="E916" s="86" t="str">
        <f>IFERROR(VLOOKUP(A916,SPY!$A$2:$E$379,5,FALSE),"")</f>
        <v/>
      </c>
      <c r="F916" s="8" t="str">
        <f t="shared" si="49"/>
        <v/>
      </c>
    </row>
    <row r="917" spans="1:6" x14ac:dyDescent="0.45">
      <c r="A917" s="88"/>
      <c r="B917" s="86"/>
      <c r="C917" s="8"/>
      <c r="D917" s="8"/>
      <c r="E917" s="86" t="str">
        <f>IFERROR(VLOOKUP(A917,SPY!$A$2:$E$379,5,FALSE),"")</f>
        <v/>
      </c>
      <c r="F917" s="8" t="str">
        <f t="shared" si="49"/>
        <v/>
      </c>
    </row>
    <row r="918" spans="1:6" x14ac:dyDescent="0.45">
      <c r="A918" s="88"/>
      <c r="B918" s="86"/>
      <c r="C918" s="8"/>
      <c r="D918" s="8"/>
      <c r="E918" s="86" t="str">
        <f>IFERROR(VLOOKUP(A918,SPY!$A$2:$E$379,5,FALSE),"")</f>
        <v/>
      </c>
      <c r="F918" s="8" t="str">
        <f t="shared" si="49"/>
        <v/>
      </c>
    </row>
    <row r="919" spans="1:6" x14ac:dyDescent="0.45">
      <c r="A919" s="88"/>
      <c r="B919" s="86"/>
      <c r="C919" s="8"/>
      <c r="D919" s="8"/>
      <c r="E919" s="86" t="str">
        <f>IFERROR(VLOOKUP(A919,SPY!$A$2:$E$379,5,FALSE),"")</f>
        <v/>
      </c>
      <c r="F919" s="8" t="str">
        <f t="shared" si="49"/>
        <v/>
      </c>
    </row>
    <row r="920" spans="1:6" x14ac:dyDescent="0.45">
      <c r="A920" s="88"/>
      <c r="B920" s="86"/>
      <c r="C920" s="8"/>
      <c r="D920" s="8"/>
      <c r="E920" s="86" t="str">
        <f>IFERROR(VLOOKUP(A920,SPY!$A$2:$E$379,5,FALSE),"")</f>
        <v/>
      </c>
      <c r="F920" s="8" t="str">
        <f t="shared" si="49"/>
        <v/>
      </c>
    </row>
    <row r="921" spans="1:6" x14ac:dyDescent="0.45">
      <c r="A921" s="88"/>
      <c r="B921" s="86"/>
      <c r="C921" s="8"/>
      <c r="D921" s="8"/>
      <c r="E921" s="86" t="str">
        <f>IFERROR(VLOOKUP(A921,SPY!$A$2:$E$379,5,FALSE),"")</f>
        <v/>
      </c>
      <c r="F921" s="8" t="str">
        <f t="shared" si="49"/>
        <v/>
      </c>
    </row>
    <row r="922" spans="1:6" x14ac:dyDescent="0.45">
      <c r="A922" s="88"/>
      <c r="B922" s="86"/>
      <c r="C922" s="8"/>
      <c r="D922" s="8"/>
      <c r="E922" s="86" t="str">
        <f>IFERROR(VLOOKUP(A922,SPY!$A$2:$E$379,5,FALSE),"")</f>
        <v/>
      </c>
      <c r="F922" s="8" t="str">
        <f t="shared" si="49"/>
        <v/>
      </c>
    </row>
    <row r="923" spans="1:6" x14ac:dyDescent="0.45">
      <c r="A923" s="88"/>
      <c r="B923" s="86"/>
      <c r="C923" s="8"/>
      <c r="D923" s="8"/>
      <c r="E923" s="86" t="str">
        <f>IFERROR(VLOOKUP(A923,SPY!$A$2:$E$379,5,FALSE),"")</f>
        <v/>
      </c>
      <c r="F923" s="8" t="str">
        <f t="shared" si="49"/>
        <v/>
      </c>
    </row>
    <row r="924" spans="1:6" x14ac:dyDescent="0.45">
      <c r="A924" s="88"/>
      <c r="B924" s="86"/>
      <c r="C924" s="8"/>
      <c r="D924" s="8"/>
      <c r="E924" s="86" t="str">
        <f>IFERROR(VLOOKUP(A924,SPY!$A$2:$E$379,5,FALSE),"")</f>
        <v/>
      </c>
      <c r="F924" s="8" t="str">
        <f t="shared" si="49"/>
        <v/>
      </c>
    </row>
    <row r="925" spans="1:6" x14ac:dyDescent="0.45">
      <c r="A925" s="88"/>
      <c r="B925" s="86"/>
      <c r="C925" s="8"/>
      <c r="D925" s="8"/>
      <c r="E925" s="86" t="str">
        <f>IFERROR(VLOOKUP(A925,SPY!$A$2:$E$379,5,FALSE),"")</f>
        <v/>
      </c>
      <c r="F925" s="8" t="str">
        <f t="shared" si="49"/>
        <v/>
      </c>
    </row>
    <row r="926" spans="1:6" x14ac:dyDescent="0.45">
      <c r="A926" s="88"/>
      <c r="B926" s="86"/>
      <c r="C926" s="8"/>
      <c r="D926" s="8"/>
      <c r="E926" s="86" t="str">
        <f>IFERROR(VLOOKUP(A926,SPY!$A$2:$E$379,5,FALSE),"")</f>
        <v/>
      </c>
      <c r="F926" s="8" t="str">
        <f t="shared" si="49"/>
        <v/>
      </c>
    </row>
    <row r="927" spans="1:6" x14ac:dyDescent="0.45">
      <c r="A927" s="88"/>
      <c r="B927" s="86"/>
      <c r="C927" s="8"/>
      <c r="D927" s="8"/>
      <c r="E927" s="86" t="str">
        <f>IFERROR(VLOOKUP(A927,SPY!$A$2:$E$379,5,FALSE),"")</f>
        <v/>
      </c>
      <c r="F927" s="8" t="str">
        <f t="shared" si="49"/>
        <v/>
      </c>
    </row>
    <row r="928" spans="1:6" x14ac:dyDescent="0.45">
      <c r="A928" s="88"/>
      <c r="B928" s="86"/>
      <c r="C928" s="8"/>
      <c r="D928" s="8"/>
      <c r="E928" s="86" t="str">
        <f>IFERROR(VLOOKUP(A928,SPY!$A$2:$E$379,5,FALSE),"")</f>
        <v/>
      </c>
      <c r="F928" s="8" t="str">
        <f t="shared" si="49"/>
        <v/>
      </c>
    </row>
    <row r="929" spans="1:6" x14ac:dyDescent="0.45">
      <c r="A929" s="88"/>
      <c r="B929" s="86"/>
      <c r="C929" s="8"/>
      <c r="D929" s="8"/>
      <c r="E929" s="86" t="str">
        <f>IFERROR(VLOOKUP(A929,SPY!$A$2:$E$379,5,FALSE),"")</f>
        <v/>
      </c>
      <c r="F929" s="8" t="str">
        <f t="shared" si="49"/>
        <v/>
      </c>
    </row>
    <row r="930" spans="1:6" x14ac:dyDescent="0.45">
      <c r="A930" s="88"/>
      <c r="B930" s="86"/>
      <c r="C930" s="8"/>
      <c r="D930" s="8"/>
      <c r="E930" s="86" t="str">
        <f>IFERROR(VLOOKUP(A930,SPY!$A$2:$E$379,5,FALSE),"")</f>
        <v/>
      </c>
      <c r="F930" s="8" t="str">
        <f t="shared" si="49"/>
        <v/>
      </c>
    </row>
    <row r="931" spans="1:6" x14ac:dyDescent="0.45">
      <c r="A931" s="88"/>
      <c r="B931" s="86"/>
      <c r="C931" s="8"/>
      <c r="D931" s="8"/>
      <c r="E931" s="86" t="str">
        <f>IFERROR(VLOOKUP(A931,SPY!$A$2:$E$379,5,FALSE),"")</f>
        <v/>
      </c>
      <c r="F931" s="8" t="str">
        <f t="shared" si="49"/>
        <v/>
      </c>
    </row>
  </sheetData>
  <sortState xmlns:xlrd2="http://schemas.microsoft.com/office/spreadsheetml/2017/richdata2" ref="W37:W55">
    <sortCondition ref="W37"/>
  </sortState>
  <conditionalFormatting sqref="C4:C931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931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9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3CD8-341F-4E7B-9561-16BCA22D05F7}">
  <sheetPr>
    <tabColor rgb="FF92D050"/>
  </sheetPr>
  <dimension ref="A1:Y1339"/>
  <sheetViews>
    <sheetView zoomScale="40" zoomScaleNormal="40" workbookViewId="0">
      <selection activeCell="AA42" sqref="AA42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87" customWidth="1"/>
    <col min="3" max="4" width="12.9296875" style="2"/>
    <col min="5" max="5" width="12.9296875" style="87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75.75" customHeight="1" thickBot="1" x14ac:dyDescent="0.5">
      <c r="A2" s="4" t="s">
        <v>0</v>
      </c>
      <c r="B2" s="89" t="s">
        <v>58</v>
      </c>
      <c r="C2" s="5" t="s">
        <v>1</v>
      </c>
      <c r="D2" s="5" t="s">
        <v>2</v>
      </c>
      <c r="E2" s="85" t="s">
        <v>48</v>
      </c>
      <c r="F2" s="5" t="s">
        <v>2</v>
      </c>
      <c r="H2" s="93" t="s">
        <v>50</v>
      </c>
      <c r="O2" s="93" t="s">
        <v>51</v>
      </c>
    </row>
    <row r="3" spans="1:20" x14ac:dyDescent="0.4">
      <c r="A3" s="9">
        <v>4750</v>
      </c>
      <c r="B3" s="90">
        <v>12.1</v>
      </c>
      <c r="C3" s="7"/>
      <c r="D3" s="7"/>
      <c r="E3" s="86" t="str">
        <f>IFERROR(VLOOKUP(A3,SPY!$A$2:$E$379,5,FALSE),"")</f>
        <v/>
      </c>
      <c r="F3" s="7"/>
      <c r="H3" s="82" t="s">
        <v>18</v>
      </c>
      <c r="I3" s="13"/>
      <c r="J3" s="51" t="s">
        <v>27</v>
      </c>
      <c r="K3" s="43">
        <v>1</v>
      </c>
      <c r="L3" s="43">
        <v>2</v>
      </c>
      <c r="M3" s="44">
        <v>3</v>
      </c>
      <c r="O3" s="82" t="s">
        <v>18</v>
      </c>
      <c r="P3" s="13"/>
      <c r="Q3" s="51" t="s">
        <v>27</v>
      </c>
      <c r="R3" s="43">
        <v>1</v>
      </c>
      <c r="S3" s="43">
        <v>2</v>
      </c>
      <c r="T3" s="44">
        <v>3</v>
      </c>
    </row>
    <row r="4" spans="1:20" x14ac:dyDescent="0.4">
      <c r="A4" s="9">
        <v>4781</v>
      </c>
      <c r="B4" s="90">
        <v>12</v>
      </c>
      <c r="C4" s="8">
        <f>B4/B3-1</f>
        <v>-8.2644628099173278E-3</v>
      </c>
      <c r="D4" s="7"/>
      <c r="E4" s="86" t="str">
        <f>IFERROR(VLOOKUP(A4,SPY!$A$2:$E$379,5,FALSE),"")</f>
        <v/>
      </c>
      <c r="F4" s="7"/>
      <c r="H4" s="24" t="s">
        <v>6</v>
      </c>
      <c r="I4" s="36">
        <f>AVERAGE(C:C)</f>
        <v>2.366484227966243E-3</v>
      </c>
      <c r="J4" s="52" t="s">
        <v>28</v>
      </c>
      <c r="K4" s="41">
        <f>$I$4+(K$3*$I$8)</f>
        <v>1.522896937356375E-2</v>
      </c>
      <c r="L4" s="41">
        <f t="shared" ref="L4:M4" si="0">$I$4+(L$3*$I$8)</f>
        <v>2.8091454519161254E-2</v>
      </c>
      <c r="M4" s="42">
        <f t="shared" si="0"/>
        <v>4.0953939664758764E-2</v>
      </c>
      <c r="O4" s="24" t="s">
        <v>6</v>
      </c>
      <c r="P4" s="36">
        <f>AVERAGE(D:D)</f>
        <v>3.1936061352853949E-2</v>
      </c>
      <c r="Q4" s="52" t="s">
        <v>28</v>
      </c>
      <c r="R4" s="41">
        <f>$P$4+(R$3*$P$8)</f>
        <v>0.12054986218713751</v>
      </c>
      <c r="S4" s="41">
        <f t="shared" ref="S4:T4" si="1">$P$4+(S$3*$P$8)</f>
        <v>0.20916366302142106</v>
      </c>
      <c r="T4" s="42">
        <f t="shared" si="1"/>
        <v>0.29777746385570458</v>
      </c>
    </row>
    <row r="5" spans="1:20" x14ac:dyDescent="0.4">
      <c r="A5" s="9">
        <v>4809</v>
      </c>
      <c r="B5" s="90">
        <v>12</v>
      </c>
      <c r="C5" s="8">
        <f t="shared" ref="C5:C68" si="2">B5/B4-1</f>
        <v>0</v>
      </c>
      <c r="D5" s="7"/>
      <c r="E5" s="86" t="str">
        <f>IFERROR(VLOOKUP(A5,SPY!$A$2:$E$379,5,FALSE),"")</f>
        <v/>
      </c>
      <c r="F5" s="7"/>
      <c r="H5" s="24" t="s">
        <v>7</v>
      </c>
      <c r="I5" s="36">
        <f>_xlfn.STDEV.S(C:C)/SQRT(COUNT(C:C))</f>
        <v>3.5190193682935146E-4</v>
      </c>
      <c r="J5" s="53" t="s">
        <v>29</v>
      </c>
      <c r="K5" s="41">
        <f>$I$4-(K$3*$I$8)</f>
        <v>-1.0496000917631263E-2</v>
      </c>
      <c r="L5" s="41">
        <f t="shared" ref="L5:M5" si="3">$I$4-(L$3*$I$8)</f>
        <v>-2.3358486063228771E-2</v>
      </c>
      <c r="M5" s="42">
        <f t="shared" si="3"/>
        <v>-3.6220971208826273E-2</v>
      </c>
      <c r="O5" s="24" t="s">
        <v>7</v>
      </c>
      <c r="P5" s="36">
        <f>_xlfn.STDEV.S(D:D)/SQRT(COUNT(D:D))</f>
        <v>2.4344083312467994E-3</v>
      </c>
      <c r="Q5" s="53" t="s">
        <v>29</v>
      </c>
      <c r="R5" s="41">
        <f>$P$4-(R$3*$P$8)</f>
        <v>-5.6677739481429602E-2</v>
      </c>
      <c r="S5" s="41">
        <f t="shared" ref="S5:T5" si="4">$P$4-(S$3*$P$8)</f>
        <v>-0.14529154031571315</v>
      </c>
      <c r="T5" s="42">
        <f t="shared" si="4"/>
        <v>-0.2339053411499967</v>
      </c>
    </row>
    <row r="6" spans="1:20" x14ac:dyDescent="0.4">
      <c r="A6" s="9">
        <v>4840</v>
      </c>
      <c r="B6" s="90">
        <v>12</v>
      </c>
      <c r="C6" s="8">
        <f t="shared" si="2"/>
        <v>0</v>
      </c>
      <c r="D6" s="7"/>
      <c r="E6" s="86" t="str">
        <f>IFERROR(VLOOKUP(A6,SPY!$A$2:$E$379,5,FALSE),"")</f>
        <v/>
      </c>
      <c r="F6" s="7"/>
      <c r="H6" s="24" t="s">
        <v>8</v>
      </c>
      <c r="I6" s="36">
        <f>MEDIAN(C:C)</f>
        <v>1.5930335393512518E-3</v>
      </c>
      <c r="J6" s="53" t="s">
        <v>30</v>
      </c>
      <c r="K6" s="45">
        <f>COUNTIFS($C:$C,"&gt;="&amp;K5,$C:$C,"&lt;="&amp;K4)</f>
        <v>1092</v>
      </c>
      <c r="L6" s="45">
        <f t="shared" ref="L6" si="5">COUNTIFS($C:$C,"&gt;="&amp;L5,$C:$C,"&lt;="&amp;L4)</f>
        <v>1273</v>
      </c>
      <c r="M6" s="46">
        <f>COUNTIFS($C:$C,"&gt;="&amp;M5,$C:$C,"&lt;="&amp;M4)</f>
        <v>1314</v>
      </c>
      <c r="O6" s="24" t="s">
        <v>8</v>
      </c>
      <c r="P6" s="36">
        <f>MEDIAN(D:D)</f>
        <v>2.2988505747126631E-2</v>
      </c>
      <c r="Q6" s="53" t="s">
        <v>30</v>
      </c>
      <c r="R6" s="45">
        <f>COUNTIFS($D:$D,"&gt;="&amp;R5,$C:$C,"&lt;="&amp;R4)</f>
        <v>1216</v>
      </c>
      <c r="S6" s="45">
        <f t="shared" ref="S6:T6" si="6">COUNTIFS($D:$D,"&gt;="&amp;S5,$C:$C,"&lt;="&amp;S4)</f>
        <v>1301</v>
      </c>
      <c r="T6" s="46">
        <f t="shared" si="6"/>
        <v>1314</v>
      </c>
    </row>
    <row r="7" spans="1:20" x14ac:dyDescent="0.4">
      <c r="A7" s="9">
        <v>4870</v>
      </c>
      <c r="B7" s="90">
        <v>11.9</v>
      </c>
      <c r="C7" s="8">
        <f t="shared" si="2"/>
        <v>-8.3333333333333037E-3</v>
      </c>
      <c r="D7" s="7"/>
      <c r="E7" s="86" t="str">
        <f>IFERROR(VLOOKUP(A7,SPY!$A$2:$E$379,5,FALSE),"")</f>
        <v/>
      </c>
      <c r="F7" s="7"/>
      <c r="H7" s="24" t="s">
        <v>9</v>
      </c>
      <c r="I7" s="36">
        <f>MODE(C:C)</f>
        <v>0</v>
      </c>
      <c r="J7" s="53" t="s">
        <v>31</v>
      </c>
      <c r="K7" s="47">
        <f>K6/$I$16</f>
        <v>0.81736526946107779</v>
      </c>
      <c r="L7" s="47">
        <f t="shared" ref="L7:M7" si="7">L6/$I$16</f>
        <v>0.95284431137724546</v>
      </c>
      <c r="M7" s="48">
        <f t="shared" si="7"/>
        <v>0.98353293413173648</v>
      </c>
      <c r="O7" s="24" t="s">
        <v>9</v>
      </c>
      <c r="P7" s="36">
        <f>MODE(D:D)</f>
        <v>0</v>
      </c>
      <c r="Q7" s="53" t="s">
        <v>31</v>
      </c>
      <c r="R7" s="47">
        <f>R6/$P$16</f>
        <v>0.91773584905660377</v>
      </c>
      <c r="S7" s="47">
        <f t="shared" ref="S7:T7" si="8">S6/$P$16</f>
        <v>0.98188679245283017</v>
      </c>
      <c r="T7" s="48">
        <f t="shared" si="8"/>
        <v>0.99169811320754719</v>
      </c>
    </row>
    <row r="8" spans="1:20" ht="13.5" thickBot="1" x14ac:dyDescent="0.45">
      <c r="A8" s="9">
        <v>4901</v>
      </c>
      <c r="B8" s="90">
        <v>11.9</v>
      </c>
      <c r="C8" s="8">
        <f t="shared" si="2"/>
        <v>0</v>
      </c>
      <c r="D8" s="7"/>
      <c r="E8" s="86" t="str">
        <f>IFERROR(VLOOKUP(A8,SPY!$A$2:$E$379,5,FALSE),"")</f>
        <v/>
      </c>
      <c r="F8" s="7"/>
      <c r="H8" s="24" t="s">
        <v>10</v>
      </c>
      <c r="I8" s="36">
        <f>_xlfn.STDEV.S(C:C)</f>
        <v>1.2862485145597506E-2</v>
      </c>
      <c r="J8" s="54" t="s">
        <v>32</v>
      </c>
      <c r="K8" s="49">
        <v>0.68269999999999997</v>
      </c>
      <c r="L8" s="49">
        <v>0.95450000000000002</v>
      </c>
      <c r="M8" s="50">
        <v>0.99729999999999996</v>
      </c>
      <c r="O8" s="24" t="s">
        <v>10</v>
      </c>
      <c r="P8" s="36">
        <f>_xlfn.STDEV.S(D:D)</f>
        <v>8.8613800834283551E-2</v>
      </c>
      <c r="Q8" s="54" t="s">
        <v>32</v>
      </c>
      <c r="R8" s="49">
        <v>0.68269999999999997</v>
      </c>
      <c r="S8" s="49">
        <v>0.95450000000000002</v>
      </c>
      <c r="T8" s="50">
        <v>0.99729999999999996</v>
      </c>
    </row>
    <row r="9" spans="1:20" x14ac:dyDescent="0.4">
      <c r="A9" s="9">
        <v>4931</v>
      </c>
      <c r="B9" s="90">
        <v>12</v>
      </c>
      <c r="C9" s="8">
        <f t="shared" si="2"/>
        <v>8.4033613445377853E-3</v>
      </c>
      <c r="D9" s="7"/>
      <c r="E9" s="86" t="str">
        <f>IFERROR(VLOOKUP(A9,SPY!$A$2:$E$379,5,FALSE),"")</f>
        <v/>
      </c>
      <c r="F9" s="7"/>
      <c r="H9" s="24" t="s">
        <v>11</v>
      </c>
      <c r="I9" s="36">
        <f>_xlfn.VAR.S(C:C)</f>
        <v>1.6544352412071651E-4</v>
      </c>
      <c r="J9" s="55"/>
      <c r="K9" s="61" t="s">
        <v>33</v>
      </c>
      <c r="L9" s="61" t="s">
        <v>34</v>
      </c>
      <c r="M9" s="62" t="s">
        <v>35</v>
      </c>
      <c r="O9" s="24" t="s">
        <v>11</v>
      </c>
      <c r="P9" s="36">
        <f>_xlfn.VAR.S(D:D)</f>
        <v>7.8524056982980719E-3</v>
      </c>
      <c r="Q9" s="55"/>
      <c r="R9" s="61" t="s">
        <v>33</v>
      </c>
      <c r="S9" s="61" t="s">
        <v>34</v>
      </c>
      <c r="T9" s="62" t="s">
        <v>35</v>
      </c>
    </row>
    <row r="10" spans="1:20" ht="14.25" x14ac:dyDescent="0.4">
      <c r="A10" s="9">
        <v>4962</v>
      </c>
      <c r="B10" s="90">
        <v>12</v>
      </c>
      <c r="C10" s="8">
        <f t="shared" si="2"/>
        <v>0</v>
      </c>
      <c r="D10" s="7"/>
      <c r="E10" s="86" t="str">
        <f>IFERROR(VLOOKUP(A10,SPY!$A$2:$E$379,5,FALSE),"")</f>
        <v/>
      </c>
      <c r="F10" s="7"/>
      <c r="H10" s="24" t="s">
        <v>26</v>
      </c>
      <c r="I10" s="37">
        <f>KURT(C:C)</f>
        <v>12.254511328533765</v>
      </c>
      <c r="J10" s="24" t="s">
        <v>36</v>
      </c>
      <c r="K10" s="63">
        <f>AVERAGEIF(C:C,"&gt;0")</f>
        <v>9.7997435712010462E-3</v>
      </c>
      <c r="L10" s="63">
        <f>AVERAGEIF(C:C,"&lt;0")</f>
        <v>-9.3965222945293116E-3</v>
      </c>
      <c r="M10" s="64">
        <v>0</v>
      </c>
      <c r="O10" s="24" t="s">
        <v>26</v>
      </c>
      <c r="P10" s="37">
        <f>KURT(D:D)</f>
        <v>6.3836330159245254</v>
      </c>
      <c r="Q10" s="24" t="s">
        <v>36</v>
      </c>
      <c r="R10" s="63">
        <f>AVERAGEIF(D:D,"&gt;0")</f>
        <v>6.7419124626199076E-2</v>
      </c>
      <c r="S10" s="63">
        <f>AVERAGEIF(D:D,"&lt;0")</f>
        <v>-5.1883127632162303E-2</v>
      </c>
      <c r="T10" s="64">
        <v>0</v>
      </c>
    </row>
    <row r="11" spans="1:20" ht="14.25" x14ac:dyDescent="0.4">
      <c r="A11" s="9">
        <v>4993</v>
      </c>
      <c r="B11" s="90">
        <v>12.2</v>
      </c>
      <c r="C11" s="8">
        <f t="shared" si="2"/>
        <v>1.6666666666666607E-2</v>
      </c>
      <c r="D11" s="7"/>
      <c r="E11" s="86" t="str">
        <f>IFERROR(VLOOKUP(A11,SPY!$A$2:$E$379,5,FALSE),"")</f>
        <v/>
      </c>
      <c r="F11" s="7"/>
      <c r="H11" s="24" t="s">
        <v>12</v>
      </c>
      <c r="I11" s="37">
        <f>SKEW(C:C)</f>
        <v>0.11387708979943577</v>
      </c>
      <c r="J11" s="24" t="s">
        <v>22</v>
      </c>
      <c r="K11" s="65">
        <f>COUNTIF(C:C,"&gt;0")</f>
        <v>710</v>
      </c>
      <c r="L11" s="65">
        <f>COUNTIF(C:C,"&lt;0")</f>
        <v>404</v>
      </c>
      <c r="M11" s="66">
        <f>COUNTIF(C:C,0)</f>
        <v>222</v>
      </c>
      <c r="O11" s="24" t="s">
        <v>12</v>
      </c>
      <c r="P11" s="37">
        <f>SKEW(D:D)</f>
        <v>0.19366975116023982</v>
      </c>
      <c r="Q11" s="24" t="s">
        <v>22</v>
      </c>
      <c r="R11" s="65">
        <f>COUNTIF(D:D,"&gt;0")</f>
        <v>917</v>
      </c>
      <c r="S11" s="65">
        <f>COUNTIF(D:D,"&lt;0")</f>
        <v>376</v>
      </c>
      <c r="T11" s="66">
        <f>COUNTIF(D:D,0)</f>
        <v>32</v>
      </c>
    </row>
    <row r="12" spans="1:20" ht="14.25" x14ac:dyDescent="0.4">
      <c r="A12" s="9">
        <v>5023</v>
      </c>
      <c r="B12" s="90">
        <v>12.2</v>
      </c>
      <c r="C12" s="8">
        <f t="shared" si="2"/>
        <v>0</v>
      </c>
      <c r="D12" s="7"/>
      <c r="E12" s="86" t="str">
        <f>IFERROR(VLOOKUP(A12,SPY!$A$2:$E$379,5,FALSE),"")</f>
        <v/>
      </c>
      <c r="F12" s="7"/>
      <c r="H12" s="24" t="s">
        <v>13</v>
      </c>
      <c r="I12" s="36">
        <f>I14-I13</f>
        <v>0.20389959659345591</v>
      </c>
      <c r="J12" s="24" t="s">
        <v>37</v>
      </c>
      <c r="K12" s="63">
        <f>K11/$I$16</f>
        <v>0.53143712574850299</v>
      </c>
      <c r="L12" s="63">
        <f>L11/$I$16</f>
        <v>0.30239520958083832</v>
      </c>
      <c r="M12" s="64">
        <f>M11/$I$16</f>
        <v>0.16616766467065869</v>
      </c>
      <c r="O12" s="24" t="s">
        <v>13</v>
      </c>
      <c r="P12" s="36">
        <f>P14-P13</f>
        <v>0.91124661246612448</v>
      </c>
      <c r="Q12" s="24" t="s">
        <v>37</v>
      </c>
      <c r="R12" s="63">
        <f>R11/$I$16</f>
        <v>0.68637724550898205</v>
      </c>
      <c r="S12" s="63">
        <f>S11/$I$16</f>
        <v>0.28143712574850299</v>
      </c>
      <c r="T12" s="64">
        <f>T11/$I$16</f>
        <v>2.3952095808383235E-2</v>
      </c>
    </row>
    <row r="13" spans="1:20" ht="14.25" x14ac:dyDescent="0.4">
      <c r="A13" s="9">
        <v>5054</v>
      </c>
      <c r="B13" s="90">
        <v>12.1</v>
      </c>
      <c r="C13" s="8">
        <f t="shared" si="2"/>
        <v>-8.1967213114754189E-3</v>
      </c>
      <c r="D13" s="7"/>
      <c r="E13" s="86" t="str">
        <f>IFERROR(VLOOKUP(A13,SPY!$A$2:$E$379,5,FALSE),"")</f>
        <v/>
      </c>
      <c r="F13" s="7"/>
      <c r="H13" s="24" t="s">
        <v>14</v>
      </c>
      <c r="I13" s="36">
        <f>MIN(C:C)</f>
        <v>-9.5652173913043481E-2</v>
      </c>
      <c r="J13" s="24" t="s">
        <v>38</v>
      </c>
      <c r="K13" s="63">
        <f>K12*K10</f>
        <v>5.2079475565514543E-3</v>
      </c>
      <c r="L13" s="63">
        <f>L12*L10</f>
        <v>-2.8414633285852109E-3</v>
      </c>
      <c r="M13" s="64">
        <f>M12*M10</f>
        <v>0</v>
      </c>
      <c r="O13" s="24" t="s">
        <v>14</v>
      </c>
      <c r="P13" s="36">
        <f>MIN(D:D)</f>
        <v>-0.43902439024390238</v>
      </c>
      <c r="Q13" s="24" t="s">
        <v>38</v>
      </c>
      <c r="R13" s="63">
        <f>R12*R10</f>
        <v>4.6274953055557302E-2</v>
      </c>
      <c r="S13" s="63">
        <f>S12*S10</f>
        <v>-1.4601838315638492E-2</v>
      </c>
      <c r="T13" s="64">
        <f>T12*T10</f>
        <v>0</v>
      </c>
    </row>
    <row r="14" spans="1:20" x14ac:dyDescent="0.4">
      <c r="A14" s="9">
        <v>5084</v>
      </c>
      <c r="B14" s="90">
        <v>11.9</v>
      </c>
      <c r="C14" s="8">
        <f t="shared" si="2"/>
        <v>-1.6528925619834656E-2</v>
      </c>
      <c r="D14" s="7"/>
      <c r="E14" s="86" t="str">
        <f>IFERROR(VLOOKUP(A14,SPY!$A$2:$E$379,5,FALSE),"")</f>
        <v/>
      </c>
      <c r="F14" s="7"/>
      <c r="H14" s="24" t="s">
        <v>15</v>
      </c>
      <c r="I14" s="36">
        <f>MAX(C:C)</f>
        <v>0.10824742268041243</v>
      </c>
      <c r="J14" s="56"/>
      <c r="M14" s="57"/>
      <c r="O14" s="24" t="s">
        <v>15</v>
      </c>
      <c r="P14" s="36">
        <f>MAX(D:D)</f>
        <v>0.4722222222222221</v>
      </c>
      <c r="Q14" s="56"/>
      <c r="T14" s="57"/>
    </row>
    <row r="15" spans="1:20" x14ac:dyDescent="0.4">
      <c r="A15" s="9">
        <v>5115</v>
      </c>
      <c r="B15" s="90">
        <v>11.8</v>
      </c>
      <c r="C15" s="8">
        <f t="shared" si="2"/>
        <v>-8.4033613445377853E-3</v>
      </c>
      <c r="D15" s="8">
        <f>B15/B3-1</f>
        <v>-2.4793388429751984E-2</v>
      </c>
      <c r="E15" s="86" t="str">
        <f>IFERROR(VLOOKUP(A15,SPY!$A$2:$E$379,5,FALSE),"")</f>
        <v/>
      </c>
      <c r="F15" s="8"/>
      <c r="H15" s="24" t="s">
        <v>16</v>
      </c>
      <c r="I15" s="37">
        <f>SUM(C:C)</f>
        <v>3.1616229285629007</v>
      </c>
      <c r="J15" s="56"/>
      <c r="M15" s="57"/>
      <c r="O15" s="24" t="s">
        <v>16</v>
      </c>
      <c r="P15" s="37">
        <f>SUM(D:D)</f>
        <v>42.315281292531481</v>
      </c>
      <c r="Q15" s="56"/>
      <c r="T15" s="57"/>
    </row>
    <row r="16" spans="1:20" ht="13.5" thickBot="1" x14ac:dyDescent="0.45">
      <c r="A16" s="9">
        <v>5146</v>
      </c>
      <c r="B16" s="90">
        <v>11.8</v>
      </c>
      <c r="C16" s="8">
        <f t="shared" si="2"/>
        <v>0</v>
      </c>
      <c r="D16" s="8">
        <f t="shared" ref="D16:D79" si="9">B16/B4-1</f>
        <v>-1.6666666666666607E-2</v>
      </c>
      <c r="E16" s="86" t="str">
        <f>IFERROR(VLOOKUP(A16,SPY!$A$2:$E$379,5,FALSE),"")</f>
        <v/>
      </c>
      <c r="F16" s="8"/>
      <c r="H16" s="25" t="s">
        <v>17</v>
      </c>
      <c r="I16" s="38">
        <f>COUNT(C:C)</f>
        <v>1336</v>
      </c>
      <c r="J16" s="58"/>
      <c r="K16" s="59"/>
      <c r="L16" s="59"/>
      <c r="M16" s="60"/>
      <c r="O16" s="25" t="s">
        <v>17</v>
      </c>
      <c r="P16" s="38">
        <f>COUNT(D:D)</f>
        <v>1325</v>
      </c>
      <c r="Q16" s="58"/>
      <c r="R16" s="59"/>
      <c r="S16" s="59"/>
      <c r="T16" s="60"/>
    </row>
    <row r="17" spans="1:20" x14ac:dyDescent="0.45">
      <c r="A17" s="9">
        <v>5174</v>
      </c>
      <c r="B17" s="90">
        <v>11.7</v>
      </c>
      <c r="C17" s="8">
        <f t="shared" si="2"/>
        <v>-8.4745762711865291E-3</v>
      </c>
      <c r="D17" s="8">
        <f t="shared" si="9"/>
        <v>-2.5000000000000022E-2</v>
      </c>
      <c r="E17" s="86" t="str">
        <f>IFERROR(VLOOKUP(A17,SPY!$A$2:$E$379,5,FALSE),"")</f>
        <v/>
      </c>
      <c r="F17" s="8"/>
      <c r="H17" s="16" t="s">
        <v>19</v>
      </c>
      <c r="I17" s="17" t="s">
        <v>20</v>
      </c>
      <c r="J17" s="17" t="s">
        <v>22</v>
      </c>
      <c r="K17" s="17" t="s">
        <v>23</v>
      </c>
      <c r="L17" s="17" t="s">
        <v>24</v>
      </c>
      <c r="M17" s="18" t="s">
        <v>25</v>
      </c>
      <c r="O17" s="30" t="s">
        <v>19</v>
      </c>
      <c r="P17" s="31" t="s">
        <v>20</v>
      </c>
      <c r="Q17" s="31" t="s">
        <v>22</v>
      </c>
      <c r="R17" s="17" t="s">
        <v>23</v>
      </c>
      <c r="S17" s="17" t="s">
        <v>24</v>
      </c>
      <c r="T17" s="18" t="s">
        <v>25</v>
      </c>
    </row>
    <row r="18" spans="1:20" ht="14.25" x14ac:dyDescent="0.45">
      <c r="A18" s="9">
        <v>5205</v>
      </c>
      <c r="B18" s="90">
        <v>11.7</v>
      </c>
      <c r="C18" s="8">
        <f t="shared" si="2"/>
        <v>0</v>
      </c>
      <c r="D18" s="8">
        <f t="shared" si="9"/>
        <v>-2.5000000000000022E-2</v>
      </c>
      <c r="E18" s="86" t="str">
        <f>IFERROR(VLOOKUP(A18,SPY!$A$2:$E$379,5,FALSE),"")</f>
        <v/>
      </c>
      <c r="F18" s="8"/>
      <c r="H18" s="91">
        <v>-2.5000000000000001E-2</v>
      </c>
      <c r="I18" s="14">
        <v>-2.5000000000000001E-2</v>
      </c>
      <c r="J18" s="15">
        <v>24</v>
      </c>
      <c r="K18" s="7" t="str">
        <f>"Less than "&amp;TEXT(H18,"0.00%")</f>
        <v>Less than -2.50%</v>
      </c>
      <c r="L18" s="10">
        <f>J18/$I$16</f>
        <v>1.7964071856287425E-2</v>
      </c>
      <c r="M18" s="19">
        <f>L18</f>
        <v>1.7964071856287425E-2</v>
      </c>
      <c r="O18" s="32">
        <v>-0.12</v>
      </c>
      <c r="P18" s="28">
        <v>-0.12</v>
      </c>
      <c r="Q18" s="29">
        <v>40</v>
      </c>
      <c r="R18" s="26" t="str">
        <f>"Less than "&amp;TEXT(O18,"0.00%")</f>
        <v>Less than -12.00%</v>
      </c>
      <c r="S18" s="10">
        <f>Q18/$P$16</f>
        <v>3.0188679245283019E-2</v>
      </c>
      <c r="T18" s="19">
        <f>S18</f>
        <v>3.0188679245283019E-2</v>
      </c>
    </row>
    <row r="19" spans="1:20" ht="14.25" x14ac:dyDescent="0.45">
      <c r="A19" s="9">
        <v>5235</v>
      </c>
      <c r="B19" s="90">
        <v>11.6</v>
      </c>
      <c r="C19" s="8">
        <f t="shared" si="2"/>
        <v>-8.5470085470085166E-3</v>
      </c>
      <c r="D19" s="8">
        <f t="shared" si="9"/>
        <v>-2.5210084033613467E-2</v>
      </c>
      <c r="E19" s="86" t="str">
        <f>IFERROR(VLOOKUP(A19,SPY!$A$2:$E$379,5,FALSE),"")</f>
        <v/>
      </c>
      <c r="F19" s="8"/>
      <c r="H19" s="91">
        <v>-0.02</v>
      </c>
      <c r="I19" s="14">
        <v>-0.02</v>
      </c>
      <c r="J19" s="15">
        <v>14</v>
      </c>
      <c r="K19" s="7" t="str">
        <f>TEXT(H18,"0.00%")&amp;" to "&amp;TEXT(H19,"0.00%")</f>
        <v>-2.50% to -2.00%</v>
      </c>
      <c r="L19" s="10">
        <f t="shared" ref="L19:L37" si="10">J19/$I$16</f>
        <v>1.0479041916167664E-2</v>
      </c>
      <c r="M19" s="19">
        <f>L19+M18</f>
        <v>2.8443113772455089E-2</v>
      </c>
      <c r="O19" s="32">
        <v>-0.09</v>
      </c>
      <c r="P19" s="28">
        <v>-0.09</v>
      </c>
      <c r="Q19" s="29">
        <v>20</v>
      </c>
      <c r="R19" s="26" t="str">
        <f>TEXT(O18,"0.00%")&amp;" to "&amp;TEXT(O19,"0.00%")</f>
        <v>-12.00% to -9.00%</v>
      </c>
      <c r="S19" s="10">
        <f t="shared" ref="S19:S37" si="11">Q19/$P$16</f>
        <v>1.509433962264151E-2</v>
      </c>
      <c r="T19" s="19">
        <f>S19+T18</f>
        <v>4.5283018867924532E-2</v>
      </c>
    </row>
    <row r="20" spans="1:20" ht="14.25" x14ac:dyDescent="0.45">
      <c r="A20" s="9">
        <v>5266</v>
      </c>
      <c r="B20" s="90">
        <v>11.6</v>
      </c>
      <c r="C20" s="8">
        <f t="shared" si="2"/>
        <v>0</v>
      </c>
      <c r="D20" s="8">
        <f t="shared" si="9"/>
        <v>-2.5210084033613467E-2</v>
      </c>
      <c r="E20" s="86" t="str">
        <f>IFERROR(VLOOKUP(A20,SPY!$A$2:$E$379,5,FALSE),"")</f>
        <v/>
      </c>
      <c r="F20" s="8"/>
      <c r="H20" s="91">
        <v>-1.4999999999999999E-2</v>
      </c>
      <c r="I20" s="14">
        <v>-1.4999999999999999E-2</v>
      </c>
      <c r="J20" s="15">
        <v>30</v>
      </c>
      <c r="K20" s="7" t="str">
        <f t="shared" ref="K20:K36" si="12">TEXT(H19,"0.00%")&amp;" to "&amp;TEXT(H20,"0.00%")</f>
        <v>-2.00% to -1.50%</v>
      </c>
      <c r="L20" s="10">
        <f t="shared" si="10"/>
        <v>2.2455089820359281E-2</v>
      </c>
      <c r="M20" s="19">
        <f t="shared" ref="M20:M37" si="13">L20+M19</f>
        <v>5.089820359281437E-2</v>
      </c>
      <c r="O20" s="32">
        <v>-0.06</v>
      </c>
      <c r="P20" s="28">
        <v>-0.06</v>
      </c>
      <c r="Q20" s="29">
        <v>43</v>
      </c>
      <c r="R20" s="26" t="str">
        <f t="shared" ref="R20:R36" si="14">TEXT(O19,"0.00%")&amp;" to "&amp;TEXT(O20,"0.00%")</f>
        <v>-9.00% to -6.00%</v>
      </c>
      <c r="S20" s="10">
        <f t="shared" si="11"/>
        <v>3.2452830188679248E-2</v>
      </c>
      <c r="T20" s="19">
        <f t="shared" ref="T20:T36" si="15">S20+T19</f>
        <v>7.7735849056603773E-2</v>
      </c>
    </row>
    <row r="21" spans="1:20" ht="14.25" x14ac:dyDescent="0.45">
      <c r="A21" s="9">
        <v>5296</v>
      </c>
      <c r="B21" s="90">
        <v>11.6</v>
      </c>
      <c r="C21" s="8">
        <f t="shared" si="2"/>
        <v>0</v>
      </c>
      <c r="D21" s="8">
        <f t="shared" si="9"/>
        <v>-3.3333333333333326E-2</v>
      </c>
      <c r="E21" s="86" t="str">
        <f>IFERROR(VLOOKUP(A21,SPY!$A$2:$E$379,5,FALSE),"")</f>
        <v/>
      </c>
      <c r="F21" s="8"/>
      <c r="H21" s="91">
        <v>-0.01</v>
      </c>
      <c r="I21" s="14">
        <v>-0.01</v>
      </c>
      <c r="J21" s="15">
        <v>52</v>
      </c>
      <c r="K21" s="7" t="str">
        <f t="shared" si="12"/>
        <v>-1.50% to -1.00%</v>
      </c>
      <c r="L21" s="10">
        <f t="shared" si="10"/>
        <v>3.8922155688622756E-2</v>
      </c>
      <c r="M21" s="19">
        <f t="shared" si="13"/>
        <v>8.9820359281437126E-2</v>
      </c>
      <c r="O21" s="32">
        <v>-0.03</v>
      </c>
      <c r="P21" s="28">
        <v>-0.03</v>
      </c>
      <c r="Q21" s="29">
        <v>80</v>
      </c>
      <c r="R21" s="26" t="str">
        <f t="shared" si="14"/>
        <v>-6.00% to -3.00%</v>
      </c>
      <c r="S21" s="10">
        <f t="shared" si="11"/>
        <v>6.0377358490566038E-2</v>
      </c>
      <c r="T21" s="19">
        <f t="shared" si="15"/>
        <v>0.13811320754716983</v>
      </c>
    </row>
    <row r="22" spans="1:20" ht="14.25" x14ac:dyDescent="0.45">
      <c r="A22" s="9">
        <v>5327</v>
      </c>
      <c r="B22" s="90">
        <v>12</v>
      </c>
      <c r="C22" s="8">
        <f t="shared" si="2"/>
        <v>3.4482758620689724E-2</v>
      </c>
      <c r="D22" s="8">
        <f t="shared" si="9"/>
        <v>0</v>
      </c>
      <c r="E22" s="86" t="str">
        <f>IFERROR(VLOOKUP(A22,SPY!$A$2:$E$379,5,FALSE),"")</f>
        <v/>
      </c>
      <c r="F22" s="8"/>
      <c r="H22" s="91">
        <v>-5.0000000000000001E-3</v>
      </c>
      <c r="I22" s="14">
        <v>-5.0000000000000001E-3</v>
      </c>
      <c r="J22" s="15">
        <v>126</v>
      </c>
      <c r="K22" s="7" t="str">
        <f t="shared" si="12"/>
        <v>-1.00% to -0.50%</v>
      </c>
      <c r="L22" s="10">
        <f t="shared" si="10"/>
        <v>9.4311377245508976E-2</v>
      </c>
      <c r="M22" s="19">
        <f t="shared" si="13"/>
        <v>0.18413173652694609</v>
      </c>
      <c r="O22" s="32">
        <v>0</v>
      </c>
      <c r="P22" s="28">
        <v>0</v>
      </c>
      <c r="Q22" s="29">
        <v>225</v>
      </c>
      <c r="R22" s="26" t="str">
        <f t="shared" si="14"/>
        <v>-3.00% to 0.00%</v>
      </c>
      <c r="S22" s="10">
        <f t="shared" si="11"/>
        <v>0.16981132075471697</v>
      </c>
      <c r="T22" s="19">
        <f t="shared" si="15"/>
        <v>0.30792452830188677</v>
      </c>
    </row>
    <row r="23" spans="1:20" ht="14.25" x14ac:dyDescent="0.45">
      <c r="A23" s="9">
        <v>5358</v>
      </c>
      <c r="B23" s="90">
        <v>12.1</v>
      </c>
      <c r="C23" s="8">
        <f t="shared" si="2"/>
        <v>8.3333333333333037E-3</v>
      </c>
      <c r="D23" s="8">
        <f t="shared" si="9"/>
        <v>-8.1967213114754189E-3</v>
      </c>
      <c r="E23" s="86" t="str">
        <f>IFERROR(VLOOKUP(A23,SPY!$A$2:$E$379,5,FALSE),"")</f>
        <v/>
      </c>
      <c r="F23" s="8"/>
      <c r="H23" s="91">
        <v>0</v>
      </c>
      <c r="I23" s="14">
        <v>0</v>
      </c>
      <c r="J23" s="15">
        <v>380</v>
      </c>
      <c r="K23" s="7" t="str">
        <f t="shared" si="12"/>
        <v>-0.50% to 0.00%</v>
      </c>
      <c r="L23" s="10">
        <f t="shared" si="10"/>
        <v>0.28443113772455092</v>
      </c>
      <c r="M23" s="19">
        <f t="shared" si="13"/>
        <v>0.46856287425149701</v>
      </c>
      <c r="O23" s="32">
        <v>0.03</v>
      </c>
      <c r="P23" s="28">
        <v>0.03</v>
      </c>
      <c r="Q23" s="29">
        <v>315</v>
      </c>
      <c r="R23" s="26" t="str">
        <f t="shared" si="14"/>
        <v>0.00% to 3.00%</v>
      </c>
      <c r="S23" s="10">
        <f t="shared" si="11"/>
        <v>0.23773584905660378</v>
      </c>
      <c r="T23" s="19">
        <f t="shared" si="15"/>
        <v>0.54566037735849049</v>
      </c>
    </row>
    <row r="24" spans="1:20" ht="14.25" x14ac:dyDescent="0.45">
      <c r="A24" s="9">
        <v>5388</v>
      </c>
      <c r="B24" s="90">
        <v>11.7</v>
      </c>
      <c r="C24" s="8">
        <f t="shared" si="2"/>
        <v>-3.3057851239669422E-2</v>
      </c>
      <c r="D24" s="8">
        <f t="shared" si="9"/>
        <v>-4.0983606557377095E-2</v>
      </c>
      <c r="E24" s="86" t="str">
        <f>IFERROR(VLOOKUP(A24,SPY!$A$2:$E$379,5,FALSE),"")</f>
        <v/>
      </c>
      <c r="F24" s="8"/>
      <c r="H24" s="91">
        <v>5.0000000000000001E-3</v>
      </c>
      <c r="I24" s="14">
        <v>5.0000000000000001E-3</v>
      </c>
      <c r="J24" s="15">
        <v>255</v>
      </c>
      <c r="K24" s="7" t="str">
        <f t="shared" si="12"/>
        <v>0.00% to 0.50%</v>
      </c>
      <c r="L24" s="10">
        <f t="shared" si="10"/>
        <v>0.19086826347305388</v>
      </c>
      <c r="M24" s="19">
        <f t="shared" si="13"/>
        <v>0.65943113772455086</v>
      </c>
      <c r="O24" s="32">
        <v>0.06</v>
      </c>
      <c r="P24" s="28">
        <v>0.06</v>
      </c>
      <c r="Q24" s="29">
        <v>261</v>
      </c>
      <c r="R24" s="26" t="str">
        <f t="shared" si="14"/>
        <v>3.00% to 6.00%</v>
      </c>
      <c r="S24" s="10">
        <f t="shared" si="11"/>
        <v>0.19698113207547169</v>
      </c>
      <c r="T24" s="19">
        <f t="shared" si="15"/>
        <v>0.74264150943396223</v>
      </c>
    </row>
    <row r="25" spans="1:20" ht="14.25" x14ac:dyDescent="0.45">
      <c r="A25" s="9">
        <v>5419</v>
      </c>
      <c r="B25" s="90">
        <v>11.7</v>
      </c>
      <c r="C25" s="8">
        <f t="shared" si="2"/>
        <v>0</v>
      </c>
      <c r="D25" s="8">
        <f t="shared" si="9"/>
        <v>-3.3057851239669422E-2</v>
      </c>
      <c r="E25" s="86" t="str">
        <f>IFERROR(VLOOKUP(A25,SPY!$A$2:$E$379,5,FALSE),"")</f>
        <v/>
      </c>
      <c r="F25" s="8"/>
      <c r="H25" s="91">
        <v>0.01</v>
      </c>
      <c r="I25" s="14">
        <v>0.01</v>
      </c>
      <c r="J25" s="15">
        <v>226</v>
      </c>
      <c r="K25" s="7" t="str">
        <f t="shared" si="12"/>
        <v>0.50% to 1.00%</v>
      </c>
      <c r="L25" s="10">
        <f t="shared" si="10"/>
        <v>0.16916167664670659</v>
      </c>
      <c r="M25" s="19">
        <f t="shared" si="13"/>
        <v>0.82859281437125742</v>
      </c>
      <c r="O25" s="32">
        <v>0.09</v>
      </c>
      <c r="P25" s="28">
        <v>0.09</v>
      </c>
      <c r="Q25" s="29">
        <v>123</v>
      </c>
      <c r="R25" s="26" t="str">
        <f t="shared" si="14"/>
        <v>6.00% to 9.00%</v>
      </c>
      <c r="S25" s="10">
        <f t="shared" si="11"/>
        <v>9.2830188679245279E-2</v>
      </c>
      <c r="T25" s="19">
        <f t="shared" si="15"/>
        <v>0.83547169811320754</v>
      </c>
    </row>
    <row r="26" spans="1:20" ht="14.25" x14ac:dyDescent="0.45">
      <c r="A26" s="9">
        <v>5449</v>
      </c>
      <c r="B26" s="90">
        <v>11.6</v>
      </c>
      <c r="C26" s="8">
        <f t="shared" si="2"/>
        <v>-8.5470085470085166E-3</v>
      </c>
      <c r="D26" s="8">
        <f t="shared" si="9"/>
        <v>-2.5210084033613467E-2</v>
      </c>
      <c r="E26" s="86" t="str">
        <f>IFERROR(VLOOKUP(A26,SPY!$A$2:$E$379,5,FALSE),"")</f>
        <v/>
      </c>
      <c r="F26" s="8"/>
      <c r="H26" s="91">
        <v>1.4999999999999999E-2</v>
      </c>
      <c r="I26" s="14">
        <v>1.4999999999999999E-2</v>
      </c>
      <c r="J26" s="15">
        <v>98</v>
      </c>
      <c r="K26" s="7" t="str">
        <f t="shared" si="12"/>
        <v>1.00% to 1.50%</v>
      </c>
      <c r="L26" s="10">
        <f t="shared" si="10"/>
        <v>7.3353293413173648E-2</v>
      </c>
      <c r="M26" s="19">
        <f t="shared" si="13"/>
        <v>0.90194610778443107</v>
      </c>
      <c r="O26" s="32">
        <v>0.12</v>
      </c>
      <c r="P26" s="28">
        <v>0.12</v>
      </c>
      <c r="Q26" s="29">
        <v>73</v>
      </c>
      <c r="R26" s="26" t="str">
        <f t="shared" si="14"/>
        <v>9.00% to 12.00%</v>
      </c>
      <c r="S26" s="10">
        <f t="shared" si="11"/>
        <v>5.5094339622641507E-2</v>
      </c>
      <c r="T26" s="19">
        <f t="shared" si="15"/>
        <v>0.89056603773584908</v>
      </c>
    </row>
    <row r="27" spans="1:20" ht="14.25" x14ac:dyDescent="0.45">
      <c r="A27" s="9">
        <v>5480</v>
      </c>
      <c r="B27" s="90">
        <v>11.8</v>
      </c>
      <c r="C27" s="8">
        <f t="shared" si="2"/>
        <v>1.7241379310344973E-2</v>
      </c>
      <c r="D27" s="8">
        <f t="shared" si="9"/>
        <v>0</v>
      </c>
      <c r="E27" s="86" t="str">
        <f>IFERROR(VLOOKUP(A27,SPY!$A$2:$E$379,5,FALSE),"")</f>
        <v/>
      </c>
      <c r="F27" s="8"/>
      <c r="H27" s="91">
        <v>0.02</v>
      </c>
      <c r="I27" s="14">
        <v>0.02</v>
      </c>
      <c r="J27" s="15">
        <v>53</v>
      </c>
      <c r="K27" s="7" t="str">
        <f t="shared" si="12"/>
        <v>1.50% to 2.00%</v>
      </c>
      <c r="L27" s="10">
        <f t="shared" si="10"/>
        <v>3.9670658682634731E-2</v>
      </c>
      <c r="M27" s="19">
        <f t="shared" si="13"/>
        <v>0.94161676646706582</v>
      </c>
      <c r="O27" s="32">
        <v>0.15</v>
      </c>
      <c r="P27" s="28">
        <v>0.15</v>
      </c>
      <c r="Q27" s="29">
        <v>37</v>
      </c>
      <c r="R27" s="26" t="str">
        <f t="shared" si="14"/>
        <v>12.00% to 15.00%</v>
      </c>
      <c r="S27" s="10">
        <f t="shared" si="11"/>
        <v>2.7924528301886794E-2</v>
      </c>
      <c r="T27" s="19">
        <f t="shared" si="15"/>
        <v>0.91849056603773582</v>
      </c>
    </row>
    <row r="28" spans="1:20" ht="14.25" x14ac:dyDescent="0.45">
      <c r="A28" s="9">
        <v>5511</v>
      </c>
      <c r="B28" s="90">
        <v>11.8</v>
      </c>
      <c r="C28" s="8">
        <f t="shared" si="2"/>
        <v>0</v>
      </c>
      <c r="D28" s="8">
        <f t="shared" si="9"/>
        <v>0</v>
      </c>
      <c r="E28" s="86" t="str">
        <f>IFERROR(VLOOKUP(A28,SPY!$A$2:$E$379,5,FALSE),"")</f>
        <v/>
      </c>
      <c r="F28" s="8"/>
      <c r="H28" s="91">
        <v>2.5000000000000001E-2</v>
      </c>
      <c r="I28" s="14">
        <v>2.5000000000000001E-2</v>
      </c>
      <c r="J28" s="15">
        <v>33</v>
      </c>
      <c r="K28" s="7" t="str">
        <f t="shared" si="12"/>
        <v>2.00% to 2.50%</v>
      </c>
      <c r="L28" s="10">
        <f t="shared" si="10"/>
        <v>2.470059880239521E-2</v>
      </c>
      <c r="M28" s="19">
        <f t="shared" si="13"/>
        <v>0.96631736526946099</v>
      </c>
      <c r="O28" s="32">
        <v>0.18</v>
      </c>
      <c r="P28" s="28">
        <v>0.18</v>
      </c>
      <c r="Q28" s="29">
        <v>38</v>
      </c>
      <c r="R28" s="26" t="str">
        <f t="shared" si="14"/>
        <v>15.00% to 18.00%</v>
      </c>
      <c r="S28" s="10">
        <f t="shared" si="11"/>
        <v>2.8679245283018868E-2</v>
      </c>
      <c r="T28" s="19">
        <f t="shared" si="15"/>
        <v>0.94716981132075473</v>
      </c>
    </row>
    <row r="29" spans="1:20" ht="14.25" x14ac:dyDescent="0.45">
      <c r="A29" s="9">
        <v>5539</v>
      </c>
      <c r="B29" s="90">
        <v>11.8</v>
      </c>
      <c r="C29" s="8">
        <f t="shared" si="2"/>
        <v>0</v>
      </c>
      <c r="D29" s="8">
        <f t="shared" si="9"/>
        <v>8.5470085470087387E-3</v>
      </c>
      <c r="E29" s="86" t="str">
        <f>IFERROR(VLOOKUP(A29,SPY!$A$2:$E$379,5,FALSE),"")</f>
        <v/>
      </c>
      <c r="F29" s="8"/>
      <c r="H29" s="91">
        <v>0.03</v>
      </c>
      <c r="I29" s="14">
        <v>0.03</v>
      </c>
      <c r="J29" s="15">
        <v>18</v>
      </c>
      <c r="K29" s="7" t="str">
        <f t="shared" si="12"/>
        <v>2.50% to 3.00%</v>
      </c>
      <c r="L29" s="10">
        <f t="shared" si="10"/>
        <v>1.3473053892215569E-2</v>
      </c>
      <c r="M29" s="19">
        <f t="shared" si="13"/>
        <v>0.97979041916167653</v>
      </c>
      <c r="O29" s="32">
        <v>0.21</v>
      </c>
      <c r="P29" s="28">
        <v>0.21</v>
      </c>
      <c r="Q29" s="29">
        <v>26</v>
      </c>
      <c r="R29" s="26" t="str">
        <f t="shared" si="14"/>
        <v>18.00% to 21.00%</v>
      </c>
      <c r="S29" s="10">
        <f t="shared" si="11"/>
        <v>1.9622641509433963E-2</v>
      </c>
      <c r="T29" s="19">
        <f t="shared" si="15"/>
        <v>0.96679245283018866</v>
      </c>
    </row>
    <row r="30" spans="1:20" ht="14.25" x14ac:dyDescent="0.45">
      <c r="A30" s="9">
        <v>5570</v>
      </c>
      <c r="B30" s="90">
        <v>11.8</v>
      </c>
      <c r="C30" s="8">
        <f t="shared" si="2"/>
        <v>0</v>
      </c>
      <c r="D30" s="8">
        <f t="shared" si="9"/>
        <v>8.5470085470087387E-3</v>
      </c>
      <c r="E30" s="86" t="str">
        <f>IFERROR(VLOOKUP(A30,SPY!$A$2:$E$379,5,FALSE),"")</f>
        <v/>
      </c>
      <c r="F30" s="8"/>
      <c r="H30" s="91">
        <v>3.5000000000000003E-2</v>
      </c>
      <c r="I30" s="14">
        <v>3.5000000000000003E-2</v>
      </c>
      <c r="J30" s="15">
        <v>7</v>
      </c>
      <c r="K30" s="7" t="str">
        <f t="shared" si="12"/>
        <v>3.00% to 3.50%</v>
      </c>
      <c r="L30" s="10">
        <f t="shared" si="10"/>
        <v>5.239520958083832E-3</v>
      </c>
      <c r="M30" s="19">
        <f t="shared" si="13"/>
        <v>0.98502994011976042</v>
      </c>
      <c r="O30" s="32">
        <v>0.24</v>
      </c>
      <c r="P30" s="28">
        <v>0.24</v>
      </c>
      <c r="Q30" s="29">
        <v>18</v>
      </c>
      <c r="R30" s="26" t="str">
        <f t="shared" si="14"/>
        <v>21.00% to 24.00%</v>
      </c>
      <c r="S30" s="10">
        <f t="shared" si="11"/>
        <v>1.3584905660377358E-2</v>
      </c>
      <c r="T30" s="19">
        <f t="shared" si="15"/>
        <v>0.98037735849056606</v>
      </c>
    </row>
    <row r="31" spans="1:20" ht="14.25" x14ac:dyDescent="0.45">
      <c r="A31" s="9">
        <v>5600</v>
      </c>
      <c r="B31" s="90">
        <v>11.9</v>
      </c>
      <c r="C31" s="8">
        <f t="shared" si="2"/>
        <v>8.4745762711864181E-3</v>
      </c>
      <c r="D31" s="8">
        <f t="shared" si="9"/>
        <v>2.5862068965517349E-2</v>
      </c>
      <c r="E31" s="86" t="str">
        <f>IFERROR(VLOOKUP(A31,SPY!$A$2:$E$379,5,FALSE),"")</f>
        <v/>
      </c>
      <c r="F31" s="8"/>
      <c r="H31" s="91">
        <v>0.04</v>
      </c>
      <c r="I31" s="14">
        <v>0.04</v>
      </c>
      <c r="J31" s="15">
        <v>6</v>
      </c>
      <c r="K31" s="7" t="str">
        <f t="shared" si="12"/>
        <v>3.50% to 4.00%</v>
      </c>
      <c r="L31" s="10">
        <f t="shared" si="10"/>
        <v>4.4910179640718561E-3</v>
      </c>
      <c r="M31" s="19">
        <f t="shared" si="13"/>
        <v>0.98952095808383222</v>
      </c>
      <c r="O31" s="32">
        <v>0.27</v>
      </c>
      <c r="P31" s="28">
        <v>0.27</v>
      </c>
      <c r="Q31" s="29">
        <v>4</v>
      </c>
      <c r="R31" s="26" t="str">
        <f t="shared" si="14"/>
        <v>24.00% to 27.00%</v>
      </c>
      <c r="S31" s="10">
        <f t="shared" si="11"/>
        <v>3.0188679245283017E-3</v>
      </c>
      <c r="T31" s="19">
        <f t="shared" si="15"/>
        <v>0.98339622641509439</v>
      </c>
    </row>
    <row r="32" spans="1:20" ht="14.25" x14ac:dyDescent="0.45">
      <c r="A32" s="9">
        <v>5631</v>
      </c>
      <c r="B32" s="90">
        <v>11.8</v>
      </c>
      <c r="C32" s="8">
        <f t="shared" si="2"/>
        <v>-8.4033613445377853E-3</v>
      </c>
      <c r="D32" s="8">
        <f t="shared" si="9"/>
        <v>1.7241379310344973E-2</v>
      </c>
      <c r="E32" s="86" t="str">
        <f>IFERROR(VLOOKUP(A32,SPY!$A$2:$E$379,5,FALSE),"")</f>
        <v/>
      </c>
      <c r="F32" s="8"/>
      <c r="H32" s="91">
        <v>4.4999999999999998E-2</v>
      </c>
      <c r="I32" s="14">
        <v>4.4999999999999998E-2</v>
      </c>
      <c r="J32" s="15">
        <v>4</v>
      </c>
      <c r="K32" s="7" t="str">
        <f t="shared" si="12"/>
        <v>4.00% to 4.50%</v>
      </c>
      <c r="L32" s="10">
        <f t="shared" si="10"/>
        <v>2.9940119760479044E-3</v>
      </c>
      <c r="M32" s="19">
        <f t="shared" si="13"/>
        <v>0.9925149700598801</v>
      </c>
      <c r="O32" s="32">
        <v>0.3</v>
      </c>
      <c r="P32" s="28">
        <v>0.3</v>
      </c>
      <c r="Q32" s="29">
        <v>3</v>
      </c>
      <c r="R32" s="26" t="str">
        <f t="shared" si="14"/>
        <v>27.00% to 30.00%</v>
      </c>
      <c r="S32" s="10">
        <f t="shared" si="11"/>
        <v>2.2641509433962265E-3</v>
      </c>
      <c r="T32" s="19">
        <f t="shared" si="15"/>
        <v>0.98566037735849066</v>
      </c>
    </row>
    <row r="33" spans="1:25" ht="14.25" x14ac:dyDescent="0.45">
      <c r="A33" s="9">
        <v>5661</v>
      </c>
      <c r="B33" s="90">
        <v>11.9</v>
      </c>
      <c r="C33" s="8">
        <f t="shared" si="2"/>
        <v>8.4745762711864181E-3</v>
      </c>
      <c r="D33" s="8">
        <f t="shared" si="9"/>
        <v>2.5862068965517349E-2</v>
      </c>
      <c r="E33" s="86" t="str">
        <f>IFERROR(VLOOKUP(A33,SPY!$A$2:$E$379,5,FALSE),"")</f>
        <v/>
      </c>
      <c r="F33" s="8"/>
      <c r="H33" s="91">
        <v>0.05</v>
      </c>
      <c r="I33" s="14">
        <v>0.05</v>
      </c>
      <c r="J33" s="15">
        <v>2</v>
      </c>
      <c r="K33" s="7" t="str">
        <f t="shared" si="12"/>
        <v>4.50% to 5.00%</v>
      </c>
      <c r="L33" s="10">
        <f t="shared" si="10"/>
        <v>1.4970059880239522E-3</v>
      </c>
      <c r="M33" s="19">
        <f t="shared" si="13"/>
        <v>0.99401197604790403</v>
      </c>
      <c r="O33" s="32">
        <v>0.33</v>
      </c>
      <c r="P33" s="28">
        <v>0.33</v>
      </c>
      <c r="Q33" s="29">
        <v>5</v>
      </c>
      <c r="R33" s="26" t="str">
        <f t="shared" si="14"/>
        <v>30.00% to 33.00%</v>
      </c>
      <c r="S33" s="10">
        <f t="shared" si="11"/>
        <v>3.7735849056603774E-3</v>
      </c>
      <c r="T33" s="19">
        <f t="shared" si="15"/>
        <v>0.98943396226415103</v>
      </c>
      <c r="X33" s="1"/>
      <c r="Y33" s="1"/>
    </row>
    <row r="34" spans="1:25" ht="14.25" x14ac:dyDescent="0.45">
      <c r="A34" s="9">
        <v>5692</v>
      </c>
      <c r="B34" s="90">
        <v>11.8</v>
      </c>
      <c r="C34" s="8">
        <f t="shared" si="2"/>
        <v>-8.4033613445377853E-3</v>
      </c>
      <c r="D34" s="8">
        <f t="shared" si="9"/>
        <v>-1.6666666666666607E-2</v>
      </c>
      <c r="E34" s="86" t="str">
        <f>IFERROR(VLOOKUP(A34,SPY!$A$2:$E$379,5,FALSE),"")</f>
        <v/>
      </c>
      <c r="F34" s="8"/>
      <c r="H34" s="91">
        <v>5.5E-2</v>
      </c>
      <c r="I34" s="14">
        <v>5.5E-2</v>
      </c>
      <c r="J34" s="15">
        <v>1</v>
      </c>
      <c r="K34" s="7" t="str">
        <f t="shared" si="12"/>
        <v>5.00% to 5.50%</v>
      </c>
      <c r="L34" s="10">
        <f t="shared" si="10"/>
        <v>7.4850299401197609E-4</v>
      </c>
      <c r="M34" s="19">
        <f t="shared" si="13"/>
        <v>0.994760479041916</v>
      </c>
      <c r="O34" s="32">
        <v>0.36</v>
      </c>
      <c r="P34" s="28">
        <v>0.36</v>
      </c>
      <c r="Q34" s="29">
        <v>7</v>
      </c>
      <c r="R34" s="26" t="str">
        <f t="shared" si="14"/>
        <v>33.00% to 36.00%</v>
      </c>
      <c r="S34" s="10">
        <f t="shared" si="11"/>
        <v>5.2830188679245287E-3</v>
      </c>
      <c r="T34" s="19">
        <f t="shared" si="15"/>
        <v>0.99471698113207552</v>
      </c>
      <c r="X34" s="1"/>
      <c r="Y34" s="1"/>
    </row>
    <row r="35" spans="1:25" ht="14.65" thickBot="1" x14ac:dyDescent="0.5">
      <c r="A35" s="9">
        <v>5723</v>
      </c>
      <c r="B35" s="90">
        <v>11.8</v>
      </c>
      <c r="C35" s="8">
        <f t="shared" si="2"/>
        <v>0</v>
      </c>
      <c r="D35" s="8">
        <f t="shared" si="9"/>
        <v>-2.4793388429751984E-2</v>
      </c>
      <c r="E35" s="86" t="str">
        <f>IFERROR(VLOOKUP(A35,SPY!$A$2:$E$379,5,FALSE),"")</f>
        <v/>
      </c>
      <c r="F35" s="8"/>
      <c r="H35" s="91">
        <v>0.06</v>
      </c>
      <c r="I35" s="14">
        <v>0.06</v>
      </c>
      <c r="J35" s="15">
        <v>2</v>
      </c>
      <c r="K35" s="7" t="str">
        <f t="shared" si="12"/>
        <v>5.50% to 6.00%</v>
      </c>
      <c r="L35" s="10">
        <f t="shared" si="10"/>
        <v>1.4970059880239522E-3</v>
      </c>
      <c r="M35" s="19">
        <f t="shared" si="13"/>
        <v>0.99625748502993994</v>
      </c>
      <c r="O35" s="32">
        <v>0.39</v>
      </c>
      <c r="P35" s="28">
        <v>0.39</v>
      </c>
      <c r="Q35" s="29">
        <v>1</v>
      </c>
      <c r="R35" s="26" t="str">
        <f t="shared" si="14"/>
        <v>36.00% to 39.00%</v>
      </c>
      <c r="S35" s="10">
        <f t="shared" si="11"/>
        <v>7.5471698113207543E-4</v>
      </c>
      <c r="T35" s="19">
        <f t="shared" si="15"/>
        <v>0.99547169811320757</v>
      </c>
      <c r="X35" s="1"/>
      <c r="Y35" s="1"/>
    </row>
    <row r="36" spans="1:25" ht="14.25" x14ac:dyDescent="0.45">
      <c r="A36" s="9">
        <v>5753</v>
      </c>
      <c r="B36" s="90">
        <v>12.1</v>
      </c>
      <c r="C36" s="8">
        <f t="shared" si="2"/>
        <v>2.5423728813559254E-2</v>
      </c>
      <c r="D36" s="8">
        <f t="shared" si="9"/>
        <v>3.4188034188034289E-2</v>
      </c>
      <c r="E36" s="86" t="str">
        <f>IFERROR(VLOOKUP(A36,SPY!$A$2:$E$379,5,FALSE),"")</f>
        <v/>
      </c>
      <c r="F36" s="8"/>
      <c r="H36" s="91">
        <v>6.5000000000000002E-2</v>
      </c>
      <c r="I36" s="14">
        <v>6.5000000000000002E-2</v>
      </c>
      <c r="J36" s="15">
        <v>2</v>
      </c>
      <c r="K36" s="7" t="str">
        <f t="shared" si="12"/>
        <v>6.00% to 6.50%</v>
      </c>
      <c r="L36" s="10">
        <f t="shared" si="10"/>
        <v>1.4970059880239522E-3</v>
      </c>
      <c r="M36" s="19">
        <f t="shared" si="13"/>
        <v>0.99775449101796387</v>
      </c>
      <c r="O36" s="32">
        <v>0.42</v>
      </c>
      <c r="P36" s="28">
        <v>0.42</v>
      </c>
      <c r="Q36" s="29">
        <v>1</v>
      </c>
      <c r="R36" s="26" t="str">
        <f t="shared" si="14"/>
        <v>39.00% to 42.00%</v>
      </c>
      <c r="S36" s="10">
        <f t="shared" si="11"/>
        <v>7.5471698113207543E-4</v>
      </c>
      <c r="T36" s="19">
        <f t="shared" si="15"/>
        <v>0.99622641509433962</v>
      </c>
      <c r="W36" s="94" t="s">
        <v>52</v>
      </c>
      <c r="X36" s="94" t="s">
        <v>53</v>
      </c>
      <c r="Y36" s="1"/>
    </row>
    <row r="37" spans="1:25" ht="14.65" thickBot="1" x14ac:dyDescent="0.5">
      <c r="A37" s="9">
        <v>5784</v>
      </c>
      <c r="B37" s="90">
        <v>12.3</v>
      </c>
      <c r="C37" s="8">
        <f t="shared" si="2"/>
        <v>1.6528925619834878E-2</v>
      </c>
      <c r="D37" s="8">
        <f t="shared" si="9"/>
        <v>5.1282051282051322E-2</v>
      </c>
      <c r="E37" s="86" t="str">
        <f>IFERROR(VLOOKUP(A37,SPY!$A$2:$E$379,5,FALSE),"")</f>
        <v/>
      </c>
      <c r="F37" s="8"/>
      <c r="H37" s="92"/>
      <c r="I37" s="20" t="s">
        <v>21</v>
      </c>
      <c r="J37" s="20">
        <v>3</v>
      </c>
      <c r="K37" s="21" t="str">
        <f>"Greater than "&amp;TEXT(H36,"0.00%")</f>
        <v>Greater than 6.50%</v>
      </c>
      <c r="L37" s="22">
        <f t="shared" si="10"/>
        <v>2.2455089820359281E-3</v>
      </c>
      <c r="M37" s="23">
        <f t="shared" si="13"/>
        <v>0.99999999999999978</v>
      </c>
      <c r="O37" s="33"/>
      <c r="P37" s="34" t="s">
        <v>21</v>
      </c>
      <c r="Q37" s="34">
        <v>5</v>
      </c>
      <c r="R37" s="27" t="str">
        <f>"Greater than "&amp;TEXT(O36,"0.00%")</f>
        <v>Greater than 42.00%</v>
      </c>
      <c r="S37" s="22">
        <f t="shared" si="11"/>
        <v>3.7735849056603774E-3</v>
      </c>
      <c r="T37" s="23">
        <f>S37+T36</f>
        <v>1</v>
      </c>
      <c r="W37" s="95">
        <v>-0.12</v>
      </c>
      <c r="X37">
        <v>40</v>
      </c>
      <c r="Y37" s="1"/>
    </row>
    <row r="38" spans="1:25" ht="14.25" x14ac:dyDescent="0.45">
      <c r="A38" s="9">
        <v>5814</v>
      </c>
      <c r="B38" s="90">
        <v>12.8</v>
      </c>
      <c r="C38" s="8">
        <f t="shared" si="2"/>
        <v>4.0650406504064929E-2</v>
      </c>
      <c r="D38" s="8">
        <f t="shared" si="9"/>
        <v>0.10344827586206895</v>
      </c>
      <c r="E38" s="86" t="str">
        <f>IFERROR(VLOOKUP(A38,SPY!$A$2:$E$379,5,FALSE),"")</f>
        <v/>
      </c>
      <c r="F38" s="8"/>
      <c r="H38" s="67"/>
      <c r="I38" s="68"/>
      <c r="J38" s="68"/>
      <c r="K38" s="68"/>
      <c r="L38" s="68"/>
      <c r="M38" s="69"/>
      <c r="O38" s="71"/>
      <c r="P38" s="68"/>
      <c r="Q38" s="68"/>
      <c r="R38" s="68"/>
      <c r="S38" s="68"/>
      <c r="T38" s="69"/>
      <c r="W38" s="95">
        <v>-0.09</v>
      </c>
      <c r="X38">
        <v>20</v>
      </c>
      <c r="Y38" s="1"/>
    </row>
    <row r="39" spans="1:25" ht="14.25" x14ac:dyDescent="0.45">
      <c r="A39" s="9">
        <v>5845</v>
      </c>
      <c r="B39" s="90">
        <v>13.3</v>
      </c>
      <c r="C39" s="8">
        <f t="shared" si="2"/>
        <v>3.90625E-2</v>
      </c>
      <c r="D39" s="8">
        <f t="shared" si="9"/>
        <v>0.12711864406779649</v>
      </c>
      <c r="E39" s="86" t="str">
        <f>IFERROR(VLOOKUP(A39,SPY!$A$2:$E$379,5,FALSE),"")</f>
        <v/>
      </c>
      <c r="F39" s="8"/>
      <c r="H39" s="70"/>
      <c r="I39" s="35"/>
      <c r="J39" s="1"/>
      <c r="M39" s="57"/>
      <c r="O39" s="56"/>
      <c r="T39" s="57"/>
      <c r="W39" s="95">
        <v>-0.06</v>
      </c>
      <c r="X39">
        <v>43</v>
      </c>
      <c r="Y39" s="1"/>
    </row>
    <row r="40" spans="1:25" ht="14.25" x14ac:dyDescent="0.45">
      <c r="A40" s="9">
        <v>5876</v>
      </c>
      <c r="B40" s="90">
        <v>13.5</v>
      </c>
      <c r="C40" s="8">
        <f t="shared" si="2"/>
        <v>1.5037593984962294E-2</v>
      </c>
      <c r="D40" s="8">
        <f t="shared" si="9"/>
        <v>0.14406779661016933</v>
      </c>
      <c r="E40" s="86" t="str">
        <f>IFERROR(VLOOKUP(A40,SPY!$A$2:$E$379,5,FALSE),"")</f>
        <v/>
      </c>
      <c r="F40" s="8"/>
      <c r="H40" s="70"/>
      <c r="I40" s="35"/>
      <c r="J40" s="1"/>
      <c r="M40" s="57"/>
      <c r="O40" s="56"/>
      <c r="T40" s="57"/>
      <c r="W40" s="95">
        <v>-0.03</v>
      </c>
      <c r="X40">
        <v>80</v>
      </c>
      <c r="Y40" s="1"/>
    </row>
    <row r="41" spans="1:25" ht="14.25" x14ac:dyDescent="0.45">
      <c r="A41" s="9">
        <v>5905</v>
      </c>
      <c r="B41" s="90">
        <v>13.9</v>
      </c>
      <c r="C41" s="8">
        <f t="shared" si="2"/>
        <v>2.9629629629629672E-2</v>
      </c>
      <c r="D41" s="8">
        <f t="shared" si="9"/>
        <v>0.17796610169491522</v>
      </c>
      <c r="E41" s="86" t="str">
        <f>IFERROR(VLOOKUP(A41,SPY!$A$2:$E$379,5,FALSE),"")</f>
        <v/>
      </c>
      <c r="F41" s="8"/>
      <c r="H41" s="70"/>
      <c r="I41" s="35"/>
      <c r="J41" s="1"/>
      <c r="M41" s="57"/>
      <c r="O41" s="56"/>
      <c r="T41" s="57"/>
      <c r="W41" s="95">
        <v>0</v>
      </c>
      <c r="X41">
        <v>225</v>
      </c>
      <c r="Y41" s="1"/>
    </row>
    <row r="42" spans="1:25" ht="14.25" x14ac:dyDescent="0.45">
      <c r="A42" s="9">
        <v>5936</v>
      </c>
      <c r="B42" s="90">
        <v>14.1</v>
      </c>
      <c r="C42" s="8">
        <f t="shared" si="2"/>
        <v>1.4388489208633004E-2</v>
      </c>
      <c r="D42" s="8">
        <f t="shared" si="9"/>
        <v>0.19491525423728806</v>
      </c>
      <c r="E42" s="86" t="str">
        <f>IFERROR(VLOOKUP(A42,SPY!$A$2:$E$379,5,FALSE),"")</f>
        <v/>
      </c>
      <c r="F42" s="8"/>
      <c r="H42" s="70"/>
      <c r="I42" s="35"/>
      <c r="J42" s="1"/>
      <c r="M42" s="57"/>
      <c r="O42" s="56"/>
      <c r="T42" s="57"/>
      <c r="W42" s="95">
        <v>0.03</v>
      </c>
      <c r="X42">
        <v>315</v>
      </c>
      <c r="Y42" s="1"/>
    </row>
    <row r="43" spans="1:25" ht="14.25" x14ac:dyDescent="0.45">
      <c r="A43" s="9">
        <v>5966</v>
      </c>
      <c r="B43" s="90">
        <v>14.2</v>
      </c>
      <c r="C43" s="8">
        <f t="shared" si="2"/>
        <v>7.0921985815601829E-3</v>
      </c>
      <c r="D43" s="8">
        <f t="shared" si="9"/>
        <v>0.19327731092436973</v>
      </c>
      <c r="E43" s="86" t="str">
        <f>IFERROR(VLOOKUP(A43,SPY!$A$2:$E$379,5,FALSE),"")</f>
        <v/>
      </c>
      <c r="F43" s="8"/>
      <c r="H43" s="56"/>
      <c r="M43" s="57"/>
      <c r="O43" s="56"/>
      <c r="T43" s="57"/>
      <c r="W43" s="95">
        <v>0.06</v>
      </c>
      <c r="X43">
        <v>261</v>
      </c>
      <c r="Y43" s="1"/>
    </row>
    <row r="44" spans="1:25" ht="14.25" x14ac:dyDescent="0.45">
      <c r="A44" s="9">
        <v>5997</v>
      </c>
      <c r="B44" s="90">
        <v>14.3</v>
      </c>
      <c r="C44" s="8">
        <f t="shared" si="2"/>
        <v>7.0422535211267512E-3</v>
      </c>
      <c r="D44" s="8">
        <f t="shared" si="9"/>
        <v>0.2118644067796609</v>
      </c>
      <c r="E44" s="86" t="str">
        <f>IFERROR(VLOOKUP(A44,SPY!$A$2:$E$379,5,FALSE),"")</f>
        <v/>
      </c>
      <c r="F44" s="8"/>
      <c r="H44" s="56"/>
      <c r="M44" s="57"/>
      <c r="O44" s="56"/>
      <c r="T44" s="57"/>
      <c r="W44" s="95">
        <v>0.09</v>
      </c>
      <c r="X44">
        <v>123</v>
      </c>
      <c r="Y44" s="1"/>
    </row>
    <row r="45" spans="1:25" ht="14.25" x14ac:dyDescent="0.45">
      <c r="A45" s="9">
        <v>6027</v>
      </c>
      <c r="B45" s="90">
        <v>14.4</v>
      </c>
      <c r="C45" s="8">
        <f t="shared" si="2"/>
        <v>6.9930069930068672E-3</v>
      </c>
      <c r="D45" s="8">
        <f t="shared" si="9"/>
        <v>0.2100840336134453</v>
      </c>
      <c r="E45" s="86" t="str">
        <f>IFERROR(VLOOKUP(A45,SPY!$A$2:$E$379,5,FALSE),"")</f>
        <v/>
      </c>
      <c r="F45" s="8"/>
      <c r="H45" s="56"/>
      <c r="M45" s="57"/>
      <c r="O45" s="56"/>
      <c r="T45" s="57"/>
      <c r="W45" s="95">
        <v>0.12</v>
      </c>
      <c r="X45">
        <v>73</v>
      </c>
      <c r="Y45" s="1"/>
    </row>
    <row r="46" spans="1:25" ht="14.25" x14ac:dyDescent="0.45">
      <c r="A46" s="9">
        <v>6058</v>
      </c>
      <c r="B46" s="90">
        <v>14.7</v>
      </c>
      <c r="C46" s="8">
        <f t="shared" si="2"/>
        <v>2.0833333333333259E-2</v>
      </c>
      <c r="D46" s="8">
        <f t="shared" si="9"/>
        <v>0.24576271186440657</v>
      </c>
      <c r="E46" s="86" t="str">
        <f>IFERROR(VLOOKUP(A46,SPY!$A$2:$E$379,5,FALSE),"")</f>
        <v/>
      </c>
      <c r="F46" s="8"/>
      <c r="H46" s="56"/>
      <c r="M46" s="57"/>
      <c r="O46" s="56"/>
      <c r="T46" s="57"/>
      <c r="W46" s="95">
        <v>0.15</v>
      </c>
      <c r="X46">
        <v>37</v>
      </c>
      <c r="Y46" s="1"/>
    </row>
    <row r="47" spans="1:25" ht="14.25" x14ac:dyDescent="0.45">
      <c r="A47" s="9">
        <v>6089</v>
      </c>
      <c r="B47" s="90">
        <v>15</v>
      </c>
      <c r="C47" s="8">
        <f t="shared" si="2"/>
        <v>2.0408163265306145E-2</v>
      </c>
      <c r="D47" s="8">
        <f t="shared" si="9"/>
        <v>0.27118644067796605</v>
      </c>
      <c r="E47" s="86" t="str">
        <f>IFERROR(VLOOKUP(A47,SPY!$A$2:$E$379,5,FALSE),"")</f>
        <v/>
      </c>
      <c r="F47" s="8"/>
      <c r="H47" s="56"/>
      <c r="M47" s="57"/>
      <c r="O47" s="56"/>
      <c r="T47" s="57"/>
      <c r="W47" s="95">
        <v>0.18</v>
      </c>
      <c r="X47">
        <v>38</v>
      </c>
      <c r="Y47" s="1"/>
    </row>
    <row r="48" spans="1:25" ht="14.25" x14ac:dyDescent="0.45">
      <c r="A48" s="9">
        <v>6119</v>
      </c>
      <c r="B48" s="90">
        <v>15.7</v>
      </c>
      <c r="C48" s="8">
        <f t="shared" si="2"/>
        <v>4.6666666666666634E-2</v>
      </c>
      <c r="D48" s="8">
        <f t="shared" si="9"/>
        <v>0.29752066115702469</v>
      </c>
      <c r="E48" s="86" t="str">
        <f>IFERROR(VLOOKUP(A48,SPY!$A$2:$E$379,5,FALSE),"")</f>
        <v/>
      </c>
      <c r="F48" s="8"/>
      <c r="H48" s="56"/>
      <c r="M48" s="57"/>
      <c r="O48" s="56"/>
      <c r="T48" s="57"/>
      <c r="W48" s="95">
        <v>0.21</v>
      </c>
      <c r="X48">
        <v>26</v>
      </c>
      <c r="Y48" s="1"/>
    </row>
    <row r="49" spans="1:25" ht="14.25" x14ac:dyDescent="0.45">
      <c r="A49" s="9">
        <v>6150</v>
      </c>
      <c r="B49" s="90">
        <v>16.8</v>
      </c>
      <c r="C49" s="8">
        <f t="shared" si="2"/>
        <v>7.0063694267515908E-2</v>
      </c>
      <c r="D49" s="8">
        <f t="shared" si="9"/>
        <v>0.36585365853658525</v>
      </c>
      <c r="E49" s="86" t="str">
        <f>IFERROR(VLOOKUP(A49,SPY!$A$2:$E$379,5,FALSE),"")</f>
        <v/>
      </c>
      <c r="F49" s="8"/>
      <c r="H49" s="56"/>
      <c r="M49" s="57"/>
      <c r="O49" s="56"/>
      <c r="T49" s="57"/>
      <c r="W49" s="95">
        <v>0.24</v>
      </c>
      <c r="X49">
        <v>18</v>
      </c>
      <c r="Y49" s="1"/>
    </row>
    <row r="50" spans="1:25" ht="14.25" x14ac:dyDescent="0.45">
      <c r="A50" s="9">
        <v>6180</v>
      </c>
      <c r="B50" s="90">
        <v>17.100000000000001</v>
      </c>
      <c r="C50" s="8">
        <f t="shared" si="2"/>
        <v>1.7857142857142794E-2</v>
      </c>
      <c r="D50" s="8">
        <f t="shared" si="9"/>
        <v>0.3359375</v>
      </c>
      <c r="E50" s="86" t="str">
        <f>IFERROR(VLOOKUP(A50,SPY!$A$2:$E$379,5,FALSE),"")</f>
        <v/>
      </c>
      <c r="F50" s="8"/>
      <c r="H50" s="56"/>
      <c r="M50" s="57"/>
      <c r="O50" s="56"/>
      <c r="T50" s="57"/>
      <c r="W50" s="95">
        <v>0.27</v>
      </c>
      <c r="X50">
        <v>4</v>
      </c>
      <c r="Y50" s="1"/>
    </row>
    <row r="51" spans="1:25" ht="14.25" x14ac:dyDescent="0.45">
      <c r="A51" s="9">
        <v>6211</v>
      </c>
      <c r="B51" s="90">
        <v>17.600000000000001</v>
      </c>
      <c r="C51" s="8">
        <f t="shared" si="2"/>
        <v>2.9239766081871288E-2</v>
      </c>
      <c r="D51" s="8">
        <f t="shared" si="9"/>
        <v>0.32330827067669166</v>
      </c>
      <c r="E51" s="86" t="str">
        <f>IFERROR(VLOOKUP(A51,SPY!$A$2:$E$379,5,FALSE),"")</f>
        <v/>
      </c>
      <c r="F51" s="8"/>
      <c r="H51" s="56"/>
      <c r="M51" s="57"/>
      <c r="O51" s="56"/>
      <c r="T51" s="57"/>
      <c r="W51" s="95">
        <v>0.3</v>
      </c>
      <c r="X51">
        <v>3</v>
      </c>
      <c r="Y51" s="1"/>
    </row>
    <row r="52" spans="1:25" ht="14.25" x14ac:dyDescent="0.45">
      <c r="A52" s="9">
        <v>6242</v>
      </c>
      <c r="B52" s="90">
        <v>18</v>
      </c>
      <c r="C52" s="8">
        <f t="shared" si="2"/>
        <v>2.2727272727272707E-2</v>
      </c>
      <c r="D52" s="8">
        <f t="shared" si="9"/>
        <v>0.33333333333333326</v>
      </c>
      <c r="E52" s="86" t="str">
        <f>IFERROR(VLOOKUP(A52,SPY!$A$2:$E$379,5,FALSE),"")</f>
        <v/>
      </c>
      <c r="F52" s="8"/>
      <c r="H52" s="56"/>
      <c r="M52" s="57"/>
      <c r="O52" s="56"/>
      <c r="T52" s="57"/>
      <c r="W52" s="95">
        <v>0.33</v>
      </c>
      <c r="X52">
        <v>5</v>
      </c>
      <c r="Y52" s="1"/>
    </row>
    <row r="53" spans="1:25" ht="14.25" x14ac:dyDescent="0.45">
      <c r="A53" s="9">
        <v>6270</v>
      </c>
      <c r="B53" s="90">
        <v>18.5</v>
      </c>
      <c r="C53" s="8">
        <f t="shared" si="2"/>
        <v>2.7777777777777679E-2</v>
      </c>
      <c r="D53" s="8">
        <f t="shared" si="9"/>
        <v>0.33093525179856109</v>
      </c>
      <c r="E53" s="86" t="str">
        <f>IFERROR(VLOOKUP(A53,SPY!$A$2:$E$379,5,FALSE),"")</f>
        <v/>
      </c>
      <c r="F53" s="8"/>
      <c r="H53" s="56"/>
      <c r="M53" s="57"/>
      <c r="O53" s="56"/>
      <c r="T53" s="57"/>
      <c r="W53" s="95">
        <v>0.36</v>
      </c>
      <c r="X53">
        <v>7</v>
      </c>
    </row>
    <row r="54" spans="1:25" ht="14.25" x14ac:dyDescent="0.45">
      <c r="A54" s="9">
        <v>6301</v>
      </c>
      <c r="B54" s="90">
        <v>19.7</v>
      </c>
      <c r="C54" s="8">
        <f t="shared" si="2"/>
        <v>6.4864864864864868E-2</v>
      </c>
      <c r="D54" s="8">
        <f t="shared" si="9"/>
        <v>0.39716312056737579</v>
      </c>
      <c r="E54" s="86" t="str">
        <f>IFERROR(VLOOKUP(A54,SPY!$A$2:$E$379,5,FALSE),"")</f>
        <v/>
      </c>
      <c r="F54" s="8"/>
      <c r="H54" s="56"/>
      <c r="M54" s="57"/>
      <c r="O54" s="56"/>
      <c r="T54" s="57"/>
      <c r="W54" s="95">
        <v>0.39</v>
      </c>
      <c r="X54">
        <v>1</v>
      </c>
    </row>
    <row r="55" spans="1:25" ht="14.25" x14ac:dyDescent="0.45">
      <c r="A55" s="9">
        <v>6331</v>
      </c>
      <c r="B55" s="90">
        <v>20.8</v>
      </c>
      <c r="C55" s="8">
        <f t="shared" si="2"/>
        <v>5.5837563451776706E-2</v>
      </c>
      <c r="D55" s="8">
        <f t="shared" si="9"/>
        <v>0.46478873239436624</v>
      </c>
      <c r="E55" s="86" t="str">
        <f>IFERROR(VLOOKUP(A55,SPY!$A$2:$E$379,5,FALSE),"")</f>
        <v/>
      </c>
      <c r="F55" s="8"/>
      <c r="H55" s="56"/>
      <c r="M55" s="57"/>
      <c r="O55" s="56"/>
      <c r="T55" s="57"/>
      <c r="W55" s="95">
        <v>0.42</v>
      </c>
      <c r="X55">
        <v>1</v>
      </c>
    </row>
    <row r="56" spans="1:25" ht="14.65" thickBot="1" x14ac:dyDescent="0.5">
      <c r="A56" s="9">
        <v>6362</v>
      </c>
      <c r="B56" s="90">
        <v>21</v>
      </c>
      <c r="C56" s="8">
        <f t="shared" si="2"/>
        <v>9.6153846153845812E-3</v>
      </c>
      <c r="D56" s="8">
        <f t="shared" si="9"/>
        <v>0.46853146853146854</v>
      </c>
      <c r="E56" s="86" t="str">
        <f>IFERROR(VLOOKUP(A56,SPY!$A$2:$E$379,5,FALSE),"")</f>
        <v/>
      </c>
      <c r="F56" s="8"/>
      <c r="H56" s="56"/>
      <c r="M56" s="57"/>
      <c r="O56" s="56"/>
      <c r="T56" s="57"/>
      <c r="W56" s="78" t="s">
        <v>21</v>
      </c>
      <c r="X56" s="78">
        <v>5</v>
      </c>
    </row>
    <row r="57" spans="1:25" x14ac:dyDescent="0.45">
      <c r="A57" s="9">
        <v>6392</v>
      </c>
      <c r="B57" s="90">
        <v>21.2</v>
      </c>
      <c r="C57" s="8">
        <f t="shared" si="2"/>
        <v>9.52380952380949E-3</v>
      </c>
      <c r="D57" s="8">
        <f t="shared" si="9"/>
        <v>0.4722222222222221</v>
      </c>
      <c r="E57" s="86" t="str">
        <f>IFERROR(VLOOKUP(A57,SPY!$A$2:$E$379,5,FALSE),"")</f>
        <v/>
      </c>
      <c r="F57" s="8"/>
      <c r="H57" s="56"/>
      <c r="M57" s="57"/>
      <c r="O57" s="56"/>
      <c r="T57" s="57"/>
    </row>
    <row r="58" spans="1:25" ht="13.5" thickBot="1" x14ac:dyDescent="0.5">
      <c r="A58" s="9">
        <v>6423</v>
      </c>
      <c r="B58" s="90">
        <v>21.5</v>
      </c>
      <c r="C58" s="8">
        <f t="shared" si="2"/>
        <v>1.4150943396226356E-2</v>
      </c>
      <c r="D58" s="8">
        <f t="shared" si="9"/>
        <v>0.46258503401360551</v>
      </c>
      <c r="E58" s="86" t="str">
        <f>IFERROR(VLOOKUP(A58,SPY!$A$2:$E$379,5,FALSE),"")</f>
        <v/>
      </c>
      <c r="F58" s="8"/>
      <c r="H58" s="58"/>
      <c r="I58" s="59"/>
      <c r="J58" s="59"/>
      <c r="K58" s="59"/>
      <c r="L58" s="59"/>
      <c r="M58" s="60"/>
      <c r="O58" s="58"/>
      <c r="P58" s="59"/>
      <c r="Q58" s="59"/>
      <c r="R58" s="59"/>
      <c r="S58" s="59"/>
      <c r="T58" s="60"/>
    </row>
    <row r="59" spans="1:25" x14ac:dyDescent="0.45">
      <c r="A59" s="9">
        <v>6454</v>
      </c>
      <c r="B59" s="90">
        <v>21.3</v>
      </c>
      <c r="C59" s="8">
        <f t="shared" si="2"/>
        <v>-9.302325581395321E-3</v>
      </c>
      <c r="D59" s="8">
        <f t="shared" si="9"/>
        <v>0.42000000000000015</v>
      </c>
      <c r="E59" s="86" t="str">
        <f>IFERROR(VLOOKUP(A59,SPY!$A$2:$E$379,5,FALSE),"")</f>
        <v/>
      </c>
      <c r="F59" s="8"/>
      <c r="H59" s="71"/>
      <c r="I59" s="68"/>
      <c r="J59" s="68"/>
      <c r="K59" s="68"/>
      <c r="L59" s="68"/>
      <c r="M59" s="69"/>
      <c r="O59" s="71"/>
      <c r="P59" s="68"/>
      <c r="Q59" s="68"/>
      <c r="R59" s="68"/>
      <c r="S59" s="68"/>
      <c r="T59" s="69"/>
    </row>
    <row r="60" spans="1:25" x14ac:dyDescent="0.45">
      <c r="A60" s="9">
        <v>6484</v>
      </c>
      <c r="B60" s="90">
        <v>21.1</v>
      </c>
      <c r="C60" s="8">
        <f t="shared" si="2"/>
        <v>-9.3896713615022609E-3</v>
      </c>
      <c r="D60" s="8">
        <f t="shared" si="9"/>
        <v>0.34394904458598741</v>
      </c>
      <c r="E60" s="86" t="str">
        <f>IFERROR(VLOOKUP(A60,SPY!$A$2:$E$379,5,FALSE),"")</f>
        <v/>
      </c>
      <c r="F60" s="8"/>
      <c r="H60" s="56"/>
      <c r="M60" s="57"/>
      <c r="O60" s="56"/>
      <c r="T60" s="57"/>
    </row>
    <row r="61" spans="1:25" x14ac:dyDescent="0.45">
      <c r="A61" s="9">
        <v>6515</v>
      </c>
      <c r="B61" s="90">
        <v>21.2</v>
      </c>
      <c r="C61" s="8">
        <f t="shared" si="2"/>
        <v>4.7393364928909332E-3</v>
      </c>
      <c r="D61" s="8">
        <f t="shared" si="9"/>
        <v>0.26190476190476186</v>
      </c>
      <c r="E61" s="86" t="str">
        <f>IFERROR(VLOOKUP(A61,SPY!$A$2:$E$379,5,FALSE),"")</f>
        <v/>
      </c>
      <c r="F61" s="8"/>
      <c r="H61" s="56"/>
      <c r="M61" s="57"/>
      <c r="O61" s="56"/>
      <c r="T61" s="57"/>
    </row>
    <row r="62" spans="1:25" x14ac:dyDescent="0.45">
      <c r="A62" s="9">
        <v>6545</v>
      </c>
      <c r="B62" s="90">
        <v>21.2</v>
      </c>
      <c r="C62" s="8">
        <f t="shared" si="2"/>
        <v>0</v>
      </c>
      <c r="D62" s="8">
        <f t="shared" si="9"/>
        <v>0.23976608187134496</v>
      </c>
      <c r="E62" s="86" t="str">
        <f>IFERROR(VLOOKUP(A62,SPY!$A$2:$E$379,5,FALSE),"")</f>
        <v/>
      </c>
      <c r="F62" s="8"/>
      <c r="H62" s="56"/>
      <c r="M62" s="57"/>
      <c r="O62" s="56"/>
      <c r="T62" s="57"/>
    </row>
    <row r="63" spans="1:25" x14ac:dyDescent="0.45">
      <c r="A63" s="9">
        <v>6576</v>
      </c>
      <c r="B63" s="90">
        <v>21.6</v>
      </c>
      <c r="C63" s="8">
        <f t="shared" si="2"/>
        <v>1.8867924528301883E-2</v>
      </c>
      <c r="D63" s="8">
        <f t="shared" si="9"/>
        <v>0.22727272727272729</v>
      </c>
      <c r="E63" s="86" t="str">
        <f>IFERROR(VLOOKUP(A63,SPY!$A$2:$E$379,5,FALSE),"")</f>
        <v/>
      </c>
      <c r="F63" s="8"/>
      <c r="H63" s="56"/>
      <c r="M63" s="57"/>
      <c r="O63" s="56"/>
      <c r="T63" s="57"/>
    </row>
    <row r="64" spans="1:25" x14ac:dyDescent="0.45">
      <c r="A64" s="9">
        <v>6607</v>
      </c>
      <c r="B64" s="90">
        <v>21.1</v>
      </c>
      <c r="C64" s="8">
        <f t="shared" si="2"/>
        <v>-2.314814814814814E-2</v>
      </c>
      <c r="D64" s="8">
        <f t="shared" si="9"/>
        <v>0.17222222222222228</v>
      </c>
      <c r="E64" s="86" t="str">
        <f>IFERROR(VLOOKUP(A64,SPY!$A$2:$E$379,5,FALSE),"")</f>
        <v/>
      </c>
      <c r="F64" s="8"/>
      <c r="H64" s="56"/>
      <c r="M64" s="57"/>
      <c r="O64" s="56"/>
      <c r="T64" s="57"/>
    </row>
    <row r="65" spans="1:20" x14ac:dyDescent="0.45">
      <c r="A65" s="9">
        <v>6635</v>
      </c>
      <c r="B65" s="90">
        <v>21.8</v>
      </c>
      <c r="C65" s="8">
        <f t="shared" si="2"/>
        <v>3.3175355450236976E-2</v>
      </c>
      <c r="D65" s="8">
        <f t="shared" si="9"/>
        <v>0.17837837837837833</v>
      </c>
      <c r="E65" s="86" t="str">
        <f>IFERROR(VLOOKUP(A65,SPY!$A$2:$E$379,5,FALSE),"")</f>
        <v/>
      </c>
      <c r="F65" s="8"/>
      <c r="H65" s="56"/>
      <c r="M65" s="57"/>
      <c r="O65" s="56"/>
      <c r="T65" s="57"/>
    </row>
    <row r="66" spans="1:20" x14ac:dyDescent="0.45">
      <c r="A66" s="9">
        <v>6666</v>
      </c>
      <c r="B66" s="90">
        <v>22.1</v>
      </c>
      <c r="C66" s="8">
        <f t="shared" si="2"/>
        <v>1.3761467889908285E-2</v>
      </c>
      <c r="D66" s="8">
        <f t="shared" si="9"/>
        <v>0.12182741116751283</v>
      </c>
      <c r="E66" s="86" t="str">
        <f>IFERROR(VLOOKUP(A66,SPY!$A$2:$E$379,5,FALSE),"")</f>
        <v/>
      </c>
      <c r="F66" s="8"/>
      <c r="H66" s="56"/>
      <c r="M66" s="57"/>
      <c r="O66" s="56"/>
      <c r="T66" s="57"/>
    </row>
    <row r="67" spans="1:20" x14ac:dyDescent="0.45">
      <c r="A67" s="9">
        <v>6696</v>
      </c>
      <c r="B67" s="90">
        <v>22.1</v>
      </c>
      <c r="C67" s="8">
        <f t="shared" si="2"/>
        <v>0</v>
      </c>
      <c r="D67" s="8">
        <f t="shared" si="9"/>
        <v>6.25E-2</v>
      </c>
      <c r="E67" s="86" t="str">
        <f>IFERROR(VLOOKUP(A67,SPY!$A$2:$E$379,5,FALSE),"")</f>
        <v/>
      </c>
      <c r="F67" s="8"/>
      <c r="H67" s="56"/>
      <c r="M67" s="57"/>
      <c r="O67" s="56"/>
      <c r="T67" s="57"/>
    </row>
    <row r="68" spans="1:20" x14ac:dyDescent="0.45">
      <c r="A68" s="9">
        <v>6727</v>
      </c>
      <c r="B68" s="90">
        <v>22.2</v>
      </c>
      <c r="C68" s="8">
        <f t="shared" si="2"/>
        <v>4.5248868778280382E-3</v>
      </c>
      <c r="D68" s="8">
        <f t="shared" si="9"/>
        <v>5.7142857142857162E-2</v>
      </c>
      <c r="E68" s="86" t="str">
        <f>IFERROR(VLOOKUP(A68,SPY!$A$2:$E$379,5,FALSE),"")</f>
        <v/>
      </c>
      <c r="F68" s="8"/>
      <c r="H68" s="56"/>
      <c r="M68" s="57"/>
      <c r="O68" s="56"/>
      <c r="T68" s="57"/>
    </row>
    <row r="69" spans="1:20" x14ac:dyDescent="0.45">
      <c r="A69" s="9">
        <v>6757</v>
      </c>
      <c r="B69" s="90">
        <v>22.7</v>
      </c>
      <c r="C69" s="8">
        <f t="shared" ref="C69:C132" si="16">B69/B68-1</f>
        <v>2.2522522522522515E-2</v>
      </c>
      <c r="D69" s="8">
        <f t="shared" si="9"/>
        <v>7.0754716981132004E-2</v>
      </c>
      <c r="E69" s="86" t="str">
        <f>IFERROR(VLOOKUP(A69,SPY!$A$2:$E$379,5,FALSE),"")</f>
        <v/>
      </c>
      <c r="F69" s="8"/>
      <c r="H69" s="56"/>
      <c r="M69" s="57"/>
      <c r="O69" s="56"/>
      <c r="T69" s="57"/>
    </row>
    <row r="70" spans="1:20" x14ac:dyDescent="0.45">
      <c r="A70" s="9">
        <v>6788</v>
      </c>
      <c r="B70" s="90">
        <v>23.2</v>
      </c>
      <c r="C70" s="8">
        <f t="shared" si="16"/>
        <v>2.2026431718061623E-2</v>
      </c>
      <c r="D70" s="8">
        <f t="shared" si="9"/>
        <v>7.9069767441860339E-2</v>
      </c>
      <c r="E70" s="86" t="str">
        <f>IFERROR(VLOOKUP(A70,SPY!$A$2:$E$379,5,FALSE),"")</f>
        <v/>
      </c>
      <c r="F70" s="8"/>
      <c r="H70" s="56"/>
      <c r="M70" s="57"/>
      <c r="O70" s="56"/>
      <c r="T70" s="57"/>
    </row>
    <row r="71" spans="1:20" x14ac:dyDescent="0.45">
      <c r="A71" s="9">
        <v>6819</v>
      </c>
      <c r="B71" s="90">
        <v>23.7</v>
      </c>
      <c r="C71" s="8">
        <f t="shared" si="16"/>
        <v>2.155172413793105E-2</v>
      </c>
      <c r="D71" s="8">
        <f t="shared" si="9"/>
        <v>0.11267605633802802</v>
      </c>
      <c r="E71" s="86" t="str">
        <f>IFERROR(VLOOKUP(A71,SPY!$A$2:$E$379,5,FALSE),"")</f>
        <v/>
      </c>
      <c r="F71" s="8"/>
      <c r="H71" s="56"/>
      <c r="M71" s="57"/>
      <c r="O71" s="56"/>
      <c r="T71" s="57"/>
    </row>
    <row r="72" spans="1:20" x14ac:dyDescent="0.45">
      <c r="A72" s="9">
        <v>6849</v>
      </c>
      <c r="B72" s="90">
        <v>23.5</v>
      </c>
      <c r="C72" s="8">
        <f t="shared" si="16"/>
        <v>-8.4388185654008518E-3</v>
      </c>
      <c r="D72" s="8">
        <f t="shared" si="9"/>
        <v>0.11374407582938373</v>
      </c>
      <c r="E72" s="86" t="str">
        <f>IFERROR(VLOOKUP(A72,SPY!$A$2:$E$379,5,FALSE),"")</f>
        <v/>
      </c>
      <c r="F72" s="8"/>
      <c r="H72" s="56"/>
      <c r="M72" s="57"/>
      <c r="O72" s="56"/>
      <c r="T72" s="57"/>
    </row>
    <row r="73" spans="1:20" x14ac:dyDescent="0.45">
      <c r="A73" s="9">
        <v>6880</v>
      </c>
      <c r="B73" s="90">
        <v>23.5</v>
      </c>
      <c r="C73" s="8">
        <f t="shared" si="16"/>
        <v>0</v>
      </c>
      <c r="D73" s="8">
        <f t="shared" si="9"/>
        <v>0.10849056603773599</v>
      </c>
      <c r="E73" s="86" t="str">
        <f>IFERROR(VLOOKUP(A73,SPY!$A$2:$E$379,5,FALSE),"")</f>
        <v/>
      </c>
      <c r="F73" s="8"/>
      <c r="H73" s="56"/>
      <c r="M73" s="57"/>
      <c r="O73" s="56"/>
      <c r="T73" s="57"/>
    </row>
    <row r="74" spans="1:20" x14ac:dyDescent="0.45">
      <c r="A74" s="9">
        <v>6910</v>
      </c>
      <c r="B74" s="90">
        <v>23.5</v>
      </c>
      <c r="C74" s="8">
        <f t="shared" si="16"/>
        <v>0</v>
      </c>
      <c r="D74" s="8">
        <f t="shared" si="9"/>
        <v>0.10849056603773599</v>
      </c>
      <c r="E74" s="86" t="str">
        <f>IFERROR(VLOOKUP(A74,SPY!$A$2:$E$379,5,FALSE),"")</f>
        <v/>
      </c>
      <c r="F74" s="8"/>
      <c r="H74" s="56"/>
      <c r="M74" s="57"/>
      <c r="O74" s="56"/>
      <c r="T74" s="57"/>
    </row>
    <row r="75" spans="1:20" x14ac:dyDescent="0.45">
      <c r="A75" s="9">
        <v>6941</v>
      </c>
      <c r="B75" s="90">
        <v>23.2</v>
      </c>
      <c r="C75" s="8">
        <f t="shared" si="16"/>
        <v>-1.2765957446808529E-2</v>
      </c>
      <c r="D75" s="8">
        <f t="shared" si="9"/>
        <v>7.4074074074073959E-2</v>
      </c>
      <c r="E75" s="86" t="str">
        <f>IFERROR(VLOOKUP(A75,SPY!$A$2:$E$379,5,FALSE),"")</f>
        <v/>
      </c>
      <c r="F75" s="8"/>
      <c r="H75" s="56"/>
      <c r="M75" s="57"/>
      <c r="O75" s="56"/>
      <c r="T75" s="57"/>
    </row>
    <row r="76" spans="1:20" x14ac:dyDescent="0.45">
      <c r="A76" s="9">
        <v>6972</v>
      </c>
      <c r="B76" s="90">
        <v>22.4</v>
      </c>
      <c r="C76" s="8">
        <f t="shared" si="16"/>
        <v>-3.4482758620689724E-2</v>
      </c>
      <c r="D76" s="8">
        <f t="shared" si="9"/>
        <v>6.1611374407582797E-2</v>
      </c>
      <c r="E76" s="86" t="str">
        <f>IFERROR(VLOOKUP(A76,SPY!$A$2:$E$379,5,FALSE),"")</f>
        <v/>
      </c>
      <c r="F76" s="8"/>
      <c r="H76" s="56"/>
      <c r="M76" s="57"/>
      <c r="O76" s="56"/>
      <c r="T76" s="57"/>
    </row>
    <row r="77" spans="1:20" x14ac:dyDescent="0.45">
      <c r="A77" s="9">
        <v>7000</v>
      </c>
      <c r="B77" s="90">
        <v>22.6</v>
      </c>
      <c r="C77" s="8">
        <f t="shared" si="16"/>
        <v>8.9285714285716189E-3</v>
      </c>
      <c r="D77" s="8">
        <f t="shared" si="9"/>
        <v>3.669724770642202E-2</v>
      </c>
      <c r="E77" s="86" t="str">
        <f>IFERROR(VLOOKUP(A77,SPY!$A$2:$E$379,5,FALSE),"")</f>
        <v/>
      </c>
      <c r="F77" s="8"/>
      <c r="H77" s="56"/>
      <c r="M77" s="57"/>
      <c r="O77" s="56"/>
      <c r="T77" s="57"/>
    </row>
    <row r="78" spans="1:20" x14ac:dyDescent="0.45">
      <c r="A78" s="9">
        <v>7031</v>
      </c>
      <c r="B78" s="90">
        <v>22.9</v>
      </c>
      <c r="C78" s="8">
        <f t="shared" si="16"/>
        <v>1.327433628318575E-2</v>
      </c>
      <c r="D78" s="8">
        <f t="shared" si="9"/>
        <v>3.6199095022624306E-2</v>
      </c>
      <c r="E78" s="86" t="str">
        <f>IFERROR(VLOOKUP(A78,SPY!$A$2:$E$379,5,FALSE),"")</f>
        <v/>
      </c>
      <c r="F78" s="8"/>
      <c r="H78" s="56"/>
      <c r="M78" s="57"/>
      <c r="O78" s="56"/>
      <c r="T78" s="57"/>
    </row>
    <row r="79" spans="1:20" x14ac:dyDescent="0.45">
      <c r="A79" s="9">
        <v>7061</v>
      </c>
      <c r="B79" s="90">
        <v>23.3</v>
      </c>
      <c r="C79" s="8">
        <f t="shared" si="16"/>
        <v>1.7467248908296984E-2</v>
      </c>
      <c r="D79" s="8">
        <f t="shared" si="9"/>
        <v>5.4298642533936681E-2</v>
      </c>
      <c r="E79" s="86" t="str">
        <f>IFERROR(VLOOKUP(A79,SPY!$A$2:$E$379,5,FALSE),"")</f>
        <v/>
      </c>
      <c r="F79" s="8"/>
      <c r="H79" s="56"/>
      <c r="M79" s="57"/>
      <c r="O79" s="56"/>
      <c r="T79" s="57"/>
    </row>
    <row r="80" spans="1:20" ht="13.5" thickBot="1" x14ac:dyDescent="0.5">
      <c r="A80" s="9">
        <v>7092</v>
      </c>
      <c r="B80" s="90">
        <v>23.4</v>
      </c>
      <c r="C80" s="8">
        <f t="shared" si="16"/>
        <v>4.2918454935620964E-3</v>
      </c>
      <c r="D80" s="8">
        <f t="shared" ref="D80:D143" si="17">B80/B68-1</f>
        <v>5.4054054054053946E-2</v>
      </c>
      <c r="E80" s="86" t="str">
        <f>IFERROR(VLOOKUP(A80,SPY!$A$2:$E$379,5,FALSE),"")</f>
        <v/>
      </c>
      <c r="F80" s="8"/>
      <c r="H80" s="58"/>
      <c r="I80" s="59"/>
      <c r="J80" s="59"/>
      <c r="K80" s="59"/>
      <c r="L80" s="59"/>
      <c r="M80" s="60"/>
      <c r="O80" s="58"/>
      <c r="P80" s="59"/>
      <c r="Q80" s="59"/>
      <c r="R80" s="59"/>
      <c r="S80" s="59"/>
      <c r="T80" s="60"/>
    </row>
    <row r="81" spans="1:20" ht="14.25" x14ac:dyDescent="0.45">
      <c r="A81" s="9">
        <v>7122</v>
      </c>
      <c r="B81" s="90">
        <v>24.3</v>
      </c>
      <c r="C81" s="8">
        <f t="shared" si="16"/>
        <v>3.8461538461538547E-2</v>
      </c>
      <c r="D81" s="8">
        <f t="shared" si="17"/>
        <v>7.0484581497797461E-2</v>
      </c>
      <c r="E81" s="86" t="str">
        <f>IFERROR(VLOOKUP(A81,SPY!$A$2:$E$379,5,FALSE),"")</f>
        <v/>
      </c>
      <c r="F81" s="8"/>
      <c r="H81" s="72" t="s">
        <v>39</v>
      </c>
      <c r="I81" s="73"/>
      <c r="J81" s="73"/>
      <c r="K81" s="74" t="s">
        <v>40</v>
      </c>
      <c r="L81" s="73"/>
      <c r="M81" s="75"/>
      <c r="O81" s="72" t="s">
        <v>39</v>
      </c>
      <c r="P81" s="73"/>
      <c r="Q81" s="73"/>
      <c r="R81" s="74" t="s">
        <v>40</v>
      </c>
      <c r="S81" s="73"/>
      <c r="T81" s="75"/>
    </row>
    <row r="82" spans="1:20" ht="14.25" x14ac:dyDescent="0.45">
      <c r="A82" s="9">
        <v>7153</v>
      </c>
      <c r="B82" s="90">
        <v>24.9</v>
      </c>
      <c r="C82" s="8">
        <f t="shared" si="16"/>
        <v>2.4691358024691246E-2</v>
      </c>
      <c r="D82" s="8">
        <f t="shared" si="17"/>
        <v>7.3275862068965525E-2</v>
      </c>
      <c r="E82" s="86" t="str">
        <f>IFERROR(VLOOKUP(A82,SPY!$A$2:$E$379,5,FALSE),"")</f>
        <v/>
      </c>
      <c r="F82" s="8"/>
      <c r="H82" s="76">
        <v>0.01</v>
      </c>
      <c r="I82" s="39">
        <f>_xlfn.PERCENTILE.INC(C:C,H82)</f>
        <v>-3.3236914600550962E-2</v>
      </c>
      <c r="J82" s="1"/>
      <c r="K82" s="80">
        <f>LARGE(A:A,1)</f>
        <v>45413</v>
      </c>
      <c r="L82" s="39">
        <f>VLOOKUP(K82,$A:$D,3,FALSE)</f>
        <v>-8.4852208607327784E-3</v>
      </c>
      <c r="M82" s="40"/>
      <c r="O82" s="76">
        <v>0.01</v>
      </c>
      <c r="P82" s="39">
        <f t="shared" ref="P82:P96" si="18">_xlfn.PERCENTILE.INC(D:D,O82)</f>
        <v>-0.193577430972389</v>
      </c>
      <c r="Q82" s="1"/>
      <c r="R82" s="80">
        <f>LARGE(A:A,1)</f>
        <v>45413</v>
      </c>
      <c r="S82" s="39">
        <f>VLOOKUP(R82,$A:$D,4,FALSE)</f>
        <v>5.1287105294279822E-3</v>
      </c>
      <c r="T82" s="40"/>
    </row>
    <row r="83" spans="1:20" ht="14.25" x14ac:dyDescent="0.45">
      <c r="A83" s="9">
        <v>7184</v>
      </c>
      <c r="B83" s="90">
        <v>24.3</v>
      </c>
      <c r="C83" s="8">
        <f t="shared" si="16"/>
        <v>-2.4096385542168641E-2</v>
      </c>
      <c r="D83" s="8">
        <f t="shared" si="17"/>
        <v>2.5316455696202667E-2</v>
      </c>
      <c r="E83" s="86" t="str">
        <f>IFERROR(VLOOKUP(A83,SPY!$A$2:$E$379,5,FALSE),"")</f>
        <v/>
      </c>
      <c r="F83" s="8"/>
      <c r="H83" s="76">
        <v>0.02</v>
      </c>
      <c r="I83" s="39">
        <f t="shared" ref="I83:I96" si="19">_xlfn.PERCENTILE.INC(C:C,H83)</f>
        <v>-2.333789329685363E-2</v>
      </c>
      <c r="J83" s="1"/>
      <c r="K83" s="1" t="s">
        <v>41</v>
      </c>
      <c r="L83" s="81">
        <f>PERCENTRANK(C:C,L82)</f>
        <v>0.104</v>
      </c>
      <c r="M83" s="40"/>
      <c r="O83" s="76">
        <v>0.02</v>
      </c>
      <c r="P83" s="39">
        <f t="shared" si="18"/>
        <v>-0.13975452825087858</v>
      </c>
      <c r="Q83" s="1"/>
      <c r="R83" s="1" t="s">
        <v>41</v>
      </c>
      <c r="S83" s="81">
        <f>PERCENTRANK(D:D,S82)</f>
        <v>0.34</v>
      </c>
      <c r="T83" s="40"/>
    </row>
    <row r="84" spans="1:20" ht="14.25" x14ac:dyDescent="0.45">
      <c r="A84" s="9">
        <v>7214</v>
      </c>
      <c r="B84" s="90">
        <v>24.4</v>
      </c>
      <c r="C84" s="8">
        <f t="shared" si="16"/>
        <v>4.1152263374484299E-3</v>
      </c>
      <c r="D84" s="8">
        <f t="shared" si="17"/>
        <v>3.8297872340425476E-2</v>
      </c>
      <c r="E84" s="86" t="str">
        <f>IFERROR(VLOOKUP(A84,SPY!$A$2:$E$379,5,FALSE),"")</f>
        <v/>
      </c>
      <c r="F84" s="8"/>
      <c r="H84" s="76">
        <v>0.03</v>
      </c>
      <c r="I84" s="39">
        <f t="shared" si="19"/>
        <v>-1.9409362824966088E-2</v>
      </c>
      <c r="J84" s="1"/>
      <c r="K84" s="1"/>
      <c r="L84" s="1"/>
      <c r="M84" s="40"/>
      <c r="O84" s="76">
        <v>0.03</v>
      </c>
      <c r="P84" s="39">
        <f t="shared" si="18"/>
        <v>-0.11948312993539124</v>
      </c>
      <c r="Q84" s="1"/>
      <c r="R84" s="1"/>
      <c r="S84" s="1"/>
      <c r="T84" s="40"/>
    </row>
    <row r="85" spans="1:20" ht="14.25" x14ac:dyDescent="0.45">
      <c r="A85" s="9">
        <v>7245</v>
      </c>
      <c r="B85" s="90">
        <v>24.9</v>
      </c>
      <c r="C85" s="8">
        <f t="shared" si="16"/>
        <v>2.0491803278688492E-2</v>
      </c>
      <c r="D85" s="8">
        <f t="shared" si="17"/>
        <v>5.9574468085106247E-2</v>
      </c>
      <c r="E85" s="86" t="str">
        <f>IFERROR(VLOOKUP(A85,SPY!$A$2:$E$379,5,FALSE),"")</f>
        <v/>
      </c>
      <c r="F85" s="8"/>
      <c r="H85" s="76">
        <v>0.04</v>
      </c>
      <c r="I85" s="39">
        <f t="shared" si="19"/>
        <v>-1.7524651479088795E-2</v>
      </c>
      <c r="J85" s="1"/>
      <c r="K85" s="1"/>
      <c r="L85" s="1"/>
      <c r="M85" s="40"/>
      <c r="O85" s="76">
        <v>0.04</v>
      </c>
      <c r="P85" s="39">
        <f t="shared" si="18"/>
        <v>-9.6903225806451734E-2</v>
      </c>
      <c r="Q85" s="1"/>
      <c r="R85" s="1"/>
      <c r="S85" s="1"/>
      <c r="T85" s="40"/>
    </row>
    <row r="86" spans="1:20" ht="14.25" x14ac:dyDescent="0.45">
      <c r="A86" s="9">
        <v>7275</v>
      </c>
      <c r="B86" s="90">
        <v>26</v>
      </c>
      <c r="C86" s="8">
        <f t="shared" si="16"/>
        <v>4.4176706827309342E-2</v>
      </c>
      <c r="D86" s="8">
        <f t="shared" si="17"/>
        <v>0.1063829787234043</v>
      </c>
      <c r="E86" s="86" t="str">
        <f>IFERROR(VLOOKUP(A86,SPY!$A$2:$E$379,5,FALSE),"")</f>
        <v/>
      </c>
      <c r="F86" s="8"/>
      <c r="H86" s="76">
        <v>0.05</v>
      </c>
      <c r="I86" s="39">
        <f t="shared" si="19"/>
        <v>-1.5063101052695455E-2</v>
      </c>
      <c r="J86" s="1"/>
      <c r="K86" s="1"/>
      <c r="L86" s="1"/>
      <c r="M86" s="40"/>
      <c r="O86" s="76">
        <v>0.05</v>
      </c>
      <c r="P86" s="39">
        <f t="shared" si="18"/>
        <v>-8.2544273907910318E-2</v>
      </c>
      <c r="Q86" s="1"/>
      <c r="R86" s="1"/>
      <c r="S86" s="1"/>
      <c r="T86" s="40"/>
    </row>
    <row r="87" spans="1:20" ht="14.25" x14ac:dyDescent="0.45">
      <c r="A87" s="9">
        <v>7306</v>
      </c>
      <c r="B87" s="90">
        <v>27.2</v>
      </c>
      <c r="C87" s="8">
        <f t="shared" si="16"/>
        <v>4.6153846153846212E-2</v>
      </c>
      <c r="D87" s="8">
        <f t="shared" si="17"/>
        <v>0.17241379310344818</v>
      </c>
      <c r="E87" s="86" t="str">
        <f>IFERROR(VLOOKUP(A87,SPY!$A$2:$E$379,5,FALSE),"")</f>
        <v/>
      </c>
      <c r="F87" s="8"/>
      <c r="H87" s="76">
        <v>0.1</v>
      </c>
      <c r="I87" s="39">
        <f t="shared" si="19"/>
        <v>-8.6861994705293433E-3</v>
      </c>
      <c r="J87" s="1"/>
      <c r="K87" s="1"/>
      <c r="L87" s="1"/>
      <c r="M87" s="40"/>
      <c r="O87" s="76">
        <v>0.1</v>
      </c>
      <c r="P87" s="39">
        <f t="shared" si="18"/>
        <v>-4.2362599944510235E-2</v>
      </c>
      <c r="Q87" s="1"/>
      <c r="R87" s="1"/>
      <c r="S87" s="1"/>
      <c r="T87" s="40"/>
    </row>
    <row r="88" spans="1:20" ht="14.25" x14ac:dyDescent="0.45">
      <c r="A88" s="9">
        <v>7337</v>
      </c>
      <c r="B88" s="90">
        <v>27.1</v>
      </c>
      <c r="C88" s="8">
        <f t="shared" si="16"/>
        <v>-3.67647058823517E-3</v>
      </c>
      <c r="D88" s="8">
        <f t="shared" si="17"/>
        <v>0.2098214285714286</v>
      </c>
      <c r="E88" s="86" t="str">
        <f>IFERROR(VLOOKUP(A88,SPY!$A$2:$E$379,5,FALSE),"")</f>
        <v/>
      </c>
      <c r="F88" s="8"/>
      <c r="H88" s="76">
        <v>0.25</v>
      </c>
      <c r="I88" s="39">
        <f t="shared" si="19"/>
        <v>-2.449179965815923E-3</v>
      </c>
      <c r="J88" s="1"/>
      <c r="K88" s="1"/>
      <c r="L88" s="1"/>
      <c r="M88" s="40"/>
      <c r="O88" s="76">
        <v>0.25</v>
      </c>
      <c r="P88" s="39">
        <f t="shared" si="18"/>
        <v>-5.7636887608069065E-3</v>
      </c>
      <c r="Q88" s="1"/>
      <c r="R88" s="1"/>
      <c r="S88" s="1"/>
      <c r="T88" s="40"/>
    </row>
    <row r="89" spans="1:20" ht="14.25" x14ac:dyDescent="0.45">
      <c r="A89" s="9">
        <v>7366</v>
      </c>
      <c r="B89" s="90">
        <v>27.3</v>
      </c>
      <c r="C89" s="8">
        <f t="shared" si="16"/>
        <v>7.3800738007379074E-3</v>
      </c>
      <c r="D89" s="8">
        <f t="shared" si="17"/>
        <v>0.20796460176991149</v>
      </c>
      <c r="E89" s="86" t="str">
        <f>IFERROR(VLOOKUP(A89,SPY!$A$2:$E$379,5,FALSE),"")</f>
        <v/>
      </c>
      <c r="F89" s="8"/>
      <c r="H89" s="76">
        <v>0.5</v>
      </c>
      <c r="I89" s="39">
        <f t="shared" si="19"/>
        <v>1.5930335393512518E-3</v>
      </c>
      <c r="J89" s="1"/>
      <c r="K89" s="1"/>
      <c r="L89" s="1"/>
      <c r="M89" s="40"/>
      <c r="O89" s="76">
        <v>0.5</v>
      </c>
      <c r="P89" s="39">
        <f t="shared" si="18"/>
        <v>2.2988505747126631E-2</v>
      </c>
      <c r="Q89" s="1"/>
      <c r="R89" s="1"/>
      <c r="S89" s="1"/>
      <c r="T89" s="40"/>
    </row>
    <row r="90" spans="1:20" ht="14.25" x14ac:dyDescent="0.45">
      <c r="A90" s="9">
        <v>7397</v>
      </c>
      <c r="B90" s="90">
        <v>28.5</v>
      </c>
      <c r="C90" s="8">
        <f t="shared" si="16"/>
        <v>4.3956043956044022E-2</v>
      </c>
      <c r="D90" s="8">
        <f t="shared" si="17"/>
        <v>0.24454148471615733</v>
      </c>
      <c r="E90" s="86" t="str">
        <f>IFERROR(VLOOKUP(A90,SPY!$A$2:$E$379,5,FALSE),"")</f>
        <v/>
      </c>
      <c r="F90" s="8"/>
      <c r="H90" s="76">
        <v>0.75</v>
      </c>
      <c r="I90" s="39">
        <f t="shared" si="19"/>
        <v>6.8886367833681517E-3</v>
      </c>
      <c r="J90" s="1"/>
      <c r="K90" s="1"/>
      <c r="L90" s="1"/>
      <c r="M90" s="40"/>
      <c r="O90" s="76">
        <v>0.75</v>
      </c>
      <c r="P90" s="39">
        <f t="shared" si="18"/>
        <v>6.1324611610793278E-2</v>
      </c>
      <c r="Q90" s="1"/>
      <c r="R90" s="1"/>
      <c r="S90" s="1"/>
      <c r="T90" s="40"/>
    </row>
    <row r="91" spans="1:20" ht="14.25" x14ac:dyDescent="0.45">
      <c r="A91" s="9">
        <v>7427</v>
      </c>
      <c r="B91" s="90">
        <v>28.8</v>
      </c>
      <c r="C91" s="8">
        <f t="shared" si="16"/>
        <v>1.0526315789473717E-2</v>
      </c>
      <c r="D91" s="8">
        <f t="shared" si="17"/>
        <v>0.23605150214592263</v>
      </c>
      <c r="E91" s="86" t="str">
        <f>IFERROR(VLOOKUP(A91,SPY!$A$2:$E$379,5,FALSE),"")</f>
        <v/>
      </c>
      <c r="F91" s="8"/>
      <c r="H91" s="76">
        <v>0.9</v>
      </c>
      <c r="I91" s="39">
        <f t="shared" si="19"/>
        <v>1.4915261092909526E-2</v>
      </c>
      <c r="J91" s="1"/>
      <c r="K91" s="1"/>
      <c r="L91" s="1"/>
      <c r="M91" s="40"/>
      <c r="O91" s="76">
        <v>0.9</v>
      </c>
      <c r="P91" s="39">
        <f t="shared" si="18"/>
        <v>0.13004917219289949</v>
      </c>
      <c r="Q91" s="1"/>
      <c r="R91" s="1"/>
      <c r="S91" s="1"/>
      <c r="T91" s="40"/>
    </row>
    <row r="92" spans="1:20" ht="14.25" x14ac:dyDescent="0.45">
      <c r="A92" s="9">
        <v>7458</v>
      </c>
      <c r="B92" s="90">
        <v>28.7</v>
      </c>
      <c r="C92" s="8">
        <f t="shared" si="16"/>
        <v>-3.4722222222223209E-3</v>
      </c>
      <c r="D92" s="8">
        <f t="shared" si="17"/>
        <v>0.22649572649572658</v>
      </c>
      <c r="E92" s="86" t="str">
        <f>IFERROR(VLOOKUP(A92,SPY!$A$2:$E$379,5,FALSE),"")</f>
        <v/>
      </c>
      <c r="F92" s="8"/>
      <c r="H92" s="76">
        <v>0.95</v>
      </c>
      <c r="I92" s="39">
        <f t="shared" si="19"/>
        <v>2.0951205810360751E-2</v>
      </c>
      <c r="J92" s="1"/>
      <c r="K92" s="1"/>
      <c r="L92" s="1"/>
      <c r="M92" s="40"/>
      <c r="O92" s="76">
        <v>0.95</v>
      </c>
      <c r="P92" s="39">
        <f t="shared" si="18"/>
        <v>0.18204682978163625</v>
      </c>
      <c r="Q92" s="1"/>
      <c r="R92" s="1"/>
      <c r="S92" s="1"/>
      <c r="T92" s="40"/>
    </row>
    <row r="93" spans="1:20" ht="14.25" x14ac:dyDescent="0.45">
      <c r="A93" s="9">
        <v>7488</v>
      </c>
      <c r="B93" s="90">
        <v>28.6</v>
      </c>
      <c r="C93" s="8">
        <f t="shared" si="16"/>
        <v>-3.4843205574912606E-3</v>
      </c>
      <c r="D93" s="8">
        <f t="shared" si="17"/>
        <v>0.17695473251028804</v>
      </c>
      <c r="E93" s="86" t="str">
        <f>IFERROR(VLOOKUP(A93,SPY!$A$2:$E$379,5,FALSE),"")</f>
        <v/>
      </c>
      <c r="F93" s="8"/>
      <c r="H93" s="76">
        <v>0.96</v>
      </c>
      <c r="I93" s="39">
        <f t="shared" si="19"/>
        <v>2.333741330069351E-2</v>
      </c>
      <c r="J93" s="1"/>
      <c r="K93" s="1"/>
      <c r="L93" s="1"/>
      <c r="M93" s="40"/>
      <c r="O93" s="76">
        <v>0.96</v>
      </c>
      <c r="P93" s="39">
        <f t="shared" si="18"/>
        <v>0.20131746131658748</v>
      </c>
      <c r="Q93" s="1"/>
      <c r="R93" s="1"/>
      <c r="S93" s="1"/>
      <c r="T93" s="40"/>
    </row>
    <row r="94" spans="1:20" ht="14.25" x14ac:dyDescent="0.45">
      <c r="A94" s="9">
        <v>7519</v>
      </c>
      <c r="B94" s="90">
        <v>27.8</v>
      </c>
      <c r="C94" s="8">
        <f t="shared" si="16"/>
        <v>-2.7972027972028024E-2</v>
      </c>
      <c r="D94" s="8">
        <f t="shared" si="17"/>
        <v>0.11646586345381538</v>
      </c>
      <c r="E94" s="86" t="str">
        <f>IFERROR(VLOOKUP(A94,SPY!$A$2:$E$379,5,FALSE),"")</f>
        <v/>
      </c>
      <c r="F94" s="8"/>
      <c r="H94" s="76">
        <v>0.97</v>
      </c>
      <c r="I94" s="39">
        <f t="shared" si="19"/>
        <v>2.6308139534883809E-2</v>
      </c>
      <c r="J94" s="1"/>
      <c r="K94" s="1"/>
      <c r="L94" s="1"/>
      <c r="M94" s="40"/>
      <c r="O94" s="76">
        <v>0.97</v>
      </c>
      <c r="P94" s="39">
        <f t="shared" si="18"/>
        <v>0.21815067359201895</v>
      </c>
      <c r="Q94" s="1"/>
      <c r="R94" s="1"/>
      <c r="S94" s="1"/>
      <c r="T94" s="40"/>
    </row>
    <row r="95" spans="1:20" ht="14.25" x14ac:dyDescent="0.45">
      <c r="A95" s="9">
        <v>7550</v>
      </c>
      <c r="B95" s="90">
        <v>26.8</v>
      </c>
      <c r="C95" s="8">
        <f t="shared" si="16"/>
        <v>-3.5971223021582732E-2</v>
      </c>
      <c r="D95" s="8">
        <f t="shared" si="17"/>
        <v>0.10288065843621408</v>
      </c>
      <c r="E95" s="86" t="str">
        <f>IFERROR(VLOOKUP(A95,SPY!$A$2:$E$379,5,FALSE),"")</f>
        <v/>
      </c>
      <c r="F95" s="8"/>
      <c r="H95" s="76">
        <v>0.98</v>
      </c>
      <c r="I95" s="39">
        <f t="shared" si="19"/>
        <v>2.9987861437836019E-2</v>
      </c>
      <c r="J95" s="1"/>
      <c r="K95" s="1"/>
      <c r="L95" s="1"/>
      <c r="M95" s="40"/>
      <c r="O95" s="76">
        <v>0.98</v>
      </c>
      <c r="P95" s="39">
        <f t="shared" si="18"/>
        <v>0.23798308360314219</v>
      </c>
      <c r="Q95" s="1"/>
      <c r="R95" s="1"/>
      <c r="S95" s="1"/>
      <c r="T95" s="40"/>
    </row>
    <row r="96" spans="1:20" ht="14.25" x14ac:dyDescent="0.45">
      <c r="A96" s="9">
        <v>7580</v>
      </c>
      <c r="B96" s="90">
        <v>24.9</v>
      </c>
      <c r="C96" s="8">
        <f t="shared" si="16"/>
        <v>-7.089552238805974E-2</v>
      </c>
      <c r="D96" s="8">
        <f t="shared" si="17"/>
        <v>2.0491803278688492E-2</v>
      </c>
      <c r="E96" s="86" t="str">
        <f>IFERROR(VLOOKUP(A96,SPY!$A$2:$E$379,5,FALSE),"")</f>
        <v/>
      </c>
      <c r="F96" s="8"/>
      <c r="H96" s="76">
        <v>0.99</v>
      </c>
      <c r="I96" s="39">
        <f t="shared" si="19"/>
        <v>4.0094639227642351E-2</v>
      </c>
      <c r="J96" s="1"/>
      <c r="K96" s="1"/>
      <c r="L96" s="1"/>
      <c r="M96" s="40"/>
      <c r="O96" s="76">
        <v>0.99</v>
      </c>
      <c r="P96" s="39">
        <f t="shared" si="18"/>
        <v>0.32910477632931234</v>
      </c>
      <c r="Q96" s="1"/>
      <c r="R96" s="1"/>
      <c r="S96" s="1"/>
      <c r="T96" s="40"/>
    </row>
    <row r="97" spans="1:20" ht="14.65" thickBot="1" x14ac:dyDescent="0.5">
      <c r="A97" s="9">
        <v>7611</v>
      </c>
      <c r="B97" s="90">
        <v>23</v>
      </c>
      <c r="C97" s="8">
        <f t="shared" si="16"/>
        <v>-7.6305220883534086E-2</v>
      </c>
      <c r="D97" s="8">
        <f t="shared" si="17"/>
        <v>-7.6305220883534086E-2</v>
      </c>
      <c r="E97" s="86" t="str">
        <f>IFERROR(VLOOKUP(A97,SPY!$A$2:$E$379,5,FALSE),"")</f>
        <v/>
      </c>
      <c r="F97" s="8"/>
      <c r="H97" s="77"/>
      <c r="I97" s="78"/>
      <c r="J97" s="78"/>
      <c r="K97" s="78"/>
      <c r="L97" s="78"/>
      <c r="M97" s="79"/>
      <c r="O97" s="77"/>
      <c r="P97" s="78"/>
      <c r="Q97" s="78"/>
      <c r="R97" s="78"/>
      <c r="S97" s="78"/>
      <c r="T97" s="79"/>
    </row>
    <row r="98" spans="1:20" x14ac:dyDescent="0.45">
      <c r="A98" s="9">
        <v>7641</v>
      </c>
      <c r="B98" s="90">
        <v>20.8</v>
      </c>
      <c r="C98" s="8">
        <f t="shared" si="16"/>
        <v>-9.5652173913043481E-2</v>
      </c>
      <c r="D98" s="8">
        <f t="shared" si="17"/>
        <v>-0.19999999999999996</v>
      </c>
      <c r="E98" s="86" t="str">
        <f>IFERROR(VLOOKUP(A98,SPY!$A$2:$E$379,5,FALSE),"")</f>
        <v/>
      </c>
      <c r="F98" s="8"/>
    </row>
    <row r="99" spans="1:20" x14ac:dyDescent="0.45">
      <c r="A99" s="9">
        <v>7672</v>
      </c>
      <c r="B99" s="90">
        <v>19.600000000000001</v>
      </c>
      <c r="C99" s="8">
        <f t="shared" si="16"/>
        <v>-5.7692307692307709E-2</v>
      </c>
      <c r="D99" s="8">
        <f t="shared" si="17"/>
        <v>-0.27941176470588225</v>
      </c>
      <c r="E99" s="86" t="str">
        <f>IFERROR(VLOOKUP(A99,SPY!$A$2:$E$379,5,FALSE),"")</f>
        <v/>
      </c>
      <c r="F99" s="8"/>
    </row>
    <row r="100" spans="1:20" x14ac:dyDescent="0.45">
      <c r="A100" s="9">
        <v>7703</v>
      </c>
      <c r="B100" s="90">
        <v>18.100000000000001</v>
      </c>
      <c r="C100" s="8">
        <f t="shared" si="16"/>
        <v>-7.6530612244897989E-2</v>
      </c>
      <c r="D100" s="8">
        <f t="shared" si="17"/>
        <v>-0.33210332103321027</v>
      </c>
      <c r="E100" s="86" t="str">
        <f>IFERROR(VLOOKUP(A100,SPY!$A$2:$E$379,5,FALSE),"")</f>
        <v/>
      </c>
      <c r="F100" s="8"/>
    </row>
    <row r="101" spans="1:20" x14ac:dyDescent="0.45">
      <c r="A101" s="9">
        <v>7731</v>
      </c>
      <c r="B101" s="90">
        <v>17.7</v>
      </c>
      <c r="C101" s="8">
        <f t="shared" si="16"/>
        <v>-2.209944751381232E-2</v>
      </c>
      <c r="D101" s="8">
        <f t="shared" si="17"/>
        <v>-0.35164835164835173</v>
      </c>
      <c r="E101" s="86" t="str">
        <f>IFERROR(VLOOKUP(A101,SPY!$A$2:$E$379,5,FALSE),"")</f>
        <v/>
      </c>
      <c r="F101" s="8"/>
    </row>
    <row r="102" spans="1:20" x14ac:dyDescent="0.45">
      <c r="A102" s="9">
        <v>7762</v>
      </c>
      <c r="B102" s="90">
        <v>17</v>
      </c>
      <c r="C102" s="8">
        <f t="shared" si="16"/>
        <v>-3.9548022598870025E-2</v>
      </c>
      <c r="D102" s="8">
        <f t="shared" si="17"/>
        <v>-0.40350877192982459</v>
      </c>
      <c r="E102" s="86" t="str">
        <f>IFERROR(VLOOKUP(A102,SPY!$A$2:$E$379,5,FALSE),"")</f>
        <v/>
      </c>
      <c r="F102" s="8"/>
    </row>
    <row r="103" spans="1:20" x14ac:dyDescent="0.45">
      <c r="A103" s="9">
        <v>7792</v>
      </c>
      <c r="B103" s="90">
        <v>16.600000000000001</v>
      </c>
      <c r="C103" s="8">
        <f t="shared" si="16"/>
        <v>-2.3529411764705799E-2</v>
      </c>
      <c r="D103" s="8">
        <f t="shared" si="17"/>
        <v>-0.42361111111111105</v>
      </c>
      <c r="E103" s="86" t="str">
        <f>IFERROR(VLOOKUP(A103,SPY!$A$2:$E$379,5,FALSE),"")</f>
        <v/>
      </c>
      <c r="F103" s="8"/>
    </row>
    <row r="104" spans="1:20" x14ac:dyDescent="0.45">
      <c r="A104" s="9">
        <v>7823</v>
      </c>
      <c r="B104" s="90">
        <v>16.100000000000001</v>
      </c>
      <c r="C104" s="8">
        <f t="shared" si="16"/>
        <v>-3.0120481927710885E-2</v>
      </c>
      <c r="D104" s="8">
        <f t="shared" si="17"/>
        <v>-0.43902439024390238</v>
      </c>
      <c r="E104" s="86" t="str">
        <f>IFERROR(VLOOKUP(A104,SPY!$A$2:$E$379,5,FALSE),"")</f>
        <v/>
      </c>
      <c r="F104" s="8"/>
    </row>
    <row r="105" spans="1:20" x14ac:dyDescent="0.45">
      <c r="A105" s="9">
        <v>7853</v>
      </c>
      <c r="B105" s="90">
        <v>16.100000000000001</v>
      </c>
      <c r="C105" s="8">
        <f t="shared" si="16"/>
        <v>0</v>
      </c>
      <c r="D105" s="8">
        <f t="shared" si="17"/>
        <v>-0.43706293706293708</v>
      </c>
      <c r="E105" s="86" t="str">
        <f>IFERROR(VLOOKUP(A105,SPY!$A$2:$E$379,5,FALSE),"")</f>
        <v/>
      </c>
      <c r="F105" s="8"/>
    </row>
    <row r="106" spans="1:20" x14ac:dyDescent="0.45">
      <c r="A106" s="9">
        <v>7884</v>
      </c>
      <c r="B106" s="90">
        <v>16.100000000000001</v>
      </c>
      <c r="C106" s="8">
        <f t="shared" si="16"/>
        <v>0</v>
      </c>
      <c r="D106" s="8">
        <f t="shared" si="17"/>
        <v>-0.42086330935251792</v>
      </c>
      <c r="E106" s="86" t="str">
        <f>IFERROR(VLOOKUP(A106,SPY!$A$2:$E$379,5,FALSE),"")</f>
        <v/>
      </c>
      <c r="F106" s="8"/>
    </row>
    <row r="107" spans="1:20" x14ac:dyDescent="0.45">
      <c r="A107" s="9">
        <v>7915</v>
      </c>
      <c r="B107" s="90">
        <v>16.100000000000001</v>
      </c>
      <c r="C107" s="8">
        <f t="shared" si="16"/>
        <v>0</v>
      </c>
      <c r="D107" s="8">
        <f t="shared" si="17"/>
        <v>-0.39925373134328357</v>
      </c>
      <c r="E107" s="86" t="str">
        <f>IFERROR(VLOOKUP(A107,SPY!$A$2:$E$379,5,FALSE),"")</f>
        <v/>
      </c>
      <c r="F107" s="8"/>
    </row>
    <row r="108" spans="1:20" x14ac:dyDescent="0.45">
      <c r="A108" s="9">
        <v>7945</v>
      </c>
      <c r="B108" s="90">
        <v>16.2</v>
      </c>
      <c r="C108" s="8">
        <f t="shared" si="16"/>
        <v>6.2111801242235032E-3</v>
      </c>
      <c r="D108" s="8">
        <f t="shared" si="17"/>
        <v>-0.3493975903614458</v>
      </c>
      <c r="E108" s="86" t="str">
        <f>IFERROR(VLOOKUP(A108,SPY!$A$2:$E$379,5,FALSE),"")</f>
        <v/>
      </c>
      <c r="F108" s="8"/>
    </row>
    <row r="109" spans="1:20" x14ac:dyDescent="0.45">
      <c r="A109" s="9">
        <v>7976</v>
      </c>
      <c r="B109" s="90">
        <v>16.2</v>
      </c>
      <c r="C109" s="8">
        <f t="shared" si="16"/>
        <v>0</v>
      </c>
      <c r="D109" s="8">
        <f t="shared" si="17"/>
        <v>-0.29565217391304355</v>
      </c>
      <c r="E109" s="86" t="str">
        <f>IFERROR(VLOOKUP(A109,SPY!$A$2:$E$379,5,FALSE),"")</f>
        <v/>
      </c>
      <c r="F109" s="8"/>
    </row>
    <row r="110" spans="1:20" x14ac:dyDescent="0.45">
      <c r="A110" s="9">
        <v>8006</v>
      </c>
      <c r="B110" s="90">
        <v>16</v>
      </c>
      <c r="C110" s="8">
        <f t="shared" si="16"/>
        <v>-1.2345679012345623E-2</v>
      </c>
      <c r="D110" s="8">
        <f t="shared" si="17"/>
        <v>-0.23076923076923084</v>
      </c>
      <c r="E110" s="86" t="str">
        <f>IFERROR(VLOOKUP(A110,SPY!$A$2:$E$379,5,FALSE),"")</f>
        <v/>
      </c>
      <c r="F110" s="8"/>
    </row>
    <row r="111" spans="1:20" x14ac:dyDescent="0.45">
      <c r="A111" s="9">
        <v>8037</v>
      </c>
      <c r="B111" s="90">
        <v>15.7</v>
      </c>
      <c r="C111" s="8">
        <f t="shared" si="16"/>
        <v>-1.8750000000000044E-2</v>
      </c>
      <c r="D111" s="8">
        <f t="shared" si="17"/>
        <v>-0.19897959183673475</v>
      </c>
      <c r="E111" s="86" t="str">
        <f>IFERROR(VLOOKUP(A111,SPY!$A$2:$E$379,5,FALSE),"")</f>
        <v/>
      </c>
      <c r="F111" s="8"/>
    </row>
    <row r="112" spans="1:20" x14ac:dyDescent="0.45">
      <c r="A112" s="9">
        <v>8068</v>
      </c>
      <c r="B112" s="90">
        <v>16</v>
      </c>
      <c r="C112" s="8">
        <f t="shared" si="16"/>
        <v>1.9108280254777066E-2</v>
      </c>
      <c r="D112" s="8">
        <f t="shared" si="17"/>
        <v>-0.11602209944751385</v>
      </c>
      <c r="E112" s="86" t="str">
        <f>IFERROR(VLOOKUP(A112,SPY!$A$2:$E$379,5,FALSE),"")</f>
        <v/>
      </c>
      <c r="F112" s="8"/>
    </row>
    <row r="113" spans="1:6" x14ac:dyDescent="0.45">
      <c r="A113" s="9">
        <v>8096</v>
      </c>
      <c r="B113" s="90">
        <v>16</v>
      </c>
      <c r="C113" s="8">
        <f t="shared" si="16"/>
        <v>0</v>
      </c>
      <c r="D113" s="8">
        <f t="shared" si="17"/>
        <v>-9.6045197740112997E-2</v>
      </c>
      <c r="E113" s="86" t="str">
        <f>IFERROR(VLOOKUP(A113,SPY!$A$2:$E$379,5,FALSE),"")</f>
        <v/>
      </c>
      <c r="F113" s="8"/>
    </row>
    <row r="114" spans="1:6" x14ac:dyDescent="0.45">
      <c r="A114" s="9">
        <v>8127</v>
      </c>
      <c r="B114" s="90">
        <v>16.100000000000001</v>
      </c>
      <c r="C114" s="8">
        <f t="shared" si="16"/>
        <v>6.2500000000000888E-3</v>
      </c>
      <c r="D114" s="8">
        <f t="shared" si="17"/>
        <v>-5.2941176470588158E-2</v>
      </c>
      <c r="E114" s="86" t="str">
        <f>IFERROR(VLOOKUP(A114,SPY!$A$2:$E$379,5,FALSE),"")</f>
        <v/>
      </c>
      <c r="F114" s="8"/>
    </row>
    <row r="115" spans="1:6" x14ac:dyDescent="0.45">
      <c r="A115" s="9">
        <v>8157</v>
      </c>
      <c r="B115" s="90">
        <v>16.600000000000001</v>
      </c>
      <c r="C115" s="8">
        <f t="shared" si="16"/>
        <v>3.105590062111796E-2</v>
      </c>
      <c r="D115" s="8">
        <f t="shared" si="17"/>
        <v>0</v>
      </c>
      <c r="E115" s="86" t="str">
        <f>IFERROR(VLOOKUP(A115,SPY!$A$2:$E$379,5,FALSE),"")</f>
        <v/>
      </c>
      <c r="F115" s="8"/>
    </row>
    <row r="116" spans="1:6" x14ac:dyDescent="0.45">
      <c r="A116" s="9">
        <v>8188</v>
      </c>
      <c r="B116" s="90">
        <v>16.600000000000001</v>
      </c>
      <c r="C116" s="8">
        <f t="shared" si="16"/>
        <v>0</v>
      </c>
      <c r="D116" s="8">
        <f t="shared" si="17"/>
        <v>3.105590062111796E-2</v>
      </c>
      <c r="E116" s="86" t="str">
        <f>IFERROR(VLOOKUP(A116,SPY!$A$2:$E$379,5,FALSE),"")</f>
        <v/>
      </c>
      <c r="F116" s="8"/>
    </row>
    <row r="117" spans="1:6" x14ac:dyDescent="0.45">
      <c r="A117" s="9">
        <v>8218</v>
      </c>
      <c r="B117" s="90">
        <v>17.100000000000001</v>
      </c>
      <c r="C117" s="8">
        <f t="shared" si="16"/>
        <v>3.0120481927710774E-2</v>
      </c>
      <c r="D117" s="8">
        <f t="shared" si="17"/>
        <v>6.211180124223592E-2</v>
      </c>
      <c r="E117" s="86" t="str">
        <f>IFERROR(VLOOKUP(A117,SPY!$A$2:$E$379,5,FALSE),"")</f>
        <v/>
      </c>
      <c r="F117" s="8"/>
    </row>
    <row r="118" spans="1:6" x14ac:dyDescent="0.45">
      <c r="A118" s="9">
        <v>8249</v>
      </c>
      <c r="B118" s="90">
        <v>17</v>
      </c>
      <c r="C118" s="8">
        <f t="shared" si="16"/>
        <v>-5.8479532163743242E-3</v>
      </c>
      <c r="D118" s="8">
        <f t="shared" si="17"/>
        <v>5.5900621118012417E-2</v>
      </c>
      <c r="E118" s="86" t="str">
        <f>IFERROR(VLOOKUP(A118,SPY!$A$2:$E$379,5,FALSE),"")</f>
        <v/>
      </c>
      <c r="F118" s="8"/>
    </row>
    <row r="119" spans="1:6" x14ac:dyDescent="0.45">
      <c r="A119" s="9">
        <v>8280</v>
      </c>
      <c r="B119" s="90">
        <v>17.100000000000001</v>
      </c>
      <c r="C119" s="8">
        <f t="shared" si="16"/>
        <v>5.8823529411764497E-3</v>
      </c>
      <c r="D119" s="8">
        <f t="shared" si="17"/>
        <v>6.211180124223592E-2</v>
      </c>
      <c r="E119" s="86" t="str">
        <f>IFERROR(VLOOKUP(A119,SPY!$A$2:$E$379,5,FALSE),"")</f>
        <v/>
      </c>
      <c r="F119" s="8"/>
    </row>
    <row r="120" spans="1:6" x14ac:dyDescent="0.45">
      <c r="A120" s="9">
        <v>8310</v>
      </c>
      <c r="B120" s="90">
        <v>17.2</v>
      </c>
      <c r="C120" s="8">
        <f t="shared" si="16"/>
        <v>5.8479532163742132E-3</v>
      </c>
      <c r="D120" s="8">
        <f t="shared" si="17"/>
        <v>6.1728395061728447E-2</v>
      </c>
      <c r="E120" s="86" t="str">
        <f>IFERROR(VLOOKUP(A120,SPY!$A$2:$E$379,5,FALSE),"")</f>
        <v/>
      </c>
      <c r="F120" s="8"/>
    </row>
    <row r="121" spans="1:6" x14ac:dyDescent="0.45">
      <c r="A121" s="9">
        <v>8341</v>
      </c>
      <c r="B121" s="90">
        <v>17.3</v>
      </c>
      <c r="C121" s="8">
        <f t="shared" si="16"/>
        <v>5.8139534883721034E-3</v>
      </c>
      <c r="D121" s="8">
        <f t="shared" si="17"/>
        <v>6.7901234567901314E-2</v>
      </c>
      <c r="E121" s="86" t="str">
        <f>IFERROR(VLOOKUP(A121,SPY!$A$2:$E$379,5,FALSE),"")</f>
        <v/>
      </c>
      <c r="F121" s="8"/>
    </row>
    <row r="122" spans="1:6" x14ac:dyDescent="0.45">
      <c r="A122" s="9">
        <v>8371</v>
      </c>
      <c r="B122" s="90">
        <v>17.3</v>
      </c>
      <c r="C122" s="8">
        <f t="shared" si="16"/>
        <v>0</v>
      </c>
      <c r="D122" s="8">
        <f t="shared" si="17"/>
        <v>8.1250000000000044E-2</v>
      </c>
      <c r="E122" s="86" t="str">
        <f>IFERROR(VLOOKUP(A122,SPY!$A$2:$E$379,5,FALSE),"")</f>
        <v/>
      </c>
      <c r="F122" s="8"/>
    </row>
    <row r="123" spans="1:6" x14ac:dyDescent="0.45">
      <c r="A123" s="9">
        <v>8402</v>
      </c>
      <c r="B123" s="90">
        <v>17.600000000000001</v>
      </c>
      <c r="C123" s="8">
        <f t="shared" si="16"/>
        <v>1.7341040462427681E-2</v>
      </c>
      <c r="D123" s="8">
        <f t="shared" si="17"/>
        <v>0.12101910828025497</v>
      </c>
      <c r="E123" s="86" t="str">
        <f>IFERROR(VLOOKUP(A123,SPY!$A$2:$E$379,5,FALSE),"")</f>
        <v/>
      </c>
      <c r="F123" s="8"/>
    </row>
    <row r="124" spans="1:6" x14ac:dyDescent="0.45">
      <c r="A124" s="9">
        <v>8433</v>
      </c>
      <c r="B124" s="90">
        <v>17.8</v>
      </c>
      <c r="C124" s="8">
        <f t="shared" si="16"/>
        <v>1.1363636363636243E-2</v>
      </c>
      <c r="D124" s="8">
        <f t="shared" si="17"/>
        <v>0.11250000000000004</v>
      </c>
      <c r="E124" s="86" t="str">
        <f>IFERROR(VLOOKUP(A124,SPY!$A$2:$E$379,5,FALSE),"")</f>
        <v/>
      </c>
      <c r="F124" s="8"/>
    </row>
    <row r="125" spans="1:6" x14ac:dyDescent="0.45">
      <c r="A125" s="9">
        <v>8461</v>
      </c>
      <c r="B125" s="90">
        <v>18</v>
      </c>
      <c r="C125" s="8">
        <f t="shared" si="16"/>
        <v>1.1235955056179803E-2</v>
      </c>
      <c r="D125" s="8">
        <f t="shared" si="17"/>
        <v>0.125</v>
      </c>
      <c r="E125" s="86" t="str">
        <f>IFERROR(VLOOKUP(A125,SPY!$A$2:$E$379,5,FALSE),"")</f>
        <v/>
      </c>
      <c r="F125" s="8"/>
    </row>
    <row r="126" spans="1:6" x14ac:dyDescent="0.45">
      <c r="A126" s="9">
        <v>8492</v>
      </c>
      <c r="B126" s="90">
        <v>17.899999999999999</v>
      </c>
      <c r="C126" s="8">
        <f t="shared" si="16"/>
        <v>-5.5555555555556468E-3</v>
      </c>
      <c r="D126" s="8">
        <f t="shared" si="17"/>
        <v>0.11180124223602461</v>
      </c>
      <c r="E126" s="86" t="str">
        <f>IFERROR(VLOOKUP(A126,SPY!$A$2:$E$379,5,FALSE),"")</f>
        <v/>
      </c>
      <c r="F126" s="8"/>
    </row>
    <row r="127" spans="1:6" x14ac:dyDescent="0.45">
      <c r="A127" s="9">
        <v>8522</v>
      </c>
      <c r="B127" s="90">
        <v>17.5</v>
      </c>
      <c r="C127" s="8">
        <f t="shared" si="16"/>
        <v>-2.2346368715083775E-2</v>
      </c>
      <c r="D127" s="8">
        <f t="shared" si="17"/>
        <v>5.4216867469879526E-2</v>
      </c>
      <c r="E127" s="86" t="str">
        <f>IFERROR(VLOOKUP(A127,SPY!$A$2:$E$379,5,FALSE),"")</f>
        <v/>
      </c>
      <c r="F127" s="8"/>
    </row>
    <row r="128" spans="1:6" x14ac:dyDescent="0.45">
      <c r="A128" s="9">
        <v>8553</v>
      </c>
      <c r="B128" s="90">
        <v>17.3</v>
      </c>
      <c r="C128" s="8">
        <f t="shared" si="16"/>
        <v>-1.1428571428571344E-2</v>
      </c>
      <c r="D128" s="8">
        <f t="shared" si="17"/>
        <v>4.2168674698795039E-2</v>
      </c>
      <c r="E128" s="86" t="str">
        <f>IFERROR(VLOOKUP(A128,SPY!$A$2:$E$379,5,FALSE),"")</f>
        <v/>
      </c>
      <c r="F128" s="8"/>
    </row>
    <row r="129" spans="1:6" x14ac:dyDescent="0.45">
      <c r="A129" s="9">
        <v>8583</v>
      </c>
      <c r="B129" s="90">
        <v>17</v>
      </c>
      <c r="C129" s="8">
        <f t="shared" si="16"/>
        <v>-1.7341040462427793E-2</v>
      </c>
      <c r="D129" s="8">
        <f t="shared" si="17"/>
        <v>-5.8479532163743242E-3</v>
      </c>
      <c r="E129" s="86" t="str">
        <f>IFERROR(VLOOKUP(A129,SPY!$A$2:$E$379,5,FALSE),"")</f>
        <v/>
      </c>
      <c r="F129" s="8"/>
    </row>
    <row r="130" spans="1:6" x14ac:dyDescent="0.45">
      <c r="A130" s="9">
        <v>8614</v>
      </c>
      <c r="B130" s="90">
        <v>16.899999999999999</v>
      </c>
      <c r="C130" s="8">
        <f t="shared" si="16"/>
        <v>-5.8823529411765607E-3</v>
      </c>
      <c r="D130" s="8">
        <f t="shared" si="17"/>
        <v>-5.8823529411765607E-3</v>
      </c>
      <c r="E130" s="86" t="str">
        <f>IFERROR(VLOOKUP(A130,SPY!$A$2:$E$379,5,FALSE),"")</f>
        <v/>
      </c>
      <c r="F130" s="8"/>
    </row>
    <row r="131" spans="1:6" x14ac:dyDescent="0.45">
      <c r="A131" s="9">
        <v>8645</v>
      </c>
      <c r="B131" s="90">
        <v>17.2</v>
      </c>
      <c r="C131" s="8">
        <f t="shared" si="16"/>
        <v>1.7751479289940919E-2</v>
      </c>
      <c r="D131" s="8">
        <f t="shared" si="17"/>
        <v>5.8479532163742132E-3</v>
      </c>
      <c r="E131" s="86" t="str">
        <f>IFERROR(VLOOKUP(A131,SPY!$A$2:$E$379,5,FALSE),"")</f>
        <v/>
      </c>
      <c r="F131" s="8"/>
    </row>
    <row r="132" spans="1:6" x14ac:dyDescent="0.45">
      <c r="A132" s="9">
        <v>8675</v>
      </c>
      <c r="B132" s="90">
        <v>17.100000000000001</v>
      </c>
      <c r="C132" s="8">
        <f t="shared" si="16"/>
        <v>-5.8139534883719923E-3</v>
      </c>
      <c r="D132" s="8">
        <f t="shared" si="17"/>
        <v>-5.8139534883719923E-3</v>
      </c>
      <c r="E132" s="86" t="str">
        <f>IFERROR(VLOOKUP(A132,SPY!$A$2:$E$379,5,FALSE),"")</f>
        <v/>
      </c>
      <c r="F132" s="8"/>
    </row>
    <row r="133" spans="1:6" x14ac:dyDescent="0.45">
      <c r="A133" s="9">
        <v>8706</v>
      </c>
      <c r="B133" s="90">
        <v>17</v>
      </c>
      <c r="C133" s="8">
        <f t="shared" ref="C133:C196" si="20">B133/B132-1</f>
        <v>-5.8479532163743242E-3</v>
      </c>
      <c r="D133" s="8">
        <f t="shared" si="17"/>
        <v>-1.7341040462427793E-2</v>
      </c>
      <c r="E133" s="86" t="str">
        <f>IFERROR(VLOOKUP(A133,SPY!$A$2:$E$379,5,FALSE),"")</f>
        <v/>
      </c>
      <c r="F133" s="8"/>
    </row>
    <row r="134" spans="1:6" x14ac:dyDescent="0.45">
      <c r="A134" s="9">
        <v>8736</v>
      </c>
      <c r="B134" s="90">
        <v>16.899999999999999</v>
      </c>
      <c r="C134" s="8">
        <f t="shared" si="20"/>
        <v>-5.8823529411765607E-3</v>
      </c>
      <c r="D134" s="8">
        <f t="shared" si="17"/>
        <v>-2.3121387283237094E-2</v>
      </c>
      <c r="E134" s="86" t="str">
        <f>IFERROR(VLOOKUP(A134,SPY!$A$2:$E$379,5,FALSE),"")</f>
        <v/>
      </c>
      <c r="F134" s="8"/>
    </row>
    <row r="135" spans="1:6" x14ac:dyDescent="0.45">
      <c r="A135" s="9">
        <v>8767</v>
      </c>
      <c r="B135" s="90">
        <v>17.2</v>
      </c>
      <c r="C135" s="8">
        <f t="shared" si="20"/>
        <v>1.7751479289940919E-2</v>
      </c>
      <c r="D135" s="8">
        <f t="shared" si="17"/>
        <v>-2.2727272727272818E-2</v>
      </c>
      <c r="E135" s="86" t="str">
        <f>IFERROR(VLOOKUP(A135,SPY!$A$2:$E$379,5,FALSE),"")</f>
        <v/>
      </c>
      <c r="F135" s="8"/>
    </row>
    <row r="136" spans="1:6" x14ac:dyDescent="0.45">
      <c r="A136" s="9">
        <v>8798</v>
      </c>
      <c r="B136" s="90">
        <v>17.2</v>
      </c>
      <c r="C136" s="8">
        <f t="shared" si="20"/>
        <v>0</v>
      </c>
      <c r="D136" s="8">
        <f t="shared" si="17"/>
        <v>-3.3707865168539408E-2</v>
      </c>
      <c r="E136" s="86" t="str">
        <f>IFERROR(VLOOKUP(A136,SPY!$A$2:$E$379,5,FALSE),"")</f>
        <v/>
      </c>
      <c r="F136" s="8"/>
    </row>
    <row r="137" spans="1:6" x14ac:dyDescent="0.45">
      <c r="A137" s="9">
        <v>8827</v>
      </c>
      <c r="B137" s="90">
        <v>17</v>
      </c>
      <c r="C137" s="8">
        <f t="shared" si="20"/>
        <v>-1.1627906976744096E-2</v>
      </c>
      <c r="D137" s="8">
        <f t="shared" si="17"/>
        <v>-5.555555555555558E-2</v>
      </c>
      <c r="E137" s="86" t="str">
        <f>IFERROR(VLOOKUP(A137,SPY!$A$2:$E$379,5,FALSE),"")</f>
        <v/>
      </c>
      <c r="F137" s="8"/>
    </row>
    <row r="138" spans="1:6" x14ac:dyDescent="0.45">
      <c r="A138" s="9">
        <v>8858</v>
      </c>
      <c r="B138" s="90">
        <v>16.7</v>
      </c>
      <c r="C138" s="8">
        <f t="shared" si="20"/>
        <v>-1.764705882352946E-2</v>
      </c>
      <c r="D138" s="8">
        <f t="shared" si="17"/>
        <v>-6.7039106145251326E-2</v>
      </c>
      <c r="E138" s="86" t="str">
        <f>IFERROR(VLOOKUP(A138,SPY!$A$2:$E$379,5,FALSE),"")</f>
        <v/>
      </c>
      <c r="F138" s="8"/>
    </row>
    <row r="139" spans="1:6" x14ac:dyDescent="0.45">
      <c r="A139" s="9">
        <v>8888</v>
      </c>
      <c r="B139" s="90">
        <v>16.5</v>
      </c>
      <c r="C139" s="8">
        <f t="shared" si="20"/>
        <v>-1.19760479041916E-2</v>
      </c>
      <c r="D139" s="8">
        <f t="shared" si="17"/>
        <v>-5.7142857142857162E-2</v>
      </c>
      <c r="E139" s="86" t="str">
        <f>IFERROR(VLOOKUP(A139,SPY!$A$2:$E$379,5,FALSE),"")</f>
        <v/>
      </c>
      <c r="F139" s="8"/>
    </row>
    <row r="140" spans="1:6" x14ac:dyDescent="0.45">
      <c r="A140" s="9">
        <v>8919</v>
      </c>
      <c r="B140" s="90">
        <v>16.399999999999999</v>
      </c>
      <c r="C140" s="8">
        <f t="shared" si="20"/>
        <v>-6.0606060606060996E-3</v>
      </c>
      <c r="D140" s="8">
        <f t="shared" si="17"/>
        <v>-5.2023121387283378E-2</v>
      </c>
      <c r="E140" s="86" t="str">
        <f>IFERROR(VLOOKUP(A140,SPY!$A$2:$E$379,5,FALSE),"")</f>
        <v/>
      </c>
      <c r="F140" s="8"/>
    </row>
    <row r="141" spans="1:6" x14ac:dyDescent="0.45">
      <c r="A141" s="9">
        <v>8949</v>
      </c>
      <c r="B141" s="90">
        <v>16.5</v>
      </c>
      <c r="C141" s="8">
        <f t="shared" si="20"/>
        <v>6.0975609756097615E-3</v>
      </c>
      <c r="D141" s="8">
        <f t="shared" si="17"/>
        <v>-2.9411764705882359E-2</v>
      </c>
      <c r="E141" s="86" t="str">
        <f>IFERROR(VLOOKUP(A141,SPY!$A$2:$E$379,5,FALSE),"")</f>
        <v/>
      </c>
      <c r="F141" s="8"/>
    </row>
    <row r="142" spans="1:6" x14ac:dyDescent="0.45">
      <c r="A142" s="9">
        <v>8980</v>
      </c>
      <c r="B142" s="90">
        <v>16.7</v>
      </c>
      <c r="C142" s="8">
        <f t="shared" si="20"/>
        <v>1.2121212121211977E-2</v>
      </c>
      <c r="D142" s="8">
        <f t="shared" si="17"/>
        <v>-1.1834319526627168E-2</v>
      </c>
      <c r="E142" s="86" t="str">
        <f>IFERROR(VLOOKUP(A142,SPY!$A$2:$E$379,5,FALSE),"")</f>
        <v/>
      </c>
      <c r="F142" s="8"/>
    </row>
    <row r="143" spans="1:6" x14ac:dyDescent="0.45">
      <c r="A143" s="9">
        <v>9011</v>
      </c>
      <c r="B143" s="90">
        <v>16.7</v>
      </c>
      <c r="C143" s="8">
        <f t="shared" si="20"/>
        <v>0</v>
      </c>
      <c r="D143" s="8">
        <f t="shared" si="17"/>
        <v>-2.9069767441860517E-2</v>
      </c>
      <c r="E143" s="86" t="str">
        <f>IFERROR(VLOOKUP(A143,SPY!$A$2:$E$379,5,FALSE),"")</f>
        <v/>
      </c>
      <c r="F143" s="8"/>
    </row>
    <row r="144" spans="1:6" x14ac:dyDescent="0.45">
      <c r="A144" s="9">
        <v>9041</v>
      </c>
      <c r="B144" s="90">
        <v>16.899999999999999</v>
      </c>
      <c r="C144" s="8">
        <f t="shared" si="20"/>
        <v>1.1976047904191489E-2</v>
      </c>
      <c r="D144" s="8">
        <f t="shared" ref="D144:D207" si="21">B144/B132-1</f>
        <v>-1.1695906432748648E-2</v>
      </c>
      <c r="E144" s="86" t="str">
        <f>IFERROR(VLOOKUP(A144,SPY!$A$2:$E$379,5,FALSE),"")</f>
        <v/>
      </c>
      <c r="F144" s="8"/>
    </row>
    <row r="145" spans="1:6" x14ac:dyDescent="0.45">
      <c r="A145" s="9">
        <v>9072</v>
      </c>
      <c r="B145" s="90">
        <v>17.100000000000001</v>
      </c>
      <c r="C145" s="8">
        <f t="shared" si="20"/>
        <v>1.1834319526627279E-2</v>
      </c>
      <c r="D145" s="8">
        <f t="shared" si="21"/>
        <v>5.8823529411764497E-3</v>
      </c>
      <c r="E145" s="86" t="str">
        <f>IFERROR(VLOOKUP(A145,SPY!$A$2:$E$379,5,FALSE),"")</f>
        <v/>
      </c>
      <c r="F145" s="8"/>
    </row>
    <row r="146" spans="1:6" x14ac:dyDescent="0.45">
      <c r="A146" s="9">
        <v>9102</v>
      </c>
      <c r="B146" s="90">
        <v>17.5</v>
      </c>
      <c r="C146" s="8">
        <f t="shared" si="20"/>
        <v>2.3391812865497075E-2</v>
      </c>
      <c r="D146" s="8">
        <f t="shared" si="21"/>
        <v>3.5502958579881838E-2</v>
      </c>
      <c r="E146" s="86" t="str">
        <f>IFERROR(VLOOKUP(A146,SPY!$A$2:$E$379,5,FALSE),"")</f>
        <v/>
      </c>
      <c r="F146" s="8"/>
    </row>
    <row r="147" spans="1:6" x14ac:dyDescent="0.45">
      <c r="A147" s="9">
        <v>9133</v>
      </c>
      <c r="B147" s="90">
        <v>17.7</v>
      </c>
      <c r="C147" s="8">
        <f t="shared" si="20"/>
        <v>1.1428571428571344E-2</v>
      </c>
      <c r="D147" s="8">
        <f t="shared" si="21"/>
        <v>2.9069767441860517E-2</v>
      </c>
      <c r="E147" s="86" t="str">
        <f>IFERROR(VLOOKUP(A147,SPY!$A$2:$E$379,5,FALSE),"")</f>
        <v/>
      </c>
      <c r="F147" s="8"/>
    </row>
    <row r="148" spans="1:6" x14ac:dyDescent="0.45">
      <c r="A148" s="9">
        <v>9164</v>
      </c>
      <c r="B148" s="90">
        <v>17.899999999999999</v>
      </c>
      <c r="C148" s="8">
        <f t="shared" si="20"/>
        <v>1.1299435028248483E-2</v>
      </c>
      <c r="D148" s="8">
        <f t="shared" si="21"/>
        <v>4.0697674418604501E-2</v>
      </c>
      <c r="E148" s="86" t="str">
        <f>IFERROR(VLOOKUP(A148,SPY!$A$2:$E$379,5,FALSE),"")</f>
        <v/>
      </c>
      <c r="F148" s="8"/>
    </row>
    <row r="149" spans="1:6" x14ac:dyDescent="0.45">
      <c r="A149" s="9">
        <v>9192</v>
      </c>
      <c r="B149" s="90">
        <v>17.899999999999999</v>
      </c>
      <c r="C149" s="8">
        <f t="shared" si="20"/>
        <v>0</v>
      </c>
      <c r="D149" s="8">
        <f t="shared" si="21"/>
        <v>5.2941176470588047E-2</v>
      </c>
      <c r="E149" s="86" t="str">
        <f>IFERROR(VLOOKUP(A149,SPY!$A$2:$E$379,5,FALSE),"")</f>
        <v/>
      </c>
      <c r="F149" s="8"/>
    </row>
    <row r="150" spans="1:6" x14ac:dyDescent="0.45">
      <c r="A150" s="9">
        <v>9223</v>
      </c>
      <c r="B150" s="90">
        <v>17.5</v>
      </c>
      <c r="C150" s="8">
        <f t="shared" si="20"/>
        <v>-2.2346368715083775E-2</v>
      </c>
      <c r="D150" s="8">
        <f t="shared" si="21"/>
        <v>4.7904191616766401E-2</v>
      </c>
      <c r="E150" s="86" t="str">
        <f>IFERROR(VLOOKUP(A150,SPY!$A$2:$E$379,5,FALSE),"")</f>
        <v/>
      </c>
      <c r="F150" s="8"/>
    </row>
    <row r="151" spans="1:6" x14ac:dyDescent="0.45">
      <c r="A151" s="9">
        <v>9253</v>
      </c>
      <c r="B151" s="90">
        <v>17.5</v>
      </c>
      <c r="C151" s="8">
        <f t="shared" si="20"/>
        <v>0</v>
      </c>
      <c r="D151" s="8">
        <f t="shared" si="21"/>
        <v>6.0606060606060552E-2</v>
      </c>
      <c r="E151" s="86" t="str">
        <f>IFERROR(VLOOKUP(A151,SPY!$A$2:$E$379,5,FALSE),"")</f>
        <v/>
      </c>
      <c r="F151" s="8"/>
    </row>
    <row r="152" spans="1:6" x14ac:dyDescent="0.45">
      <c r="A152" s="9">
        <v>9284</v>
      </c>
      <c r="B152" s="90">
        <v>17.7</v>
      </c>
      <c r="C152" s="8">
        <f t="shared" si="20"/>
        <v>1.1428571428571344E-2</v>
      </c>
      <c r="D152" s="8">
        <f t="shared" si="21"/>
        <v>7.92682926829269E-2</v>
      </c>
      <c r="E152" s="86" t="str">
        <f>IFERROR(VLOOKUP(A152,SPY!$A$2:$E$379,5,FALSE),"")</f>
        <v/>
      </c>
      <c r="F152" s="8"/>
    </row>
    <row r="153" spans="1:6" x14ac:dyDescent="0.45">
      <c r="A153" s="9">
        <v>9314</v>
      </c>
      <c r="B153" s="90">
        <v>18</v>
      </c>
      <c r="C153" s="8">
        <f t="shared" si="20"/>
        <v>1.6949152542372836E-2</v>
      </c>
      <c r="D153" s="8">
        <f t="shared" si="21"/>
        <v>9.0909090909090828E-2</v>
      </c>
      <c r="E153" s="86" t="str">
        <f>IFERROR(VLOOKUP(A153,SPY!$A$2:$E$379,5,FALSE),"")</f>
        <v/>
      </c>
      <c r="F153" s="8"/>
    </row>
    <row r="154" spans="1:6" x14ac:dyDescent="0.45">
      <c r="A154" s="9">
        <v>9345</v>
      </c>
      <c r="B154" s="90">
        <v>17.899999999999999</v>
      </c>
      <c r="C154" s="8">
        <f t="shared" si="20"/>
        <v>-5.5555555555556468E-3</v>
      </c>
      <c r="D154" s="8">
        <f t="shared" si="21"/>
        <v>7.1856287425149601E-2</v>
      </c>
      <c r="E154" s="86" t="str">
        <f>IFERROR(VLOOKUP(A154,SPY!$A$2:$E$379,5,FALSE),"")</f>
        <v/>
      </c>
      <c r="F154" s="8"/>
    </row>
    <row r="155" spans="1:6" x14ac:dyDescent="0.45">
      <c r="A155" s="9">
        <v>9376</v>
      </c>
      <c r="B155" s="90">
        <v>17.8</v>
      </c>
      <c r="C155" s="8">
        <f t="shared" si="20"/>
        <v>-5.5865921787707773E-3</v>
      </c>
      <c r="D155" s="8">
        <f t="shared" si="21"/>
        <v>6.5868263473054078E-2</v>
      </c>
      <c r="E155" s="86" t="str">
        <f>IFERROR(VLOOKUP(A155,SPY!$A$2:$E$379,5,FALSE),"")</f>
        <v/>
      </c>
      <c r="F155" s="8"/>
    </row>
    <row r="156" spans="1:6" x14ac:dyDescent="0.45">
      <c r="A156" s="9">
        <v>9406</v>
      </c>
      <c r="B156" s="90">
        <v>17.8</v>
      </c>
      <c r="C156" s="8">
        <f t="shared" si="20"/>
        <v>0</v>
      </c>
      <c r="D156" s="8">
        <f t="shared" si="21"/>
        <v>5.3254437869822535E-2</v>
      </c>
      <c r="E156" s="86" t="str">
        <f>IFERROR(VLOOKUP(A156,SPY!$A$2:$E$379,5,FALSE),"")</f>
        <v/>
      </c>
      <c r="F156" s="8"/>
    </row>
    <row r="157" spans="1:6" x14ac:dyDescent="0.45">
      <c r="A157" s="9">
        <v>9437</v>
      </c>
      <c r="B157" s="90">
        <v>18</v>
      </c>
      <c r="C157" s="8">
        <f t="shared" si="20"/>
        <v>1.1235955056179803E-2</v>
      </c>
      <c r="D157" s="8">
        <f t="shared" si="21"/>
        <v>5.2631578947368363E-2</v>
      </c>
      <c r="E157" s="86" t="str">
        <f>IFERROR(VLOOKUP(A157,SPY!$A$2:$E$379,5,FALSE),"")</f>
        <v/>
      </c>
      <c r="F157" s="8"/>
    </row>
    <row r="158" spans="1:6" x14ac:dyDescent="0.45">
      <c r="A158" s="9">
        <v>9467</v>
      </c>
      <c r="B158" s="90">
        <v>17.8</v>
      </c>
      <c r="C158" s="8">
        <f t="shared" si="20"/>
        <v>-1.1111111111111072E-2</v>
      </c>
      <c r="D158" s="8">
        <f t="shared" si="21"/>
        <v>1.7142857142857126E-2</v>
      </c>
      <c r="E158" s="86" t="str">
        <f>IFERROR(VLOOKUP(A158,SPY!$A$2:$E$379,5,FALSE),"")</f>
        <v/>
      </c>
      <c r="F158" s="8"/>
    </row>
    <row r="159" spans="1:6" x14ac:dyDescent="0.45">
      <c r="A159" s="9">
        <v>9498</v>
      </c>
      <c r="B159" s="90">
        <v>17.8</v>
      </c>
      <c r="C159" s="8">
        <f t="shared" si="20"/>
        <v>0</v>
      </c>
      <c r="D159" s="8">
        <f t="shared" si="21"/>
        <v>5.6497175141243527E-3</v>
      </c>
      <c r="E159" s="86" t="str">
        <f>IFERROR(VLOOKUP(A159,SPY!$A$2:$E$379,5,FALSE),"")</f>
        <v/>
      </c>
      <c r="F159" s="8"/>
    </row>
    <row r="160" spans="1:6" x14ac:dyDescent="0.45">
      <c r="A160" s="9">
        <v>9529</v>
      </c>
      <c r="B160" s="90">
        <v>17.600000000000001</v>
      </c>
      <c r="C160" s="8">
        <f t="shared" si="20"/>
        <v>-1.1235955056179692E-2</v>
      </c>
      <c r="D160" s="8">
        <f t="shared" si="21"/>
        <v>-1.6759776536312665E-2</v>
      </c>
      <c r="E160" s="86" t="str">
        <f>IFERROR(VLOOKUP(A160,SPY!$A$2:$E$379,5,FALSE),"")</f>
        <v/>
      </c>
      <c r="F160" s="8"/>
    </row>
    <row r="161" spans="1:6" x14ac:dyDescent="0.45">
      <c r="A161" s="9">
        <v>9557</v>
      </c>
      <c r="B161" s="90">
        <v>17.3</v>
      </c>
      <c r="C161" s="8">
        <f t="shared" si="20"/>
        <v>-1.7045454545454586E-2</v>
      </c>
      <c r="D161" s="8">
        <f t="shared" si="21"/>
        <v>-3.3519553072625552E-2</v>
      </c>
      <c r="E161" s="86" t="str">
        <f>IFERROR(VLOOKUP(A161,SPY!$A$2:$E$379,5,FALSE),"")</f>
        <v/>
      </c>
      <c r="F161" s="8"/>
    </row>
    <row r="162" spans="1:6" x14ac:dyDescent="0.45">
      <c r="A162" s="9">
        <v>9588</v>
      </c>
      <c r="B162" s="90">
        <v>17.3</v>
      </c>
      <c r="C162" s="8">
        <f t="shared" si="20"/>
        <v>0</v>
      </c>
      <c r="D162" s="8">
        <f t="shared" si="21"/>
        <v>-1.1428571428571344E-2</v>
      </c>
      <c r="E162" s="86" t="str">
        <f>IFERROR(VLOOKUP(A162,SPY!$A$2:$E$379,5,FALSE),"")</f>
        <v/>
      </c>
      <c r="F162" s="8"/>
    </row>
    <row r="163" spans="1:6" x14ac:dyDescent="0.45">
      <c r="A163" s="9">
        <v>9618</v>
      </c>
      <c r="B163" s="90">
        <v>17.3</v>
      </c>
      <c r="C163" s="8">
        <f t="shared" si="20"/>
        <v>0</v>
      </c>
      <c r="D163" s="8">
        <f t="shared" si="21"/>
        <v>-1.1428571428571344E-2</v>
      </c>
      <c r="E163" s="86" t="str">
        <f>IFERROR(VLOOKUP(A163,SPY!$A$2:$E$379,5,FALSE),"")</f>
        <v/>
      </c>
      <c r="F163" s="8"/>
    </row>
    <row r="164" spans="1:6" x14ac:dyDescent="0.45">
      <c r="A164" s="9">
        <v>9649</v>
      </c>
      <c r="B164" s="90">
        <v>17.3</v>
      </c>
      <c r="C164" s="8">
        <f t="shared" si="20"/>
        <v>0</v>
      </c>
      <c r="D164" s="8">
        <f t="shared" si="21"/>
        <v>-2.2598870056497078E-2</v>
      </c>
      <c r="E164" s="86" t="str">
        <f>IFERROR(VLOOKUP(A164,SPY!$A$2:$E$379,5,FALSE),"")</f>
        <v/>
      </c>
      <c r="F164" s="8"/>
    </row>
    <row r="165" spans="1:6" x14ac:dyDescent="0.45">
      <c r="A165" s="9">
        <v>9679</v>
      </c>
      <c r="B165" s="90">
        <v>17.100000000000001</v>
      </c>
      <c r="C165" s="8">
        <f t="shared" si="20"/>
        <v>-1.1560693641618491E-2</v>
      </c>
      <c r="D165" s="8">
        <f t="shared" si="21"/>
        <v>-4.9999999999999933E-2</v>
      </c>
      <c r="E165" s="86" t="str">
        <f>IFERROR(VLOOKUP(A165,SPY!$A$2:$E$379,5,FALSE),"")</f>
        <v/>
      </c>
      <c r="F165" s="8"/>
    </row>
    <row r="166" spans="1:6" x14ac:dyDescent="0.45">
      <c r="A166" s="9">
        <v>9710</v>
      </c>
      <c r="B166" s="90">
        <v>17.100000000000001</v>
      </c>
      <c r="C166" s="8">
        <f t="shared" si="20"/>
        <v>0</v>
      </c>
      <c r="D166" s="8">
        <f t="shared" si="21"/>
        <v>-4.469273743016744E-2</v>
      </c>
      <c r="E166" s="86" t="str">
        <f>IFERROR(VLOOKUP(A166,SPY!$A$2:$E$379,5,FALSE),"")</f>
        <v/>
      </c>
      <c r="F166" s="8"/>
    </row>
    <row r="167" spans="1:6" x14ac:dyDescent="0.45">
      <c r="A167" s="9">
        <v>9741</v>
      </c>
      <c r="B167" s="90">
        <v>17.2</v>
      </c>
      <c r="C167" s="8">
        <f t="shared" si="20"/>
        <v>5.8479532163742132E-3</v>
      </c>
      <c r="D167" s="8">
        <f t="shared" si="21"/>
        <v>-3.3707865168539408E-2</v>
      </c>
      <c r="E167" s="86" t="str">
        <f>IFERROR(VLOOKUP(A167,SPY!$A$2:$E$379,5,FALSE),"")</f>
        <v/>
      </c>
      <c r="F167" s="8"/>
    </row>
    <row r="168" spans="1:6" x14ac:dyDescent="0.45">
      <c r="A168" s="9">
        <v>9771</v>
      </c>
      <c r="B168" s="90">
        <v>17.100000000000001</v>
      </c>
      <c r="C168" s="8">
        <f t="shared" si="20"/>
        <v>-5.8139534883719923E-3</v>
      </c>
      <c r="D168" s="8">
        <f t="shared" si="21"/>
        <v>-3.9325842696629199E-2</v>
      </c>
      <c r="E168" s="86" t="str">
        <f>IFERROR(VLOOKUP(A168,SPY!$A$2:$E$379,5,FALSE),"")</f>
        <v/>
      </c>
      <c r="F168" s="8"/>
    </row>
    <row r="169" spans="1:6" x14ac:dyDescent="0.45">
      <c r="A169" s="9">
        <v>9802</v>
      </c>
      <c r="B169" s="90">
        <v>17</v>
      </c>
      <c r="C169" s="8">
        <f t="shared" si="20"/>
        <v>-5.8479532163743242E-3</v>
      </c>
      <c r="D169" s="8">
        <f t="shared" si="21"/>
        <v>-5.555555555555558E-2</v>
      </c>
      <c r="E169" s="86" t="str">
        <f>IFERROR(VLOOKUP(A169,SPY!$A$2:$E$379,5,FALSE),"")</f>
        <v/>
      </c>
      <c r="F169" s="8"/>
    </row>
    <row r="170" spans="1:6" x14ac:dyDescent="0.45">
      <c r="A170" s="9">
        <v>9832</v>
      </c>
      <c r="B170" s="90">
        <v>16.899999999999999</v>
      </c>
      <c r="C170" s="8">
        <f t="shared" si="20"/>
        <v>-5.8823529411765607E-3</v>
      </c>
      <c r="D170" s="8">
        <f t="shared" si="21"/>
        <v>-5.0561797752809112E-2</v>
      </c>
      <c r="E170" s="86" t="str">
        <f>IFERROR(VLOOKUP(A170,SPY!$A$2:$E$379,5,FALSE),"")</f>
        <v/>
      </c>
      <c r="F170" s="8"/>
    </row>
    <row r="171" spans="1:6" x14ac:dyDescent="0.45">
      <c r="A171" s="9">
        <v>9863</v>
      </c>
      <c r="B171" s="90">
        <v>16.399999999999999</v>
      </c>
      <c r="C171" s="8">
        <f t="shared" si="20"/>
        <v>-2.9585798816568087E-2</v>
      </c>
      <c r="D171" s="8">
        <f t="shared" si="21"/>
        <v>-7.8651685393258508E-2</v>
      </c>
      <c r="E171" s="86" t="str">
        <f>IFERROR(VLOOKUP(A171,SPY!$A$2:$E$379,5,FALSE),"")</f>
        <v/>
      </c>
      <c r="F171" s="8"/>
    </row>
    <row r="172" spans="1:6" x14ac:dyDescent="0.45">
      <c r="A172" s="9">
        <v>9894</v>
      </c>
      <c r="B172" s="90">
        <v>16.600000000000001</v>
      </c>
      <c r="C172" s="8">
        <f t="shared" si="20"/>
        <v>1.2195121951219745E-2</v>
      </c>
      <c r="D172" s="8">
        <f t="shared" si="21"/>
        <v>-5.6818181818181768E-2</v>
      </c>
      <c r="E172" s="86" t="str">
        <f>IFERROR(VLOOKUP(A172,SPY!$A$2:$E$379,5,FALSE),"")</f>
        <v/>
      </c>
      <c r="F172" s="8"/>
    </row>
    <row r="173" spans="1:6" x14ac:dyDescent="0.45">
      <c r="A173" s="9">
        <v>9922</v>
      </c>
      <c r="B173" s="90">
        <v>16.5</v>
      </c>
      <c r="C173" s="8">
        <f t="shared" si="20"/>
        <v>-6.0240963855422436E-3</v>
      </c>
      <c r="D173" s="8">
        <f t="shared" si="21"/>
        <v>-4.6242774566474076E-2</v>
      </c>
      <c r="E173" s="86" t="str">
        <f>IFERROR(VLOOKUP(A173,SPY!$A$2:$E$379,5,FALSE),"")</f>
        <v/>
      </c>
      <c r="F173" s="8"/>
    </row>
    <row r="174" spans="1:6" x14ac:dyDescent="0.45">
      <c r="A174" s="9">
        <v>9953</v>
      </c>
      <c r="B174" s="90">
        <v>16.3</v>
      </c>
      <c r="C174" s="8">
        <f t="shared" si="20"/>
        <v>-1.2121212121212088E-2</v>
      </c>
      <c r="D174" s="8">
        <f t="shared" si="21"/>
        <v>-5.7803468208092457E-2</v>
      </c>
      <c r="E174" s="86" t="str">
        <f>IFERROR(VLOOKUP(A174,SPY!$A$2:$E$379,5,FALSE),"")</f>
        <v/>
      </c>
      <c r="F174" s="8"/>
    </row>
    <row r="175" spans="1:6" x14ac:dyDescent="0.45">
      <c r="A175" s="9">
        <v>9983</v>
      </c>
      <c r="B175" s="90">
        <v>16.2</v>
      </c>
      <c r="C175" s="8">
        <f t="shared" si="20"/>
        <v>-6.1349693251534498E-3</v>
      </c>
      <c r="D175" s="8">
        <f t="shared" si="21"/>
        <v>-6.3583815028901869E-2</v>
      </c>
      <c r="E175" s="86" t="str">
        <f>IFERROR(VLOOKUP(A175,SPY!$A$2:$E$379,5,FALSE),"")</f>
        <v/>
      </c>
      <c r="F175" s="8"/>
    </row>
    <row r="176" spans="1:6" x14ac:dyDescent="0.45">
      <c r="A176" s="9">
        <v>10014</v>
      </c>
      <c r="B176" s="90">
        <v>16.2</v>
      </c>
      <c r="C176" s="8">
        <f t="shared" si="20"/>
        <v>0</v>
      </c>
      <c r="D176" s="8">
        <f t="shared" si="21"/>
        <v>-6.3583815028901869E-2</v>
      </c>
      <c r="E176" s="86" t="str">
        <f>IFERROR(VLOOKUP(A176,SPY!$A$2:$E$379,5,FALSE),"")</f>
        <v/>
      </c>
      <c r="F176" s="8"/>
    </row>
    <row r="177" spans="1:6" x14ac:dyDescent="0.45">
      <c r="A177" s="9">
        <v>10044</v>
      </c>
      <c r="B177" s="90">
        <v>16.2</v>
      </c>
      <c r="C177" s="8">
        <f t="shared" si="20"/>
        <v>0</v>
      </c>
      <c r="D177" s="8">
        <f t="shared" si="21"/>
        <v>-5.2631578947368585E-2</v>
      </c>
      <c r="E177" s="86" t="str">
        <f>IFERROR(VLOOKUP(A177,SPY!$A$2:$E$379,5,FALSE),"")</f>
        <v/>
      </c>
      <c r="F177" s="8"/>
    </row>
    <row r="178" spans="1:6" x14ac:dyDescent="0.45">
      <c r="A178" s="9">
        <v>10075</v>
      </c>
      <c r="B178" s="90">
        <v>16.399999999999999</v>
      </c>
      <c r="C178" s="8">
        <f t="shared" si="20"/>
        <v>1.2345679012345734E-2</v>
      </c>
      <c r="D178" s="8">
        <f t="shared" si="21"/>
        <v>-4.0935672514620047E-2</v>
      </c>
      <c r="E178" s="86" t="str">
        <f>IFERROR(VLOOKUP(A178,SPY!$A$2:$E$379,5,FALSE),"")</f>
        <v/>
      </c>
      <c r="F178" s="8"/>
    </row>
    <row r="179" spans="1:6" x14ac:dyDescent="0.45">
      <c r="A179" s="9">
        <v>10106</v>
      </c>
      <c r="B179" s="90">
        <v>16.600000000000001</v>
      </c>
      <c r="C179" s="8">
        <f t="shared" si="20"/>
        <v>1.2195121951219745E-2</v>
      </c>
      <c r="D179" s="8">
        <f t="shared" si="21"/>
        <v>-3.4883720930232398E-2</v>
      </c>
      <c r="E179" s="86" t="str">
        <f>IFERROR(VLOOKUP(A179,SPY!$A$2:$E$379,5,FALSE),"")</f>
        <v/>
      </c>
      <c r="F179" s="8"/>
    </row>
    <row r="180" spans="1:6" x14ac:dyDescent="0.45">
      <c r="A180" s="9">
        <v>10136</v>
      </c>
      <c r="B180" s="90">
        <v>16.7</v>
      </c>
      <c r="C180" s="8">
        <f t="shared" si="20"/>
        <v>6.0240963855420215E-3</v>
      </c>
      <c r="D180" s="8">
        <f t="shared" si="21"/>
        <v>-2.3391812865497186E-2</v>
      </c>
      <c r="E180" s="86" t="str">
        <f>IFERROR(VLOOKUP(A180,SPY!$A$2:$E$379,5,FALSE),"")</f>
        <v/>
      </c>
      <c r="F180" s="8"/>
    </row>
    <row r="181" spans="1:6" x14ac:dyDescent="0.45">
      <c r="A181" s="9">
        <v>10167</v>
      </c>
      <c r="B181" s="90">
        <v>16.600000000000001</v>
      </c>
      <c r="C181" s="8">
        <f t="shared" si="20"/>
        <v>-5.9880239520956335E-3</v>
      </c>
      <c r="D181" s="8">
        <f t="shared" si="21"/>
        <v>-2.3529411764705799E-2</v>
      </c>
      <c r="E181" s="86" t="str">
        <f>IFERROR(VLOOKUP(A181,SPY!$A$2:$E$379,5,FALSE),"")</f>
        <v/>
      </c>
      <c r="F181" s="8"/>
    </row>
    <row r="182" spans="1:6" x14ac:dyDescent="0.45">
      <c r="A182" s="9">
        <v>10197</v>
      </c>
      <c r="B182" s="90">
        <v>16.600000000000001</v>
      </c>
      <c r="C182" s="8">
        <f t="shared" si="20"/>
        <v>0</v>
      </c>
      <c r="D182" s="8">
        <f t="shared" si="21"/>
        <v>-1.7751479289940697E-2</v>
      </c>
      <c r="E182" s="86" t="str">
        <f>IFERROR(VLOOKUP(A182,SPY!$A$2:$E$379,5,FALSE),"")</f>
        <v/>
      </c>
      <c r="F182" s="8"/>
    </row>
    <row r="183" spans="1:6" x14ac:dyDescent="0.45">
      <c r="A183" s="9">
        <v>10228</v>
      </c>
      <c r="B183" s="90">
        <v>16.600000000000001</v>
      </c>
      <c r="C183" s="8">
        <f t="shared" si="20"/>
        <v>0</v>
      </c>
      <c r="D183" s="8">
        <f t="shared" si="21"/>
        <v>1.2195121951219745E-2</v>
      </c>
      <c r="E183" s="86" t="str">
        <f>IFERROR(VLOOKUP(A183,SPY!$A$2:$E$379,5,FALSE),"")</f>
        <v/>
      </c>
      <c r="F183" s="8"/>
    </row>
    <row r="184" spans="1:6" x14ac:dyDescent="0.45">
      <c r="A184" s="9">
        <v>10259</v>
      </c>
      <c r="B184" s="90">
        <v>16.5</v>
      </c>
      <c r="C184" s="8">
        <f t="shared" si="20"/>
        <v>-6.0240963855422436E-3</v>
      </c>
      <c r="D184" s="8">
        <f t="shared" si="21"/>
        <v>-6.0240963855422436E-3</v>
      </c>
      <c r="E184" s="86" t="str">
        <f>IFERROR(VLOOKUP(A184,SPY!$A$2:$E$379,5,FALSE),"")</f>
        <v/>
      </c>
      <c r="F184" s="8"/>
    </row>
    <row r="185" spans="1:6" x14ac:dyDescent="0.45">
      <c r="A185" s="9">
        <v>10288</v>
      </c>
      <c r="B185" s="90">
        <v>16.5</v>
      </c>
      <c r="C185" s="8">
        <f t="shared" si="20"/>
        <v>0</v>
      </c>
      <c r="D185" s="8">
        <f t="shared" si="21"/>
        <v>0</v>
      </c>
      <c r="E185" s="86" t="str">
        <f>IFERROR(VLOOKUP(A185,SPY!$A$2:$E$379,5,FALSE),"")</f>
        <v/>
      </c>
      <c r="F185" s="8"/>
    </row>
    <row r="186" spans="1:6" x14ac:dyDescent="0.45">
      <c r="A186" s="9">
        <v>10319</v>
      </c>
      <c r="B186" s="90">
        <v>16.7</v>
      </c>
      <c r="C186" s="8">
        <f t="shared" si="20"/>
        <v>1.2121212121211977E-2</v>
      </c>
      <c r="D186" s="8">
        <f t="shared" si="21"/>
        <v>2.4539877300613355E-2</v>
      </c>
      <c r="E186" s="86" t="str">
        <f>IFERROR(VLOOKUP(A186,SPY!$A$2:$E$379,5,FALSE),"")</f>
        <v/>
      </c>
      <c r="F186" s="8"/>
    </row>
    <row r="187" spans="1:6" x14ac:dyDescent="0.45">
      <c r="A187" s="9">
        <v>10349</v>
      </c>
      <c r="B187" s="90">
        <v>16.8</v>
      </c>
      <c r="C187" s="8">
        <f t="shared" si="20"/>
        <v>5.9880239520959666E-3</v>
      </c>
      <c r="D187" s="8">
        <f t="shared" si="21"/>
        <v>3.7037037037037202E-2</v>
      </c>
      <c r="E187" s="86" t="str">
        <f>IFERROR(VLOOKUP(A187,SPY!$A$2:$E$379,5,FALSE),"")</f>
        <v/>
      </c>
      <c r="F187" s="8"/>
    </row>
    <row r="188" spans="1:6" x14ac:dyDescent="0.45">
      <c r="A188" s="9">
        <v>10380</v>
      </c>
      <c r="B188" s="90">
        <v>16.7</v>
      </c>
      <c r="C188" s="8">
        <f t="shared" si="20"/>
        <v>-5.9523809523810423E-3</v>
      </c>
      <c r="D188" s="8">
        <f t="shared" si="21"/>
        <v>3.0864197530864113E-2</v>
      </c>
      <c r="E188" s="86" t="str">
        <f>IFERROR(VLOOKUP(A188,SPY!$A$2:$E$379,5,FALSE),"")</f>
        <v/>
      </c>
      <c r="F188" s="8"/>
    </row>
    <row r="189" spans="1:6" x14ac:dyDescent="0.45">
      <c r="A189" s="9">
        <v>10410</v>
      </c>
      <c r="B189" s="90">
        <v>16.8</v>
      </c>
      <c r="C189" s="8">
        <f t="shared" si="20"/>
        <v>5.9880239520959666E-3</v>
      </c>
      <c r="D189" s="8">
        <f t="shared" si="21"/>
        <v>3.7037037037037202E-2</v>
      </c>
      <c r="E189" s="86" t="str">
        <f>IFERROR(VLOOKUP(A189,SPY!$A$2:$E$379,5,FALSE),"")</f>
        <v/>
      </c>
      <c r="F189" s="8"/>
    </row>
    <row r="190" spans="1:6" x14ac:dyDescent="0.45">
      <c r="A190" s="9">
        <v>10441</v>
      </c>
      <c r="B190" s="90">
        <v>16.8</v>
      </c>
      <c r="C190" s="8">
        <f t="shared" si="20"/>
        <v>0</v>
      </c>
      <c r="D190" s="8">
        <f t="shared" si="21"/>
        <v>2.4390243902439046E-2</v>
      </c>
      <c r="E190" s="86" t="str">
        <f>IFERROR(VLOOKUP(A190,SPY!$A$2:$E$379,5,FALSE),"")</f>
        <v/>
      </c>
      <c r="F190" s="8"/>
    </row>
    <row r="191" spans="1:6" x14ac:dyDescent="0.45">
      <c r="A191" s="9">
        <v>10472</v>
      </c>
      <c r="B191" s="90">
        <v>17</v>
      </c>
      <c r="C191" s="8">
        <f t="shared" si="20"/>
        <v>1.1904761904761862E-2</v>
      </c>
      <c r="D191" s="8">
        <f t="shared" si="21"/>
        <v>2.409638554216853E-2</v>
      </c>
      <c r="E191" s="86" t="str">
        <f>IFERROR(VLOOKUP(A191,SPY!$A$2:$E$379,5,FALSE),"")</f>
        <v/>
      </c>
      <c r="F191" s="8"/>
    </row>
    <row r="192" spans="1:6" x14ac:dyDescent="0.45">
      <c r="A192" s="9">
        <v>10502</v>
      </c>
      <c r="B192" s="90">
        <v>16.7</v>
      </c>
      <c r="C192" s="8">
        <f t="shared" si="20"/>
        <v>-1.764705882352946E-2</v>
      </c>
      <c r="D192" s="8">
        <f t="shared" si="21"/>
        <v>0</v>
      </c>
      <c r="E192" s="86" t="str">
        <f>IFERROR(VLOOKUP(A192,SPY!$A$2:$E$379,5,FALSE),"")</f>
        <v/>
      </c>
      <c r="F192" s="8"/>
    </row>
    <row r="193" spans="1:6" x14ac:dyDescent="0.45">
      <c r="A193" s="9">
        <v>10533</v>
      </c>
      <c r="B193" s="90">
        <v>16.5</v>
      </c>
      <c r="C193" s="8">
        <f t="shared" si="20"/>
        <v>-1.19760479041916E-2</v>
      </c>
      <c r="D193" s="8">
        <f t="shared" si="21"/>
        <v>-6.0240963855422436E-3</v>
      </c>
      <c r="E193" s="86" t="str">
        <f>IFERROR(VLOOKUP(A193,SPY!$A$2:$E$379,5,FALSE),"")</f>
        <v/>
      </c>
      <c r="F193" s="8"/>
    </row>
    <row r="194" spans="1:6" x14ac:dyDescent="0.45">
      <c r="A194" s="9">
        <v>10563</v>
      </c>
      <c r="B194" s="90">
        <v>16.5</v>
      </c>
      <c r="C194" s="8">
        <f t="shared" si="20"/>
        <v>0</v>
      </c>
      <c r="D194" s="8">
        <f t="shared" si="21"/>
        <v>-6.0240963855422436E-3</v>
      </c>
      <c r="E194" s="86" t="str">
        <f>IFERROR(VLOOKUP(A194,SPY!$A$2:$E$379,5,FALSE),"")</f>
        <v/>
      </c>
      <c r="F194" s="8"/>
    </row>
    <row r="195" spans="1:6" x14ac:dyDescent="0.45">
      <c r="A195" s="9">
        <v>10594</v>
      </c>
      <c r="B195" s="90">
        <v>16.5</v>
      </c>
      <c r="C195" s="8">
        <f t="shared" si="20"/>
        <v>0</v>
      </c>
      <c r="D195" s="8">
        <f t="shared" si="21"/>
        <v>-6.0240963855422436E-3</v>
      </c>
      <c r="E195" s="86" t="str">
        <f>IFERROR(VLOOKUP(A195,SPY!$A$2:$E$379,5,FALSE),"")</f>
        <v/>
      </c>
      <c r="F195" s="8"/>
    </row>
    <row r="196" spans="1:6" x14ac:dyDescent="0.45">
      <c r="A196" s="9">
        <v>10625</v>
      </c>
      <c r="B196" s="90">
        <v>16.399999999999999</v>
      </c>
      <c r="C196" s="8">
        <f t="shared" si="20"/>
        <v>-6.0606060606060996E-3</v>
      </c>
      <c r="D196" s="8">
        <f t="shared" si="21"/>
        <v>-6.0606060606060996E-3</v>
      </c>
      <c r="E196" s="86" t="str">
        <f>IFERROR(VLOOKUP(A196,SPY!$A$2:$E$379,5,FALSE),"")</f>
        <v/>
      </c>
      <c r="F196" s="8"/>
    </row>
    <row r="197" spans="1:6" x14ac:dyDescent="0.45">
      <c r="A197" s="9">
        <v>10653</v>
      </c>
      <c r="B197" s="90">
        <v>16.600000000000001</v>
      </c>
      <c r="C197" s="8">
        <f t="shared" ref="C197:C260" si="22">B197/B196-1</f>
        <v>1.2195121951219745E-2</v>
      </c>
      <c r="D197" s="8">
        <f t="shared" si="21"/>
        <v>6.0606060606060996E-3</v>
      </c>
      <c r="E197" s="86" t="str">
        <f>IFERROR(VLOOKUP(A197,SPY!$A$2:$E$379,5,FALSE),"")</f>
        <v/>
      </c>
      <c r="F197" s="8"/>
    </row>
    <row r="198" spans="1:6" x14ac:dyDescent="0.45">
      <c r="A198" s="9">
        <v>10684</v>
      </c>
      <c r="B198" s="90">
        <v>16.5</v>
      </c>
      <c r="C198" s="8">
        <f t="shared" si="22"/>
        <v>-6.0240963855422436E-3</v>
      </c>
      <c r="D198" s="8">
        <f t="shared" si="21"/>
        <v>-1.19760479041916E-2</v>
      </c>
      <c r="E198" s="86" t="str">
        <f>IFERROR(VLOOKUP(A198,SPY!$A$2:$E$379,5,FALSE),"")</f>
        <v/>
      </c>
      <c r="F198" s="8"/>
    </row>
    <row r="199" spans="1:6" x14ac:dyDescent="0.45">
      <c r="A199" s="9">
        <v>10714</v>
      </c>
      <c r="B199" s="90">
        <v>16.3</v>
      </c>
      <c r="C199" s="8">
        <f t="shared" si="22"/>
        <v>-1.2121212121212088E-2</v>
      </c>
      <c r="D199" s="8">
        <f t="shared" si="21"/>
        <v>-2.9761904761904767E-2</v>
      </c>
      <c r="E199" s="86" t="str">
        <f>IFERROR(VLOOKUP(A199,SPY!$A$2:$E$379,5,FALSE),"")</f>
        <v/>
      </c>
      <c r="F199" s="8"/>
    </row>
    <row r="200" spans="1:6" x14ac:dyDescent="0.45">
      <c r="A200" s="9">
        <v>10745</v>
      </c>
      <c r="B200" s="90">
        <v>16.399999999999999</v>
      </c>
      <c r="C200" s="8">
        <f t="shared" si="22"/>
        <v>6.1349693251533388E-3</v>
      </c>
      <c r="D200" s="8">
        <f t="shared" si="21"/>
        <v>-1.7964071856287456E-2</v>
      </c>
      <c r="E200" s="86" t="str">
        <f>IFERROR(VLOOKUP(A200,SPY!$A$2:$E$379,5,FALSE),"")</f>
        <v/>
      </c>
      <c r="F200" s="8"/>
    </row>
    <row r="201" spans="1:6" x14ac:dyDescent="0.45">
      <c r="A201" s="9">
        <v>10775</v>
      </c>
      <c r="B201" s="90">
        <v>16.600000000000001</v>
      </c>
      <c r="C201" s="8">
        <f t="shared" si="22"/>
        <v>1.2195121951219745E-2</v>
      </c>
      <c r="D201" s="8">
        <f t="shared" si="21"/>
        <v>-1.1904761904761862E-2</v>
      </c>
      <c r="E201" s="86" t="str">
        <f>IFERROR(VLOOKUP(A201,SPY!$A$2:$E$379,5,FALSE),"")</f>
        <v/>
      </c>
      <c r="F201" s="8"/>
    </row>
    <row r="202" spans="1:6" x14ac:dyDescent="0.45">
      <c r="A202" s="9">
        <v>10806</v>
      </c>
      <c r="B202" s="90">
        <v>16.600000000000001</v>
      </c>
      <c r="C202" s="8">
        <f t="shared" si="22"/>
        <v>0</v>
      </c>
      <c r="D202" s="8">
        <f t="shared" si="21"/>
        <v>-1.1904761904761862E-2</v>
      </c>
      <c r="E202" s="86" t="str">
        <f>IFERROR(VLOOKUP(A202,SPY!$A$2:$E$379,5,FALSE),"")</f>
        <v/>
      </c>
      <c r="F202" s="8"/>
    </row>
    <row r="203" spans="1:6" x14ac:dyDescent="0.45">
      <c r="A203" s="9">
        <v>10837</v>
      </c>
      <c r="B203" s="90">
        <v>16.600000000000001</v>
      </c>
      <c r="C203" s="8">
        <f t="shared" si="22"/>
        <v>0</v>
      </c>
      <c r="D203" s="8">
        <f t="shared" si="21"/>
        <v>-2.3529411764705799E-2</v>
      </c>
      <c r="E203" s="86" t="str">
        <f>IFERROR(VLOOKUP(A203,SPY!$A$2:$E$379,5,FALSE),"")</f>
        <v/>
      </c>
      <c r="F203" s="8"/>
    </row>
    <row r="204" spans="1:6" x14ac:dyDescent="0.45">
      <c r="A204" s="9">
        <v>10867</v>
      </c>
      <c r="B204" s="90">
        <v>16.399999999999999</v>
      </c>
      <c r="C204" s="8">
        <f t="shared" si="22"/>
        <v>-1.2048192771084487E-2</v>
      </c>
      <c r="D204" s="8">
        <f t="shared" si="21"/>
        <v>-1.7964071856287456E-2</v>
      </c>
      <c r="E204" s="86" t="str">
        <f>IFERROR(VLOOKUP(A204,SPY!$A$2:$E$379,5,FALSE),"")</f>
        <v/>
      </c>
      <c r="F204" s="8"/>
    </row>
    <row r="205" spans="1:6" x14ac:dyDescent="0.45">
      <c r="A205" s="9">
        <v>10898</v>
      </c>
      <c r="B205" s="90">
        <v>16.100000000000001</v>
      </c>
      <c r="C205" s="8">
        <f t="shared" si="22"/>
        <v>-1.8292682926829062E-2</v>
      </c>
      <c r="D205" s="8">
        <f t="shared" si="21"/>
        <v>-2.4242424242424176E-2</v>
      </c>
      <c r="E205" s="86" t="str">
        <f>IFERROR(VLOOKUP(A205,SPY!$A$2:$E$379,5,FALSE),"")</f>
        <v/>
      </c>
      <c r="F205" s="8"/>
    </row>
    <row r="206" spans="1:6" x14ac:dyDescent="0.45">
      <c r="A206" s="9">
        <v>10928</v>
      </c>
      <c r="B206" s="90">
        <v>16.100000000000001</v>
      </c>
      <c r="C206" s="8">
        <f t="shared" si="22"/>
        <v>0</v>
      </c>
      <c r="D206" s="8">
        <f t="shared" si="21"/>
        <v>-2.4242424242424176E-2</v>
      </c>
      <c r="E206" s="86" t="str">
        <f>IFERROR(VLOOKUP(A206,SPY!$A$2:$E$379,5,FALSE),"")</f>
        <v/>
      </c>
      <c r="F206" s="8"/>
    </row>
    <row r="207" spans="1:6" x14ac:dyDescent="0.45">
      <c r="A207" s="9">
        <v>10959</v>
      </c>
      <c r="B207" s="90">
        <v>15.9</v>
      </c>
      <c r="C207" s="8">
        <f t="shared" si="22"/>
        <v>-1.2422360248447228E-2</v>
      </c>
      <c r="D207" s="8">
        <f t="shared" si="21"/>
        <v>-3.6363636363636376E-2</v>
      </c>
      <c r="E207" s="86" t="str">
        <f>IFERROR(VLOOKUP(A207,SPY!$A$2:$E$379,5,FALSE),"")</f>
        <v/>
      </c>
      <c r="F207" s="8"/>
    </row>
    <row r="208" spans="1:6" x14ac:dyDescent="0.45">
      <c r="A208" s="9">
        <v>10990</v>
      </c>
      <c r="B208" s="90">
        <v>15.7</v>
      </c>
      <c r="C208" s="8">
        <f t="shared" si="22"/>
        <v>-1.2578616352201366E-2</v>
      </c>
      <c r="D208" s="8">
        <f t="shared" ref="D208:D271" si="23">B208/B196-1</f>
        <v>-4.268292682926822E-2</v>
      </c>
      <c r="E208" s="86" t="str">
        <f>IFERROR(VLOOKUP(A208,SPY!$A$2:$E$379,5,FALSE),"")</f>
        <v/>
      </c>
      <c r="F208" s="8"/>
    </row>
    <row r="209" spans="1:6" x14ac:dyDescent="0.45">
      <c r="A209" s="9">
        <v>11018</v>
      </c>
      <c r="B209" s="90">
        <v>15.5</v>
      </c>
      <c r="C209" s="8">
        <f t="shared" si="22"/>
        <v>-1.2738853503184711E-2</v>
      </c>
      <c r="D209" s="8">
        <f t="shared" si="23"/>
        <v>-6.6265060240963902E-2</v>
      </c>
      <c r="E209" s="86" t="str">
        <f>IFERROR(VLOOKUP(A209,SPY!$A$2:$E$379,5,FALSE),"")</f>
        <v/>
      </c>
      <c r="F209" s="8"/>
    </row>
    <row r="210" spans="1:6" x14ac:dyDescent="0.45">
      <c r="A210" s="9">
        <v>11049</v>
      </c>
      <c r="B210" s="90">
        <v>15.5</v>
      </c>
      <c r="C210" s="8">
        <f t="shared" si="22"/>
        <v>0</v>
      </c>
      <c r="D210" s="8">
        <f t="shared" si="23"/>
        <v>-6.0606060606060552E-2</v>
      </c>
      <c r="E210" s="86" t="str">
        <f>IFERROR(VLOOKUP(A210,SPY!$A$2:$E$379,5,FALSE),"")</f>
        <v/>
      </c>
      <c r="F210" s="8"/>
    </row>
    <row r="211" spans="1:6" x14ac:dyDescent="0.45">
      <c r="A211" s="9">
        <v>11079</v>
      </c>
      <c r="B211" s="90">
        <v>15.3</v>
      </c>
      <c r="C211" s="8">
        <f t="shared" si="22"/>
        <v>-1.2903225806451535E-2</v>
      </c>
      <c r="D211" s="8">
        <f t="shared" si="23"/>
        <v>-6.1349693251533721E-2</v>
      </c>
      <c r="E211" s="86" t="str">
        <f>IFERROR(VLOOKUP(A211,SPY!$A$2:$E$379,5,FALSE),"")</f>
        <v/>
      </c>
      <c r="F211" s="8"/>
    </row>
    <row r="212" spans="1:6" x14ac:dyDescent="0.45">
      <c r="A212" s="9">
        <v>11110</v>
      </c>
      <c r="B212" s="90">
        <v>15</v>
      </c>
      <c r="C212" s="8">
        <f t="shared" si="22"/>
        <v>-1.9607843137254943E-2</v>
      </c>
      <c r="D212" s="8">
        <f t="shared" si="23"/>
        <v>-8.536585365853655E-2</v>
      </c>
      <c r="E212" s="86" t="str">
        <f>IFERROR(VLOOKUP(A212,SPY!$A$2:$E$379,5,FALSE),"")</f>
        <v/>
      </c>
      <c r="F212" s="8"/>
    </row>
    <row r="213" spans="1:6" x14ac:dyDescent="0.45">
      <c r="A213" s="9">
        <v>11140</v>
      </c>
      <c r="B213" s="90">
        <v>14.5</v>
      </c>
      <c r="C213" s="8">
        <f t="shared" si="22"/>
        <v>-3.3333333333333326E-2</v>
      </c>
      <c r="D213" s="8">
        <f t="shared" si="23"/>
        <v>-0.12650602409638567</v>
      </c>
      <c r="E213" s="86" t="str">
        <f>IFERROR(VLOOKUP(A213,SPY!$A$2:$E$379,5,FALSE),"")</f>
        <v/>
      </c>
      <c r="F213" s="8"/>
    </row>
    <row r="214" spans="1:6" x14ac:dyDescent="0.45">
      <c r="A214" s="9">
        <v>11171</v>
      </c>
      <c r="B214" s="90">
        <v>14.5</v>
      </c>
      <c r="C214" s="8">
        <f t="shared" si="22"/>
        <v>0</v>
      </c>
      <c r="D214" s="8">
        <f t="shared" si="23"/>
        <v>-0.12650602409638567</v>
      </c>
      <c r="E214" s="86" t="str">
        <f>IFERROR(VLOOKUP(A214,SPY!$A$2:$E$379,5,FALSE),"")</f>
        <v/>
      </c>
      <c r="F214" s="8"/>
    </row>
    <row r="215" spans="1:6" x14ac:dyDescent="0.45">
      <c r="A215" s="9">
        <v>11202</v>
      </c>
      <c r="B215" s="90">
        <v>14.5</v>
      </c>
      <c r="C215" s="8">
        <f t="shared" si="22"/>
        <v>0</v>
      </c>
      <c r="D215" s="8">
        <f t="shared" si="23"/>
        <v>-0.12650602409638567</v>
      </c>
      <c r="E215" s="86" t="str">
        <f>IFERROR(VLOOKUP(A215,SPY!$A$2:$E$379,5,FALSE),"")</f>
        <v/>
      </c>
      <c r="F215" s="8"/>
    </row>
    <row r="216" spans="1:6" x14ac:dyDescent="0.45">
      <c r="A216" s="9">
        <v>11232</v>
      </c>
      <c r="B216" s="90">
        <v>14.3</v>
      </c>
      <c r="C216" s="8">
        <f t="shared" si="22"/>
        <v>-1.3793103448275779E-2</v>
      </c>
      <c r="D216" s="8">
        <f t="shared" si="23"/>
        <v>-0.12804878048780477</v>
      </c>
      <c r="E216" s="86" t="str">
        <f>IFERROR(VLOOKUP(A216,SPY!$A$2:$E$379,5,FALSE),"")</f>
        <v/>
      </c>
      <c r="F216" s="8"/>
    </row>
    <row r="217" spans="1:6" x14ac:dyDescent="0.45">
      <c r="A217" s="9">
        <v>11263</v>
      </c>
      <c r="B217" s="90">
        <v>14</v>
      </c>
      <c r="C217" s="8">
        <f t="shared" si="22"/>
        <v>-2.0979020979021046E-2</v>
      </c>
      <c r="D217" s="8">
        <f t="shared" si="23"/>
        <v>-0.13043478260869568</v>
      </c>
      <c r="E217" s="86" t="str">
        <f>IFERROR(VLOOKUP(A217,SPY!$A$2:$E$379,5,FALSE),"")</f>
        <v/>
      </c>
      <c r="F217" s="8"/>
    </row>
    <row r="218" spans="1:6" x14ac:dyDescent="0.45">
      <c r="A218" s="9">
        <v>11293</v>
      </c>
      <c r="B218" s="90">
        <v>13.7</v>
      </c>
      <c r="C218" s="8">
        <f t="shared" si="22"/>
        <v>-2.1428571428571463E-2</v>
      </c>
      <c r="D218" s="8">
        <f t="shared" si="23"/>
        <v>-0.14906832298136663</v>
      </c>
      <c r="E218" s="86" t="str">
        <f>IFERROR(VLOOKUP(A218,SPY!$A$2:$E$379,5,FALSE),"")</f>
        <v/>
      </c>
      <c r="F218" s="8"/>
    </row>
    <row r="219" spans="1:6" x14ac:dyDescent="0.45">
      <c r="A219" s="9">
        <v>11324</v>
      </c>
      <c r="B219" s="90">
        <v>13.5</v>
      </c>
      <c r="C219" s="8">
        <f t="shared" si="22"/>
        <v>-1.4598540145985384E-2</v>
      </c>
      <c r="D219" s="8">
        <f t="shared" si="23"/>
        <v>-0.15094339622641506</v>
      </c>
      <c r="E219" s="86" t="str">
        <f>IFERROR(VLOOKUP(A219,SPY!$A$2:$E$379,5,FALSE),"")</f>
        <v/>
      </c>
      <c r="F219" s="8"/>
    </row>
    <row r="220" spans="1:6" x14ac:dyDescent="0.45">
      <c r="A220" s="9">
        <v>11355</v>
      </c>
      <c r="B220" s="90">
        <v>13.2</v>
      </c>
      <c r="C220" s="8">
        <f t="shared" si="22"/>
        <v>-2.2222222222222254E-2</v>
      </c>
      <c r="D220" s="8">
        <f t="shared" si="23"/>
        <v>-0.15923566878980888</v>
      </c>
      <c r="E220" s="86" t="str">
        <f>IFERROR(VLOOKUP(A220,SPY!$A$2:$E$379,5,FALSE),"")</f>
        <v/>
      </c>
      <c r="F220" s="8"/>
    </row>
    <row r="221" spans="1:6" x14ac:dyDescent="0.45">
      <c r="A221" s="9">
        <v>11383</v>
      </c>
      <c r="B221" s="90">
        <v>13.1</v>
      </c>
      <c r="C221" s="8">
        <f t="shared" si="22"/>
        <v>-7.575757575757569E-3</v>
      </c>
      <c r="D221" s="8">
        <f t="shared" si="23"/>
        <v>-0.15483870967741942</v>
      </c>
      <c r="E221" s="86" t="str">
        <f>IFERROR(VLOOKUP(A221,SPY!$A$2:$E$379,5,FALSE),"")</f>
        <v/>
      </c>
      <c r="F221" s="8"/>
    </row>
    <row r="222" spans="1:6" x14ac:dyDescent="0.45">
      <c r="A222" s="9">
        <v>11414</v>
      </c>
      <c r="B222" s="90">
        <v>12.9</v>
      </c>
      <c r="C222" s="8">
        <f t="shared" si="22"/>
        <v>-1.5267175572518998E-2</v>
      </c>
      <c r="D222" s="8">
        <f t="shared" si="23"/>
        <v>-0.16774193548387095</v>
      </c>
      <c r="E222" s="86" t="str">
        <f>IFERROR(VLOOKUP(A222,SPY!$A$2:$E$379,5,FALSE),"")</f>
        <v/>
      </c>
      <c r="F222" s="8"/>
    </row>
    <row r="223" spans="1:6" x14ac:dyDescent="0.45">
      <c r="A223" s="9">
        <v>11444</v>
      </c>
      <c r="B223" s="90">
        <v>12.6</v>
      </c>
      <c r="C223" s="8">
        <f t="shared" si="22"/>
        <v>-2.3255813953488413E-2</v>
      </c>
      <c r="D223" s="8">
        <f t="shared" si="23"/>
        <v>-0.17647058823529416</v>
      </c>
      <c r="E223" s="86" t="str">
        <f>IFERROR(VLOOKUP(A223,SPY!$A$2:$E$379,5,FALSE),"")</f>
        <v/>
      </c>
      <c r="F223" s="8"/>
    </row>
    <row r="224" spans="1:6" x14ac:dyDescent="0.45">
      <c r="A224" s="9">
        <v>11475</v>
      </c>
      <c r="B224" s="90">
        <v>12.4</v>
      </c>
      <c r="C224" s="8">
        <f t="shared" si="22"/>
        <v>-1.5873015873015817E-2</v>
      </c>
      <c r="D224" s="8">
        <f t="shared" si="23"/>
        <v>-0.17333333333333334</v>
      </c>
      <c r="E224" s="86" t="str">
        <f>IFERROR(VLOOKUP(A224,SPY!$A$2:$E$379,5,FALSE),"")</f>
        <v/>
      </c>
      <c r="F224" s="8"/>
    </row>
    <row r="225" spans="1:6" x14ac:dyDescent="0.45">
      <c r="A225" s="9">
        <v>11505</v>
      </c>
      <c r="B225" s="90">
        <v>12.4</v>
      </c>
      <c r="C225" s="8">
        <f t="shared" si="22"/>
        <v>0</v>
      </c>
      <c r="D225" s="8">
        <f t="shared" si="23"/>
        <v>-0.14482758620689651</v>
      </c>
      <c r="E225" s="86" t="str">
        <f>IFERROR(VLOOKUP(A225,SPY!$A$2:$E$379,5,FALSE),"")</f>
        <v/>
      </c>
      <c r="F225" s="8"/>
    </row>
    <row r="226" spans="1:6" x14ac:dyDescent="0.45">
      <c r="A226" s="9">
        <v>11536</v>
      </c>
      <c r="B226" s="90">
        <v>12.4</v>
      </c>
      <c r="C226" s="8">
        <f t="shared" si="22"/>
        <v>0</v>
      </c>
      <c r="D226" s="8">
        <f t="shared" si="23"/>
        <v>-0.14482758620689651</v>
      </c>
      <c r="E226" s="86" t="str">
        <f>IFERROR(VLOOKUP(A226,SPY!$A$2:$E$379,5,FALSE),"")</f>
        <v/>
      </c>
      <c r="F226" s="8"/>
    </row>
    <row r="227" spans="1:6" x14ac:dyDescent="0.45">
      <c r="A227" s="9">
        <v>11567</v>
      </c>
      <c r="B227" s="90">
        <v>12.3</v>
      </c>
      <c r="C227" s="8">
        <f t="shared" si="22"/>
        <v>-8.0645161290322509E-3</v>
      </c>
      <c r="D227" s="8">
        <f t="shared" si="23"/>
        <v>-0.15172413793103445</v>
      </c>
      <c r="E227" s="86" t="str">
        <f>IFERROR(VLOOKUP(A227,SPY!$A$2:$E$379,5,FALSE),"")</f>
        <v/>
      </c>
      <c r="F227" s="8"/>
    </row>
    <row r="228" spans="1:6" x14ac:dyDescent="0.45">
      <c r="A228" s="9">
        <v>11597</v>
      </c>
      <c r="B228" s="90">
        <v>12.1</v>
      </c>
      <c r="C228" s="8">
        <f t="shared" si="22"/>
        <v>-1.6260162601626105E-2</v>
      </c>
      <c r="D228" s="8">
        <f t="shared" si="23"/>
        <v>-0.15384615384615397</v>
      </c>
      <c r="E228" s="86" t="str">
        <f>IFERROR(VLOOKUP(A228,SPY!$A$2:$E$379,5,FALSE),"")</f>
        <v/>
      </c>
      <c r="F228" s="8"/>
    </row>
    <row r="229" spans="1:6" x14ac:dyDescent="0.45">
      <c r="A229" s="9">
        <v>11628</v>
      </c>
      <c r="B229" s="90">
        <v>12.1</v>
      </c>
      <c r="C229" s="8">
        <f t="shared" si="22"/>
        <v>0</v>
      </c>
      <c r="D229" s="8">
        <f t="shared" si="23"/>
        <v>-0.13571428571428579</v>
      </c>
      <c r="E229" s="86" t="str">
        <f>IFERROR(VLOOKUP(A229,SPY!$A$2:$E$379,5,FALSE),"")</f>
        <v/>
      </c>
      <c r="F229" s="8"/>
    </row>
    <row r="230" spans="1:6" x14ac:dyDescent="0.45">
      <c r="A230" s="9">
        <v>11658</v>
      </c>
      <c r="B230" s="90">
        <v>11.8</v>
      </c>
      <c r="C230" s="8">
        <f t="shared" si="22"/>
        <v>-2.4793388429751984E-2</v>
      </c>
      <c r="D230" s="8">
        <f t="shared" si="23"/>
        <v>-0.13868613138686126</v>
      </c>
      <c r="E230" s="86" t="str">
        <f>IFERROR(VLOOKUP(A230,SPY!$A$2:$E$379,5,FALSE),"")</f>
        <v/>
      </c>
      <c r="F230" s="8"/>
    </row>
    <row r="231" spans="1:6" x14ac:dyDescent="0.45">
      <c r="A231" s="9">
        <v>11689</v>
      </c>
      <c r="B231" s="90">
        <v>11.6</v>
      </c>
      <c r="C231" s="8">
        <f t="shared" si="22"/>
        <v>-1.6949152542372947E-2</v>
      </c>
      <c r="D231" s="8">
        <f t="shared" si="23"/>
        <v>-0.14074074074074072</v>
      </c>
      <c r="E231" s="86" t="str">
        <f>IFERROR(VLOOKUP(A231,SPY!$A$2:$E$379,5,FALSE),"")</f>
        <v/>
      </c>
      <c r="F231" s="8"/>
    </row>
    <row r="232" spans="1:6" x14ac:dyDescent="0.45">
      <c r="A232" s="9">
        <v>11720</v>
      </c>
      <c r="B232" s="90">
        <v>11.4</v>
      </c>
      <c r="C232" s="8">
        <f t="shared" si="22"/>
        <v>-1.7241379310344751E-2</v>
      </c>
      <c r="D232" s="8">
        <f t="shared" si="23"/>
        <v>-0.13636363636363624</v>
      </c>
      <c r="E232" s="86" t="str">
        <f>IFERROR(VLOOKUP(A232,SPY!$A$2:$E$379,5,FALSE),"")</f>
        <v/>
      </c>
      <c r="F232" s="8"/>
    </row>
    <row r="233" spans="1:6" x14ac:dyDescent="0.45">
      <c r="A233" s="9">
        <v>11749</v>
      </c>
      <c r="B233" s="90">
        <v>11.4</v>
      </c>
      <c r="C233" s="8">
        <f t="shared" si="22"/>
        <v>0</v>
      </c>
      <c r="D233" s="8">
        <f t="shared" si="23"/>
        <v>-0.12977099236641221</v>
      </c>
      <c r="E233" s="86" t="str">
        <f>IFERROR(VLOOKUP(A233,SPY!$A$2:$E$379,5,FALSE),"")</f>
        <v/>
      </c>
      <c r="F233" s="8"/>
    </row>
    <row r="234" spans="1:6" x14ac:dyDescent="0.45">
      <c r="A234" s="9">
        <v>11780</v>
      </c>
      <c r="B234" s="90">
        <v>11.3</v>
      </c>
      <c r="C234" s="8">
        <f t="shared" si="22"/>
        <v>-8.7719298245613198E-3</v>
      </c>
      <c r="D234" s="8">
        <f t="shared" si="23"/>
        <v>-0.12403100775193798</v>
      </c>
      <c r="E234" s="86" t="str">
        <f>IFERROR(VLOOKUP(A234,SPY!$A$2:$E$379,5,FALSE),"")</f>
        <v/>
      </c>
      <c r="F234" s="8"/>
    </row>
    <row r="235" spans="1:6" x14ac:dyDescent="0.45">
      <c r="A235" s="9">
        <v>11810</v>
      </c>
      <c r="B235" s="90">
        <v>11.1</v>
      </c>
      <c r="C235" s="8">
        <f t="shared" si="22"/>
        <v>-1.7699115044247926E-2</v>
      </c>
      <c r="D235" s="8">
        <f t="shared" si="23"/>
        <v>-0.11904761904761907</v>
      </c>
      <c r="E235" s="86" t="str">
        <f>IFERROR(VLOOKUP(A235,SPY!$A$2:$E$379,5,FALSE),"")</f>
        <v/>
      </c>
      <c r="F235" s="8"/>
    </row>
    <row r="236" spans="1:6" x14ac:dyDescent="0.45">
      <c r="A236" s="9">
        <v>11841</v>
      </c>
      <c r="B236" s="90">
        <v>11</v>
      </c>
      <c r="C236" s="8">
        <f t="shared" si="22"/>
        <v>-9.009009009009028E-3</v>
      </c>
      <c r="D236" s="8">
        <f t="shared" si="23"/>
        <v>-0.11290322580645162</v>
      </c>
      <c r="E236" s="86" t="str">
        <f>IFERROR(VLOOKUP(A236,SPY!$A$2:$E$379,5,FALSE),"")</f>
        <v/>
      </c>
      <c r="F236" s="8"/>
    </row>
    <row r="237" spans="1:6" x14ac:dyDescent="0.45">
      <c r="A237" s="9">
        <v>11871</v>
      </c>
      <c r="B237" s="90">
        <v>11.1</v>
      </c>
      <c r="C237" s="8">
        <f t="shared" si="22"/>
        <v>9.0909090909090384E-3</v>
      </c>
      <c r="D237" s="8">
        <f t="shared" si="23"/>
        <v>-0.10483870967741937</v>
      </c>
      <c r="E237" s="86" t="str">
        <f>IFERROR(VLOOKUP(A237,SPY!$A$2:$E$379,5,FALSE),"")</f>
        <v/>
      </c>
      <c r="F237" s="8"/>
    </row>
    <row r="238" spans="1:6" x14ac:dyDescent="0.45">
      <c r="A238" s="9">
        <v>11902</v>
      </c>
      <c r="B238" s="90">
        <v>11.2</v>
      </c>
      <c r="C238" s="8">
        <f t="shared" si="22"/>
        <v>9.009009009008917E-3</v>
      </c>
      <c r="D238" s="8">
        <f t="shared" si="23"/>
        <v>-9.6774193548387233E-2</v>
      </c>
      <c r="E238" s="86" t="str">
        <f>IFERROR(VLOOKUP(A238,SPY!$A$2:$E$379,5,FALSE),"")</f>
        <v/>
      </c>
      <c r="F238" s="8"/>
    </row>
    <row r="239" spans="1:6" x14ac:dyDescent="0.45">
      <c r="A239" s="9">
        <v>11933</v>
      </c>
      <c r="B239" s="90">
        <v>11.3</v>
      </c>
      <c r="C239" s="8">
        <f t="shared" si="22"/>
        <v>8.9285714285716189E-3</v>
      </c>
      <c r="D239" s="8">
        <f t="shared" si="23"/>
        <v>-8.1300813008130079E-2</v>
      </c>
      <c r="E239" s="86" t="str">
        <f>IFERROR(VLOOKUP(A239,SPY!$A$2:$E$379,5,FALSE),"")</f>
        <v/>
      </c>
      <c r="F239" s="8"/>
    </row>
    <row r="240" spans="1:6" x14ac:dyDescent="0.45">
      <c r="A240" s="9">
        <v>11963</v>
      </c>
      <c r="B240" s="90">
        <v>11.1</v>
      </c>
      <c r="C240" s="8">
        <f t="shared" si="22"/>
        <v>-1.7699115044247926E-2</v>
      </c>
      <c r="D240" s="8">
        <f t="shared" si="23"/>
        <v>-8.2644628099173612E-2</v>
      </c>
      <c r="E240" s="86" t="str">
        <f>IFERROR(VLOOKUP(A240,SPY!$A$2:$E$379,5,FALSE),"")</f>
        <v/>
      </c>
      <c r="F240" s="8"/>
    </row>
    <row r="241" spans="1:6" x14ac:dyDescent="0.45">
      <c r="A241" s="9">
        <v>11994</v>
      </c>
      <c r="B241" s="90">
        <v>11</v>
      </c>
      <c r="C241" s="8">
        <f t="shared" si="22"/>
        <v>-9.009009009009028E-3</v>
      </c>
      <c r="D241" s="8">
        <f t="shared" si="23"/>
        <v>-9.0909090909090828E-2</v>
      </c>
      <c r="E241" s="86" t="str">
        <f>IFERROR(VLOOKUP(A241,SPY!$A$2:$E$379,5,FALSE),"")</f>
        <v/>
      </c>
      <c r="F241" s="8"/>
    </row>
    <row r="242" spans="1:6" x14ac:dyDescent="0.45">
      <c r="A242" s="9">
        <v>12024</v>
      </c>
      <c r="B242" s="90">
        <v>10.8</v>
      </c>
      <c r="C242" s="8">
        <f t="shared" si="22"/>
        <v>-1.8181818181818077E-2</v>
      </c>
      <c r="D242" s="8">
        <f t="shared" si="23"/>
        <v>-8.4745762711864403E-2</v>
      </c>
      <c r="E242" s="86" t="str">
        <f>IFERROR(VLOOKUP(A242,SPY!$A$2:$E$379,5,FALSE),"")</f>
        <v/>
      </c>
      <c r="F242" s="8"/>
    </row>
    <row r="243" spans="1:6" x14ac:dyDescent="0.45">
      <c r="A243" s="9">
        <v>12055</v>
      </c>
      <c r="B243" s="90">
        <v>10.5</v>
      </c>
      <c r="C243" s="8">
        <f t="shared" si="22"/>
        <v>-2.777777777777779E-2</v>
      </c>
      <c r="D243" s="8">
        <f t="shared" si="23"/>
        <v>-9.4827586206896575E-2</v>
      </c>
      <c r="E243" s="86" t="str">
        <f>IFERROR(VLOOKUP(A243,SPY!$A$2:$E$379,5,FALSE),"")</f>
        <v/>
      </c>
      <c r="F243" s="8"/>
    </row>
    <row r="244" spans="1:6" x14ac:dyDescent="0.45">
      <c r="A244" s="9">
        <v>12086</v>
      </c>
      <c r="B244" s="90">
        <v>10.3</v>
      </c>
      <c r="C244" s="8">
        <f t="shared" si="22"/>
        <v>-1.904761904761898E-2</v>
      </c>
      <c r="D244" s="8">
        <f t="shared" si="23"/>
        <v>-9.6491228070175405E-2</v>
      </c>
      <c r="E244" s="86" t="str">
        <f>IFERROR(VLOOKUP(A244,SPY!$A$2:$E$379,5,FALSE),"")</f>
        <v/>
      </c>
      <c r="F244" s="8"/>
    </row>
    <row r="245" spans="1:6" x14ac:dyDescent="0.45">
      <c r="A245" s="9">
        <v>12114</v>
      </c>
      <c r="B245" s="90">
        <v>10.4</v>
      </c>
      <c r="C245" s="8">
        <f t="shared" si="22"/>
        <v>9.7087378640776656E-3</v>
      </c>
      <c r="D245" s="8">
        <f t="shared" si="23"/>
        <v>-8.7719298245614086E-2</v>
      </c>
      <c r="E245" s="86" t="str">
        <f>IFERROR(VLOOKUP(A245,SPY!$A$2:$E$379,5,FALSE),"")</f>
        <v/>
      </c>
      <c r="F245" s="8"/>
    </row>
    <row r="246" spans="1:6" x14ac:dyDescent="0.45">
      <c r="A246" s="9">
        <v>12145</v>
      </c>
      <c r="B246" s="90">
        <v>10.4</v>
      </c>
      <c r="C246" s="8">
        <f t="shared" si="22"/>
        <v>0</v>
      </c>
      <c r="D246" s="8">
        <f t="shared" si="23"/>
        <v>-7.9646017699115057E-2</v>
      </c>
      <c r="E246" s="86" t="str">
        <f>IFERROR(VLOOKUP(A246,SPY!$A$2:$E$379,5,FALSE),"")</f>
        <v/>
      </c>
      <c r="F246" s="8"/>
    </row>
    <row r="247" spans="1:6" x14ac:dyDescent="0.45">
      <c r="A247" s="9">
        <v>12175</v>
      </c>
      <c r="B247" s="90">
        <v>10.8</v>
      </c>
      <c r="C247" s="8">
        <f t="shared" si="22"/>
        <v>3.8461538461538547E-2</v>
      </c>
      <c r="D247" s="8">
        <f t="shared" si="23"/>
        <v>-2.7027027027026973E-2</v>
      </c>
      <c r="E247" s="86" t="str">
        <f>IFERROR(VLOOKUP(A247,SPY!$A$2:$E$379,5,FALSE),"")</f>
        <v/>
      </c>
      <c r="F247" s="8"/>
    </row>
    <row r="248" spans="1:6" x14ac:dyDescent="0.45">
      <c r="A248" s="9">
        <v>12206</v>
      </c>
      <c r="B248" s="90">
        <v>11.2</v>
      </c>
      <c r="C248" s="8">
        <f t="shared" si="22"/>
        <v>3.7037037037036979E-2</v>
      </c>
      <c r="D248" s="8">
        <f t="shared" si="23"/>
        <v>1.8181818181818077E-2</v>
      </c>
      <c r="E248" s="86" t="str">
        <f>IFERROR(VLOOKUP(A248,SPY!$A$2:$E$379,5,FALSE),"")</f>
        <v/>
      </c>
      <c r="F248" s="8"/>
    </row>
    <row r="249" spans="1:6" x14ac:dyDescent="0.45">
      <c r="A249" s="9">
        <v>12236</v>
      </c>
      <c r="B249" s="90">
        <v>11.9</v>
      </c>
      <c r="C249" s="8">
        <f t="shared" si="22"/>
        <v>6.25E-2</v>
      </c>
      <c r="D249" s="8">
        <f t="shared" si="23"/>
        <v>7.2072072072072224E-2</v>
      </c>
      <c r="E249" s="86" t="str">
        <f>IFERROR(VLOOKUP(A249,SPY!$A$2:$E$379,5,FALSE),"")</f>
        <v/>
      </c>
      <c r="F249" s="8"/>
    </row>
    <row r="250" spans="1:6" x14ac:dyDescent="0.45">
      <c r="A250" s="9">
        <v>12267</v>
      </c>
      <c r="B250" s="90">
        <v>12</v>
      </c>
      <c r="C250" s="8">
        <f t="shared" si="22"/>
        <v>8.4033613445377853E-3</v>
      </c>
      <c r="D250" s="8">
        <f t="shared" si="23"/>
        <v>7.1428571428571397E-2</v>
      </c>
      <c r="E250" s="86" t="str">
        <f>IFERROR(VLOOKUP(A250,SPY!$A$2:$E$379,5,FALSE),"")</f>
        <v/>
      </c>
      <c r="F250" s="8"/>
    </row>
    <row r="251" spans="1:6" x14ac:dyDescent="0.45">
      <c r="A251" s="9">
        <v>12298</v>
      </c>
      <c r="B251" s="90">
        <v>12.2</v>
      </c>
      <c r="C251" s="8">
        <f t="shared" si="22"/>
        <v>1.6666666666666607E-2</v>
      </c>
      <c r="D251" s="8">
        <f t="shared" si="23"/>
        <v>7.9646017699114946E-2</v>
      </c>
      <c r="E251" s="86" t="str">
        <f>IFERROR(VLOOKUP(A251,SPY!$A$2:$E$379,5,FALSE),"")</f>
        <v/>
      </c>
      <c r="F251" s="8"/>
    </row>
    <row r="252" spans="1:6" x14ac:dyDescent="0.45">
      <c r="A252" s="9">
        <v>12328</v>
      </c>
      <c r="B252" s="90">
        <v>12.3</v>
      </c>
      <c r="C252" s="8">
        <f t="shared" si="22"/>
        <v>8.19672131147553E-3</v>
      </c>
      <c r="D252" s="8">
        <f t="shared" si="23"/>
        <v>0.10810810810810811</v>
      </c>
      <c r="E252" s="86" t="str">
        <f>IFERROR(VLOOKUP(A252,SPY!$A$2:$E$379,5,FALSE),"")</f>
        <v/>
      </c>
      <c r="F252" s="8"/>
    </row>
    <row r="253" spans="1:6" x14ac:dyDescent="0.45">
      <c r="A253" s="9">
        <v>12359</v>
      </c>
      <c r="B253" s="90">
        <v>12.3</v>
      </c>
      <c r="C253" s="8">
        <f t="shared" si="22"/>
        <v>0</v>
      </c>
      <c r="D253" s="8">
        <f t="shared" si="23"/>
        <v>0.11818181818181817</v>
      </c>
      <c r="E253" s="86" t="str">
        <f>IFERROR(VLOOKUP(A253,SPY!$A$2:$E$379,5,FALSE),"")</f>
        <v/>
      </c>
      <c r="F253" s="8"/>
    </row>
    <row r="254" spans="1:6" x14ac:dyDescent="0.45">
      <c r="A254" s="9">
        <v>12389</v>
      </c>
      <c r="B254" s="90">
        <v>12.2</v>
      </c>
      <c r="C254" s="8">
        <f t="shared" si="22"/>
        <v>-8.1300813008131634E-3</v>
      </c>
      <c r="D254" s="8">
        <f t="shared" si="23"/>
        <v>0.12962962962962954</v>
      </c>
      <c r="E254" s="86" t="str">
        <f>IFERROR(VLOOKUP(A254,SPY!$A$2:$E$379,5,FALSE),"")</f>
        <v/>
      </c>
      <c r="F254" s="8"/>
    </row>
    <row r="255" spans="1:6" x14ac:dyDescent="0.45">
      <c r="A255" s="9">
        <v>12420</v>
      </c>
      <c r="B255" s="90">
        <v>12.4</v>
      </c>
      <c r="C255" s="8">
        <f t="shared" si="22"/>
        <v>1.6393442622950838E-2</v>
      </c>
      <c r="D255" s="8">
        <f t="shared" si="23"/>
        <v>0.18095238095238098</v>
      </c>
      <c r="E255" s="86" t="str">
        <f>IFERROR(VLOOKUP(A255,SPY!$A$2:$E$379,5,FALSE),"")</f>
        <v/>
      </c>
      <c r="F255" s="8"/>
    </row>
    <row r="256" spans="1:6" x14ac:dyDescent="0.45">
      <c r="A256" s="9">
        <v>12451</v>
      </c>
      <c r="B256" s="90">
        <v>12.7</v>
      </c>
      <c r="C256" s="8">
        <f t="shared" si="22"/>
        <v>2.4193548387096753E-2</v>
      </c>
      <c r="D256" s="8">
        <f t="shared" si="23"/>
        <v>0.23300970873786397</v>
      </c>
      <c r="E256" s="86" t="str">
        <f>IFERROR(VLOOKUP(A256,SPY!$A$2:$E$379,5,FALSE),"")</f>
        <v/>
      </c>
      <c r="F256" s="8"/>
    </row>
    <row r="257" spans="1:6" x14ac:dyDescent="0.45">
      <c r="A257" s="9">
        <v>12479</v>
      </c>
      <c r="B257" s="90">
        <v>12.7</v>
      </c>
      <c r="C257" s="8">
        <f t="shared" si="22"/>
        <v>0</v>
      </c>
      <c r="D257" s="8">
        <f t="shared" si="23"/>
        <v>0.22115384615384603</v>
      </c>
      <c r="E257" s="86" t="str">
        <f>IFERROR(VLOOKUP(A257,SPY!$A$2:$E$379,5,FALSE),"")</f>
        <v/>
      </c>
      <c r="F257" s="8"/>
    </row>
    <row r="258" spans="1:6" x14ac:dyDescent="0.45">
      <c r="A258" s="9">
        <v>12510</v>
      </c>
      <c r="B258" s="90">
        <v>12.7</v>
      </c>
      <c r="C258" s="8">
        <f t="shared" si="22"/>
        <v>0</v>
      </c>
      <c r="D258" s="8">
        <f t="shared" si="23"/>
        <v>0.22115384615384603</v>
      </c>
      <c r="E258" s="86" t="str">
        <f>IFERROR(VLOOKUP(A258,SPY!$A$2:$E$379,5,FALSE),"")</f>
        <v/>
      </c>
      <c r="F258" s="8"/>
    </row>
    <row r="259" spans="1:6" x14ac:dyDescent="0.45">
      <c r="A259" s="9">
        <v>12540</v>
      </c>
      <c r="B259" s="90">
        <v>12.7</v>
      </c>
      <c r="C259" s="8">
        <f t="shared" si="22"/>
        <v>0</v>
      </c>
      <c r="D259" s="8">
        <f t="shared" si="23"/>
        <v>0.17592592592592582</v>
      </c>
      <c r="E259" s="86" t="str">
        <f>IFERROR(VLOOKUP(A259,SPY!$A$2:$E$379,5,FALSE),"")</f>
        <v/>
      </c>
      <c r="F259" s="8"/>
    </row>
    <row r="260" spans="1:6" x14ac:dyDescent="0.45">
      <c r="A260" s="9">
        <v>12571</v>
      </c>
      <c r="B260" s="90">
        <v>12.9</v>
      </c>
      <c r="C260" s="8">
        <f t="shared" si="22"/>
        <v>1.5748031496063186E-2</v>
      </c>
      <c r="D260" s="8">
        <f t="shared" si="23"/>
        <v>0.15178571428571441</v>
      </c>
      <c r="E260" s="86" t="str">
        <f>IFERROR(VLOOKUP(A260,SPY!$A$2:$E$379,5,FALSE),"")</f>
        <v/>
      </c>
      <c r="F260" s="8"/>
    </row>
    <row r="261" spans="1:6" x14ac:dyDescent="0.45">
      <c r="A261" s="9">
        <v>12601</v>
      </c>
      <c r="B261" s="90">
        <v>12.9</v>
      </c>
      <c r="C261" s="8">
        <f t="shared" ref="C261:C324" si="24">B261/B260-1</f>
        <v>0</v>
      </c>
      <c r="D261" s="8">
        <f t="shared" si="23"/>
        <v>8.4033613445378075E-2</v>
      </c>
      <c r="E261" s="86" t="str">
        <f>IFERROR(VLOOKUP(A261,SPY!$A$2:$E$379,5,FALSE),"")</f>
        <v/>
      </c>
      <c r="F261" s="8"/>
    </row>
    <row r="262" spans="1:6" x14ac:dyDescent="0.45">
      <c r="A262" s="9">
        <v>12632</v>
      </c>
      <c r="B262" s="90">
        <v>13.2</v>
      </c>
      <c r="C262" s="8">
        <f t="shared" si="24"/>
        <v>2.3255813953488191E-2</v>
      </c>
      <c r="D262" s="8">
        <f t="shared" si="23"/>
        <v>9.9999999999999867E-2</v>
      </c>
      <c r="E262" s="86" t="str">
        <f>IFERROR(VLOOKUP(A262,SPY!$A$2:$E$379,5,FALSE),"")</f>
        <v/>
      </c>
      <c r="F262" s="8"/>
    </row>
    <row r="263" spans="1:6" x14ac:dyDescent="0.45">
      <c r="A263" s="9">
        <v>12663</v>
      </c>
      <c r="B263" s="90">
        <v>13.4</v>
      </c>
      <c r="C263" s="8">
        <f t="shared" si="24"/>
        <v>1.5151515151515138E-2</v>
      </c>
      <c r="D263" s="8">
        <f t="shared" si="23"/>
        <v>9.8360655737705027E-2</v>
      </c>
      <c r="E263" s="86" t="str">
        <f>IFERROR(VLOOKUP(A263,SPY!$A$2:$E$379,5,FALSE),"")</f>
        <v/>
      </c>
      <c r="F263" s="8"/>
    </row>
    <row r="264" spans="1:6" x14ac:dyDescent="0.45">
      <c r="A264" s="9">
        <v>12693</v>
      </c>
      <c r="B264" s="90">
        <v>13.2</v>
      </c>
      <c r="C264" s="8">
        <f t="shared" si="24"/>
        <v>-1.4925373134328401E-2</v>
      </c>
      <c r="D264" s="8">
        <f t="shared" si="23"/>
        <v>7.3170731707316916E-2</v>
      </c>
      <c r="E264" s="86" t="str">
        <f>IFERROR(VLOOKUP(A264,SPY!$A$2:$E$379,5,FALSE),"")</f>
        <v/>
      </c>
      <c r="F264" s="8"/>
    </row>
    <row r="265" spans="1:6" x14ac:dyDescent="0.45">
      <c r="A265" s="9">
        <v>12724</v>
      </c>
      <c r="B265" s="90">
        <v>13.2</v>
      </c>
      <c r="C265" s="8">
        <f t="shared" si="24"/>
        <v>0</v>
      </c>
      <c r="D265" s="8">
        <f t="shared" si="23"/>
        <v>7.3170731707316916E-2</v>
      </c>
      <c r="E265" s="86" t="str">
        <f>IFERROR(VLOOKUP(A265,SPY!$A$2:$E$379,5,FALSE),"")</f>
        <v/>
      </c>
      <c r="F265" s="8"/>
    </row>
    <row r="266" spans="1:6" x14ac:dyDescent="0.45">
      <c r="A266" s="9">
        <v>12754</v>
      </c>
      <c r="B266" s="90">
        <v>13.3</v>
      </c>
      <c r="C266" s="8">
        <f t="shared" si="24"/>
        <v>7.5757575757577911E-3</v>
      </c>
      <c r="D266" s="8">
        <f t="shared" si="23"/>
        <v>9.0163934426229719E-2</v>
      </c>
      <c r="E266" s="86" t="str">
        <f>IFERROR(VLOOKUP(A266,SPY!$A$2:$E$379,5,FALSE),"")</f>
        <v/>
      </c>
      <c r="F266" s="8"/>
    </row>
    <row r="267" spans="1:6" x14ac:dyDescent="0.45">
      <c r="A267" s="9">
        <v>12785</v>
      </c>
      <c r="B267" s="90">
        <v>13.6</v>
      </c>
      <c r="C267" s="8">
        <f t="shared" si="24"/>
        <v>2.2556390977443552E-2</v>
      </c>
      <c r="D267" s="8">
        <f t="shared" si="23"/>
        <v>9.6774193548387011E-2</v>
      </c>
      <c r="E267" s="86" t="str">
        <f>IFERROR(VLOOKUP(A267,SPY!$A$2:$E$379,5,FALSE),"")</f>
        <v/>
      </c>
      <c r="F267" s="8"/>
    </row>
    <row r="268" spans="1:6" x14ac:dyDescent="0.45">
      <c r="A268" s="9">
        <v>12816</v>
      </c>
      <c r="B268" s="90">
        <v>13.7</v>
      </c>
      <c r="C268" s="8">
        <f t="shared" si="24"/>
        <v>7.3529411764705621E-3</v>
      </c>
      <c r="D268" s="8">
        <f t="shared" si="23"/>
        <v>7.8740157480315043E-2</v>
      </c>
      <c r="E268" s="86" t="str">
        <f>IFERROR(VLOOKUP(A268,SPY!$A$2:$E$379,5,FALSE),"")</f>
        <v/>
      </c>
      <c r="F268" s="8"/>
    </row>
    <row r="269" spans="1:6" x14ac:dyDescent="0.45">
      <c r="A269" s="9">
        <v>12844</v>
      </c>
      <c r="B269" s="90">
        <v>13.7</v>
      </c>
      <c r="C269" s="8">
        <f t="shared" si="24"/>
        <v>0</v>
      </c>
      <c r="D269" s="8">
        <f t="shared" si="23"/>
        <v>7.8740157480315043E-2</v>
      </c>
      <c r="E269" s="86" t="str">
        <f>IFERROR(VLOOKUP(A269,SPY!$A$2:$E$379,5,FALSE),"")</f>
        <v/>
      </c>
      <c r="F269" s="8"/>
    </row>
    <row r="270" spans="1:6" x14ac:dyDescent="0.45">
      <c r="A270" s="9">
        <v>12875</v>
      </c>
      <c r="B270" s="90">
        <v>13.8</v>
      </c>
      <c r="C270" s="8">
        <f t="shared" si="24"/>
        <v>7.2992700729928028E-3</v>
      </c>
      <c r="D270" s="8">
        <f t="shared" si="23"/>
        <v>8.6614173228346525E-2</v>
      </c>
      <c r="E270" s="86" t="str">
        <f>IFERROR(VLOOKUP(A270,SPY!$A$2:$E$379,5,FALSE),"")</f>
        <v/>
      </c>
      <c r="F270" s="8"/>
    </row>
    <row r="271" spans="1:6" x14ac:dyDescent="0.45">
      <c r="A271" s="9">
        <v>12905</v>
      </c>
      <c r="B271" s="90">
        <v>13.8</v>
      </c>
      <c r="C271" s="8">
        <f t="shared" si="24"/>
        <v>0</v>
      </c>
      <c r="D271" s="8">
        <f t="shared" si="23"/>
        <v>8.6614173228346525E-2</v>
      </c>
      <c r="E271" s="86" t="str">
        <f>IFERROR(VLOOKUP(A271,SPY!$A$2:$E$379,5,FALSE),"")</f>
        <v/>
      </c>
      <c r="F271" s="8"/>
    </row>
    <row r="272" spans="1:6" x14ac:dyDescent="0.45">
      <c r="A272" s="9">
        <v>12936</v>
      </c>
      <c r="B272" s="90">
        <v>13.8</v>
      </c>
      <c r="C272" s="8">
        <f t="shared" si="24"/>
        <v>0</v>
      </c>
      <c r="D272" s="8">
        <f t="shared" ref="D272:D335" si="25">B272/B260-1</f>
        <v>6.976744186046524E-2</v>
      </c>
      <c r="E272" s="86" t="str">
        <f>IFERROR(VLOOKUP(A272,SPY!$A$2:$E$379,5,FALSE),"")</f>
        <v/>
      </c>
      <c r="F272" s="8"/>
    </row>
    <row r="273" spans="1:6" x14ac:dyDescent="0.45">
      <c r="A273" s="9">
        <v>12966</v>
      </c>
      <c r="B273" s="90">
        <v>13.7</v>
      </c>
      <c r="C273" s="8">
        <f t="shared" si="24"/>
        <v>-7.2463768115943461E-3</v>
      </c>
      <c r="D273" s="8">
        <f t="shared" si="25"/>
        <v>6.201550387596888E-2</v>
      </c>
      <c r="E273" s="86" t="str">
        <f>IFERROR(VLOOKUP(A273,SPY!$A$2:$E$379,5,FALSE),"")</f>
        <v/>
      </c>
      <c r="F273" s="8"/>
    </row>
    <row r="274" spans="1:6" x14ac:dyDescent="0.45">
      <c r="A274" s="9">
        <v>12997</v>
      </c>
      <c r="B274" s="90">
        <v>13.9</v>
      </c>
      <c r="C274" s="8">
        <f t="shared" si="24"/>
        <v>1.4598540145985384E-2</v>
      </c>
      <c r="D274" s="8">
        <f t="shared" si="25"/>
        <v>5.3030303030303205E-2</v>
      </c>
      <c r="E274" s="86" t="str">
        <f>IFERROR(VLOOKUP(A274,SPY!$A$2:$E$379,5,FALSE),"")</f>
        <v/>
      </c>
      <c r="F274" s="8"/>
    </row>
    <row r="275" spans="1:6" x14ac:dyDescent="0.45">
      <c r="A275" s="9">
        <v>13028</v>
      </c>
      <c r="B275" s="90">
        <v>13.9</v>
      </c>
      <c r="C275" s="8">
        <f t="shared" si="24"/>
        <v>0</v>
      </c>
      <c r="D275" s="8">
        <f t="shared" si="25"/>
        <v>3.7313432835820892E-2</v>
      </c>
      <c r="E275" s="86" t="str">
        <f>IFERROR(VLOOKUP(A275,SPY!$A$2:$E$379,5,FALSE),"")</f>
        <v/>
      </c>
      <c r="F275" s="8"/>
    </row>
    <row r="276" spans="1:6" x14ac:dyDescent="0.45">
      <c r="A276" s="9">
        <v>13058</v>
      </c>
      <c r="B276" s="90">
        <v>13.9</v>
      </c>
      <c r="C276" s="8">
        <f t="shared" si="24"/>
        <v>0</v>
      </c>
      <c r="D276" s="8">
        <f t="shared" si="25"/>
        <v>5.3030303030303205E-2</v>
      </c>
      <c r="E276" s="86" t="str">
        <f>IFERROR(VLOOKUP(A276,SPY!$A$2:$E$379,5,FALSE),"")</f>
        <v/>
      </c>
      <c r="F276" s="8"/>
    </row>
    <row r="277" spans="1:6" x14ac:dyDescent="0.45">
      <c r="A277" s="9">
        <v>13089</v>
      </c>
      <c r="B277" s="90">
        <v>13.9</v>
      </c>
      <c r="C277" s="8">
        <f t="shared" si="24"/>
        <v>0</v>
      </c>
      <c r="D277" s="8">
        <f t="shared" si="25"/>
        <v>5.3030303030303205E-2</v>
      </c>
      <c r="E277" s="86" t="str">
        <f>IFERROR(VLOOKUP(A277,SPY!$A$2:$E$379,5,FALSE),"")</f>
        <v/>
      </c>
      <c r="F277" s="8"/>
    </row>
    <row r="278" spans="1:6" x14ac:dyDescent="0.45">
      <c r="A278" s="9">
        <v>13119</v>
      </c>
      <c r="B278" s="90">
        <v>14</v>
      </c>
      <c r="C278" s="8">
        <f t="shared" si="24"/>
        <v>7.194244604316502E-3</v>
      </c>
      <c r="D278" s="8">
        <f t="shared" si="25"/>
        <v>5.2631578947368363E-2</v>
      </c>
      <c r="E278" s="86" t="str">
        <f>IFERROR(VLOOKUP(A278,SPY!$A$2:$E$379,5,FALSE),"")</f>
        <v/>
      </c>
      <c r="F278" s="8"/>
    </row>
    <row r="279" spans="1:6" x14ac:dyDescent="0.45">
      <c r="A279" s="9">
        <v>13150</v>
      </c>
      <c r="B279" s="90">
        <v>13.9</v>
      </c>
      <c r="C279" s="8">
        <f t="shared" si="24"/>
        <v>-7.1428571428571175E-3</v>
      </c>
      <c r="D279" s="8">
        <f t="shared" si="25"/>
        <v>2.2058823529411908E-2</v>
      </c>
      <c r="E279" s="86" t="str">
        <f>IFERROR(VLOOKUP(A279,SPY!$A$2:$E$379,5,FALSE),"")</f>
        <v/>
      </c>
      <c r="F279" s="8"/>
    </row>
    <row r="280" spans="1:6" x14ac:dyDescent="0.45">
      <c r="A280" s="9">
        <v>13181</v>
      </c>
      <c r="B280" s="90">
        <v>13.9</v>
      </c>
      <c r="C280" s="8">
        <f t="shared" si="24"/>
        <v>0</v>
      </c>
      <c r="D280" s="8">
        <f t="shared" si="25"/>
        <v>1.4598540145985384E-2</v>
      </c>
      <c r="E280" s="86" t="str">
        <f>IFERROR(VLOOKUP(A280,SPY!$A$2:$E$379,5,FALSE),"")</f>
        <v/>
      </c>
      <c r="F280" s="8"/>
    </row>
    <row r="281" spans="1:6" x14ac:dyDescent="0.45">
      <c r="A281" s="9">
        <v>13210</v>
      </c>
      <c r="B281" s="90">
        <v>13.7</v>
      </c>
      <c r="C281" s="8">
        <f t="shared" si="24"/>
        <v>-1.4388489208633115E-2</v>
      </c>
      <c r="D281" s="8">
        <f t="shared" si="25"/>
        <v>0</v>
      </c>
      <c r="E281" s="86" t="str">
        <f>IFERROR(VLOOKUP(A281,SPY!$A$2:$E$379,5,FALSE),"")</f>
        <v/>
      </c>
      <c r="F281" s="8"/>
    </row>
    <row r="282" spans="1:6" x14ac:dyDescent="0.45">
      <c r="A282" s="9">
        <v>13241</v>
      </c>
      <c r="B282" s="90">
        <v>13.7</v>
      </c>
      <c r="C282" s="8">
        <f t="shared" si="24"/>
        <v>0</v>
      </c>
      <c r="D282" s="8">
        <f t="shared" si="25"/>
        <v>-7.2463768115943461E-3</v>
      </c>
      <c r="E282" s="86" t="str">
        <f>IFERROR(VLOOKUP(A282,SPY!$A$2:$E$379,5,FALSE),"")</f>
        <v/>
      </c>
      <c r="F282" s="8"/>
    </row>
    <row r="283" spans="1:6" x14ac:dyDescent="0.45">
      <c r="A283" s="9">
        <v>13271</v>
      </c>
      <c r="B283" s="90">
        <v>13.5</v>
      </c>
      <c r="C283" s="8">
        <f t="shared" si="24"/>
        <v>-1.4598540145985384E-2</v>
      </c>
      <c r="D283" s="8">
        <f t="shared" si="25"/>
        <v>-2.1739130434782705E-2</v>
      </c>
      <c r="E283" s="86" t="str">
        <f>IFERROR(VLOOKUP(A283,SPY!$A$2:$E$379,5,FALSE),"")</f>
        <v/>
      </c>
      <c r="F283" s="8"/>
    </row>
    <row r="284" spans="1:6" x14ac:dyDescent="0.45">
      <c r="A284" s="9">
        <v>13302</v>
      </c>
      <c r="B284" s="90">
        <v>13.7</v>
      </c>
      <c r="C284" s="8">
        <f t="shared" si="24"/>
        <v>1.4814814814814836E-2</v>
      </c>
      <c r="D284" s="8">
        <f t="shared" si="25"/>
        <v>-7.2463768115943461E-3</v>
      </c>
      <c r="E284" s="86" t="str">
        <f>IFERROR(VLOOKUP(A284,SPY!$A$2:$E$379,5,FALSE),"")</f>
        <v/>
      </c>
      <c r="F284" s="8"/>
    </row>
    <row r="285" spans="1:6" x14ac:dyDescent="0.45">
      <c r="A285" s="9">
        <v>13332</v>
      </c>
      <c r="B285" s="90">
        <v>13.9</v>
      </c>
      <c r="C285" s="8">
        <f t="shared" si="24"/>
        <v>1.4598540145985384E-2</v>
      </c>
      <c r="D285" s="8">
        <f t="shared" si="25"/>
        <v>1.4598540145985384E-2</v>
      </c>
      <c r="E285" s="86" t="str">
        <f>IFERROR(VLOOKUP(A285,SPY!$A$2:$E$379,5,FALSE),"")</f>
        <v/>
      </c>
      <c r="F285" s="8"/>
    </row>
    <row r="286" spans="1:6" x14ac:dyDescent="0.45">
      <c r="A286" s="9">
        <v>13363</v>
      </c>
      <c r="B286" s="90">
        <v>14</v>
      </c>
      <c r="C286" s="8">
        <f t="shared" si="24"/>
        <v>7.194244604316502E-3</v>
      </c>
      <c r="D286" s="8">
        <f t="shared" si="25"/>
        <v>7.194244604316502E-3</v>
      </c>
      <c r="E286" s="86" t="str">
        <f>IFERROR(VLOOKUP(A286,SPY!$A$2:$E$379,5,FALSE),"")</f>
        <v/>
      </c>
      <c r="F286" s="8"/>
    </row>
    <row r="287" spans="1:6" x14ac:dyDescent="0.45">
      <c r="A287" s="9">
        <v>13394</v>
      </c>
      <c r="B287" s="90">
        <v>14</v>
      </c>
      <c r="C287" s="8">
        <f t="shared" si="24"/>
        <v>0</v>
      </c>
      <c r="D287" s="8">
        <f t="shared" si="25"/>
        <v>7.194244604316502E-3</v>
      </c>
      <c r="E287" s="86" t="str">
        <f>IFERROR(VLOOKUP(A287,SPY!$A$2:$E$379,5,FALSE),"")</f>
        <v/>
      </c>
      <c r="F287" s="8"/>
    </row>
    <row r="288" spans="1:6" x14ac:dyDescent="0.45">
      <c r="A288" s="9">
        <v>13424</v>
      </c>
      <c r="B288" s="90">
        <v>14</v>
      </c>
      <c r="C288" s="8">
        <f t="shared" si="24"/>
        <v>0</v>
      </c>
      <c r="D288" s="8">
        <f t="shared" si="25"/>
        <v>7.194244604316502E-3</v>
      </c>
      <c r="E288" s="86" t="str">
        <f>IFERROR(VLOOKUP(A288,SPY!$A$2:$E$379,5,FALSE),"")</f>
        <v/>
      </c>
      <c r="F288" s="8"/>
    </row>
    <row r="289" spans="1:6" x14ac:dyDescent="0.45">
      <c r="A289" s="9">
        <v>13455</v>
      </c>
      <c r="B289" s="90">
        <v>14.2</v>
      </c>
      <c r="C289" s="8">
        <f t="shared" si="24"/>
        <v>1.4285714285714235E-2</v>
      </c>
      <c r="D289" s="8">
        <f t="shared" si="25"/>
        <v>2.1582733812949506E-2</v>
      </c>
      <c r="E289" s="86" t="str">
        <f>IFERROR(VLOOKUP(A289,SPY!$A$2:$E$379,5,FALSE),"")</f>
        <v/>
      </c>
      <c r="F289" s="8"/>
    </row>
    <row r="290" spans="1:6" x14ac:dyDescent="0.45">
      <c r="A290" s="9">
        <v>13485</v>
      </c>
      <c r="B290" s="90">
        <v>14.5</v>
      </c>
      <c r="C290" s="8">
        <f t="shared" si="24"/>
        <v>2.1126760563380254E-2</v>
      </c>
      <c r="D290" s="8">
        <f t="shared" si="25"/>
        <v>3.5714285714285809E-2</v>
      </c>
      <c r="E290" s="86" t="str">
        <f>IFERROR(VLOOKUP(A290,SPY!$A$2:$E$379,5,FALSE),"")</f>
        <v/>
      </c>
      <c r="F290" s="8"/>
    </row>
    <row r="291" spans="1:6" x14ac:dyDescent="0.45">
      <c r="A291" s="9">
        <v>13516</v>
      </c>
      <c r="B291" s="90">
        <v>14.8</v>
      </c>
      <c r="C291" s="8">
        <f t="shared" si="24"/>
        <v>2.0689655172413834E-2</v>
      </c>
      <c r="D291" s="8">
        <f t="shared" si="25"/>
        <v>6.4748201438848962E-2</v>
      </c>
      <c r="E291" s="86" t="str">
        <f>IFERROR(VLOOKUP(A291,SPY!$A$2:$E$379,5,FALSE),"")</f>
        <v/>
      </c>
      <c r="F291" s="8"/>
    </row>
    <row r="292" spans="1:6" x14ac:dyDescent="0.45">
      <c r="A292" s="9">
        <v>13547</v>
      </c>
      <c r="B292" s="90">
        <v>14.9</v>
      </c>
      <c r="C292" s="8">
        <f t="shared" si="24"/>
        <v>6.7567567567567988E-3</v>
      </c>
      <c r="D292" s="8">
        <f t="shared" si="25"/>
        <v>7.1942446043165464E-2</v>
      </c>
      <c r="E292" s="86" t="str">
        <f>IFERROR(VLOOKUP(A292,SPY!$A$2:$E$379,5,FALSE),"")</f>
        <v/>
      </c>
      <c r="F292" s="8"/>
    </row>
    <row r="293" spans="1:6" x14ac:dyDescent="0.45">
      <c r="A293" s="9">
        <v>13575</v>
      </c>
      <c r="B293" s="90">
        <v>15.1</v>
      </c>
      <c r="C293" s="8">
        <f t="shared" si="24"/>
        <v>1.3422818791946289E-2</v>
      </c>
      <c r="D293" s="8">
        <f t="shared" si="25"/>
        <v>0.10218978102189791</v>
      </c>
      <c r="E293" s="86" t="str">
        <f>IFERROR(VLOOKUP(A293,SPY!$A$2:$E$379,5,FALSE),"")</f>
        <v/>
      </c>
      <c r="F293" s="8"/>
    </row>
    <row r="294" spans="1:6" x14ac:dyDescent="0.45">
      <c r="A294" s="9">
        <v>13606</v>
      </c>
      <c r="B294" s="90">
        <v>15.2</v>
      </c>
      <c r="C294" s="8">
        <f t="shared" si="24"/>
        <v>6.6225165562914245E-3</v>
      </c>
      <c r="D294" s="8">
        <f t="shared" si="25"/>
        <v>0.10948905109489049</v>
      </c>
      <c r="E294" s="86" t="str">
        <f>IFERROR(VLOOKUP(A294,SPY!$A$2:$E$379,5,FALSE),"")</f>
        <v/>
      </c>
      <c r="F294" s="8"/>
    </row>
    <row r="295" spans="1:6" x14ac:dyDescent="0.45">
      <c r="A295" s="9">
        <v>13636</v>
      </c>
      <c r="B295" s="90">
        <v>15.1</v>
      </c>
      <c r="C295" s="8">
        <f t="shared" si="24"/>
        <v>-6.5789473684210176E-3</v>
      </c>
      <c r="D295" s="8">
        <f t="shared" si="25"/>
        <v>0.11851851851851847</v>
      </c>
      <c r="E295" s="86" t="str">
        <f>IFERROR(VLOOKUP(A295,SPY!$A$2:$E$379,5,FALSE),"")</f>
        <v/>
      </c>
      <c r="F295" s="8"/>
    </row>
    <row r="296" spans="1:6" x14ac:dyDescent="0.45">
      <c r="A296" s="9">
        <v>13667</v>
      </c>
      <c r="B296" s="90">
        <v>15</v>
      </c>
      <c r="C296" s="8">
        <f t="shared" si="24"/>
        <v>-6.6225165562913135E-3</v>
      </c>
      <c r="D296" s="8">
        <f t="shared" si="25"/>
        <v>9.4890510948905105E-2</v>
      </c>
      <c r="E296" s="86" t="str">
        <f>IFERROR(VLOOKUP(A296,SPY!$A$2:$E$379,5,FALSE),"")</f>
        <v/>
      </c>
      <c r="F296" s="8"/>
    </row>
    <row r="297" spans="1:6" x14ac:dyDescent="0.45">
      <c r="A297" s="9">
        <v>13697</v>
      </c>
      <c r="B297" s="90">
        <v>15.2</v>
      </c>
      <c r="C297" s="8">
        <f t="shared" si="24"/>
        <v>1.3333333333333197E-2</v>
      </c>
      <c r="D297" s="8">
        <f t="shared" si="25"/>
        <v>9.3525179856114971E-2</v>
      </c>
      <c r="E297" s="86" t="str">
        <f>IFERROR(VLOOKUP(A297,SPY!$A$2:$E$379,5,FALSE),"")</f>
        <v/>
      </c>
      <c r="F297" s="8"/>
    </row>
    <row r="298" spans="1:6" x14ac:dyDescent="0.45">
      <c r="A298" s="9">
        <v>13728</v>
      </c>
      <c r="B298" s="90">
        <v>15.1</v>
      </c>
      <c r="C298" s="8">
        <f t="shared" si="24"/>
        <v>-6.5789473684210176E-3</v>
      </c>
      <c r="D298" s="8">
        <f t="shared" si="25"/>
        <v>7.8571428571428514E-2</v>
      </c>
      <c r="E298" s="86" t="str">
        <f>IFERROR(VLOOKUP(A298,SPY!$A$2:$E$379,5,FALSE),"")</f>
        <v/>
      </c>
      <c r="F298" s="8"/>
    </row>
    <row r="299" spans="1:6" x14ac:dyDescent="0.45">
      <c r="A299" s="9">
        <v>13759</v>
      </c>
      <c r="B299" s="90">
        <v>15.1</v>
      </c>
      <c r="C299" s="8">
        <f t="shared" si="24"/>
        <v>0</v>
      </c>
      <c r="D299" s="8">
        <f t="shared" si="25"/>
        <v>7.8571428571428514E-2</v>
      </c>
      <c r="E299" s="86" t="str">
        <f>IFERROR(VLOOKUP(A299,SPY!$A$2:$E$379,5,FALSE),"")</f>
        <v/>
      </c>
      <c r="F299" s="8"/>
    </row>
    <row r="300" spans="1:6" x14ac:dyDescent="0.45">
      <c r="A300" s="9">
        <v>13789</v>
      </c>
      <c r="B300" s="90">
        <v>14.7</v>
      </c>
      <c r="C300" s="8">
        <f t="shared" si="24"/>
        <v>-2.6490066225165587E-2</v>
      </c>
      <c r="D300" s="8">
        <f t="shared" si="25"/>
        <v>5.0000000000000044E-2</v>
      </c>
      <c r="E300" s="86" t="str">
        <f>IFERROR(VLOOKUP(A300,SPY!$A$2:$E$379,5,FALSE),"")</f>
        <v/>
      </c>
      <c r="F300" s="8"/>
    </row>
    <row r="301" spans="1:6" x14ac:dyDescent="0.45">
      <c r="A301" s="9">
        <v>13820</v>
      </c>
      <c r="B301" s="90">
        <v>14.4</v>
      </c>
      <c r="C301" s="8">
        <f t="shared" si="24"/>
        <v>-2.0408163265306034E-2</v>
      </c>
      <c r="D301" s="8">
        <f t="shared" si="25"/>
        <v>1.4084507042253502E-2</v>
      </c>
      <c r="E301" s="86" t="str">
        <f>IFERROR(VLOOKUP(A301,SPY!$A$2:$E$379,5,FALSE),"")</f>
        <v/>
      </c>
      <c r="F301" s="8"/>
    </row>
    <row r="302" spans="1:6" x14ac:dyDescent="0.45">
      <c r="A302" s="9">
        <v>13850</v>
      </c>
      <c r="B302" s="90">
        <v>14.1</v>
      </c>
      <c r="C302" s="8">
        <f t="shared" si="24"/>
        <v>-2.083333333333337E-2</v>
      </c>
      <c r="D302" s="8">
        <f t="shared" si="25"/>
        <v>-2.7586206896551779E-2</v>
      </c>
      <c r="E302" s="86" t="str">
        <f>IFERROR(VLOOKUP(A302,SPY!$A$2:$E$379,5,FALSE),"")</f>
        <v/>
      </c>
      <c r="F302" s="8"/>
    </row>
    <row r="303" spans="1:6" x14ac:dyDescent="0.45">
      <c r="A303" s="9">
        <v>13881</v>
      </c>
      <c r="B303" s="90">
        <v>14</v>
      </c>
      <c r="C303" s="8">
        <f t="shared" si="24"/>
        <v>-7.0921985815602939E-3</v>
      </c>
      <c r="D303" s="8">
        <f t="shared" si="25"/>
        <v>-5.4054054054054057E-2</v>
      </c>
      <c r="E303" s="86" t="str">
        <f>IFERROR(VLOOKUP(A303,SPY!$A$2:$E$379,5,FALSE),"")</f>
        <v/>
      </c>
      <c r="F303" s="8"/>
    </row>
    <row r="304" spans="1:6" x14ac:dyDescent="0.45">
      <c r="A304" s="9">
        <v>13912</v>
      </c>
      <c r="B304" s="90">
        <v>13.8</v>
      </c>
      <c r="C304" s="8">
        <f t="shared" si="24"/>
        <v>-1.4285714285714235E-2</v>
      </c>
      <c r="D304" s="8">
        <f t="shared" si="25"/>
        <v>-7.3825503355704702E-2</v>
      </c>
      <c r="E304" s="86" t="str">
        <f>IFERROR(VLOOKUP(A304,SPY!$A$2:$E$379,5,FALSE),"")</f>
        <v/>
      </c>
      <c r="F304" s="8"/>
    </row>
    <row r="305" spans="1:6" x14ac:dyDescent="0.45">
      <c r="A305" s="9">
        <v>13940</v>
      </c>
      <c r="B305" s="90">
        <v>13.7</v>
      </c>
      <c r="C305" s="8">
        <f t="shared" si="24"/>
        <v>-7.2463768115943461E-3</v>
      </c>
      <c r="D305" s="8">
        <f t="shared" si="25"/>
        <v>-9.27152317880795E-2</v>
      </c>
      <c r="E305" s="86" t="str">
        <f>IFERROR(VLOOKUP(A305,SPY!$A$2:$E$379,5,FALSE),"")</f>
        <v/>
      </c>
      <c r="F305" s="8"/>
    </row>
    <row r="306" spans="1:6" x14ac:dyDescent="0.45">
      <c r="A306" s="9">
        <v>13971</v>
      </c>
      <c r="B306" s="90">
        <v>13.5</v>
      </c>
      <c r="C306" s="8">
        <f t="shared" si="24"/>
        <v>-1.4598540145985384E-2</v>
      </c>
      <c r="D306" s="8">
        <f t="shared" si="25"/>
        <v>-0.11184210526315785</v>
      </c>
      <c r="E306" s="86" t="str">
        <f>IFERROR(VLOOKUP(A306,SPY!$A$2:$E$379,5,FALSE),"")</f>
        <v/>
      </c>
      <c r="F306" s="8"/>
    </row>
    <row r="307" spans="1:6" x14ac:dyDescent="0.45">
      <c r="A307" s="9">
        <v>14001</v>
      </c>
      <c r="B307" s="90">
        <v>13.5</v>
      </c>
      <c r="C307" s="8">
        <f t="shared" si="24"/>
        <v>0</v>
      </c>
      <c r="D307" s="8">
        <f t="shared" si="25"/>
        <v>-0.10596026490066224</v>
      </c>
      <c r="E307" s="86" t="str">
        <f>IFERROR(VLOOKUP(A307,SPY!$A$2:$E$379,5,FALSE),"")</f>
        <v/>
      </c>
      <c r="F307" s="8"/>
    </row>
    <row r="308" spans="1:6" x14ac:dyDescent="0.45">
      <c r="A308" s="9">
        <v>14032</v>
      </c>
      <c r="B308" s="90">
        <v>13.5</v>
      </c>
      <c r="C308" s="8">
        <f t="shared" si="24"/>
        <v>0</v>
      </c>
      <c r="D308" s="8">
        <f t="shared" si="25"/>
        <v>-9.9999999999999978E-2</v>
      </c>
      <c r="E308" s="86" t="str">
        <f>IFERROR(VLOOKUP(A308,SPY!$A$2:$E$379,5,FALSE),"")</f>
        <v/>
      </c>
      <c r="F308" s="8"/>
    </row>
    <row r="309" spans="1:6" x14ac:dyDescent="0.45">
      <c r="A309" s="9">
        <v>14062</v>
      </c>
      <c r="B309" s="90">
        <v>13.6</v>
      </c>
      <c r="C309" s="8">
        <f t="shared" si="24"/>
        <v>7.4074074074073071E-3</v>
      </c>
      <c r="D309" s="8">
        <f t="shared" si="25"/>
        <v>-0.10526315789473684</v>
      </c>
      <c r="E309" s="86" t="str">
        <f>IFERROR(VLOOKUP(A309,SPY!$A$2:$E$379,5,FALSE),"")</f>
        <v/>
      </c>
      <c r="F309" s="8"/>
    </row>
    <row r="310" spans="1:6" x14ac:dyDescent="0.45">
      <c r="A310" s="9">
        <v>14093</v>
      </c>
      <c r="B310" s="90">
        <v>13.4</v>
      </c>
      <c r="C310" s="8">
        <f t="shared" si="24"/>
        <v>-1.4705882352941124E-2</v>
      </c>
      <c r="D310" s="8">
        <f t="shared" si="25"/>
        <v>-0.11258278145695355</v>
      </c>
      <c r="E310" s="86" t="str">
        <f>IFERROR(VLOOKUP(A310,SPY!$A$2:$E$379,5,FALSE),"")</f>
        <v/>
      </c>
      <c r="F310" s="8"/>
    </row>
    <row r="311" spans="1:6" x14ac:dyDescent="0.45">
      <c r="A311" s="9">
        <v>14124</v>
      </c>
      <c r="B311" s="90">
        <v>13.5</v>
      </c>
      <c r="C311" s="8">
        <f t="shared" si="24"/>
        <v>7.4626865671640896E-3</v>
      </c>
      <c r="D311" s="8">
        <f t="shared" si="25"/>
        <v>-0.10596026490066224</v>
      </c>
      <c r="E311" s="86" t="str">
        <f>IFERROR(VLOOKUP(A311,SPY!$A$2:$E$379,5,FALSE),"")</f>
        <v/>
      </c>
      <c r="F311" s="8"/>
    </row>
    <row r="312" spans="1:6" x14ac:dyDescent="0.45">
      <c r="A312" s="9">
        <v>14154</v>
      </c>
      <c r="B312" s="90">
        <v>13.4</v>
      </c>
      <c r="C312" s="8">
        <f t="shared" si="24"/>
        <v>-7.4074074074074181E-3</v>
      </c>
      <c r="D312" s="8">
        <f t="shared" si="25"/>
        <v>-8.8435374149659851E-2</v>
      </c>
      <c r="E312" s="86" t="str">
        <f>IFERROR(VLOOKUP(A312,SPY!$A$2:$E$379,5,FALSE),"")</f>
        <v/>
      </c>
      <c r="F312" s="8"/>
    </row>
    <row r="313" spans="1:6" x14ac:dyDescent="0.45">
      <c r="A313" s="9">
        <v>14185</v>
      </c>
      <c r="B313" s="90">
        <v>13.4</v>
      </c>
      <c r="C313" s="8">
        <f t="shared" si="24"/>
        <v>0</v>
      </c>
      <c r="D313" s="8">
        <f t="shared" si="25"/>
        <v>-6.944444444444442E-2</v>
      </c>
      <c r="E313" s="86" t="str">
        <f>IFERROR(VLOOKUP(A313,SPY!$A$2:$E$379,5,FALSE),"")</f>
        <v/>
      </c>
      <c r="F313" s="8"/>
    </row>
    <row r="314" spans="1:6" x14ac:dyDescent="0.45">
      <c r="A314" s="9">
        <v>14215</v>
      </c>
      <c r="B314" s="90">
        <v>13.3</v>
      </c>
      <c r="C314" s="8">
        <f t="shared" si="24"/>
        <v>-7.4626865671642006E-3</v>
      </c>
      <c r="D314" s="8">
        <f t="shared" si="25"/>
        <v>-5.673758865248224E-2</v>
      </c>
      <c r="E314" s="86" t="str">
        <f>IFERROR(VLOOKUP(A314,SPY!$A$2:$E$379,5,FALSE),"")</f>
        <v/>
      </c>
      <c r="F314" s="8"/>
    </row>
    <row r="315" spans="1:6" x14ac:dyDescent="0.45">
      <c r="A315" s="9">
        <v>14246</v>
      </c>
      <c r="B315" s="90">
        <v>13.3</v>
      </c>
      <c r="C315" s="8">
        <f t="shared" si="24"/>
        <v>0</v>
      </c>
      <c r="D315" s="8">
        <f t="shared" si="25"/>
        <v>-4.9999999999999933E-2</v>
      </c>
      <c r="E315" s="86" t="str">
        <f>IFERROR(VLOOKUP(A315,SPY!$A$2:$E$379,5,FALSE),"")</f>
        <v/>
      </c>
      <c r="F315" s="8"/>
    </row>
    <row r="316" spans="1:6" x14ac:dyDescent="0.45">
      <c r="A316" s="9">
        <v>14277</v>
      </c>
      <c r="B316" s="90">
        <v>13.3</v>
      </c>
      <c r="C316" s="8">
        <f t="shared" si="24"/>
        <v>0</v>
      </c>
      <c r="D316" s="8">
        <f t="shared" si="25"/>
        <v>-3.6231884057971064E-2</v>
      </c>
      <c r="E316" s="86" t="str">
        <f>IFERROR(VLOOKUP(A316,SPY!$A$2:$E$379,5,FALSE),"")</f>
        <v/>
      </c>
      <c r="F316" s="8"/>
    </row>
    <row r="317" spans="1:6" x14ac:dyDescent="0.45">
      <c r="A317" s="9">
        <v>14305</v>
      </c>
      <c r="B317" s="90">
        <v>13.2</v>
      </c>
      <c r="C317" s="8">
        <f t="shared" si="24"/>
        <v>-7.5187969924812581E-3</v>
      </c>
      <c r="D317" s="8">
        <f t="shared" si="25"/>
        <v>-3.6496350364963459E-2</v>
      </c>
      <c r="E317" s="86" t="str">
        <f>IFERROR(VLOOKUP(A317,SPY!$A$2:$E$379,5,FALSE),"")</f>
        <v/>
      </c>
      <c r="F317" s="8"/>
    </row>
    <row r="318" spans="1:6" x14ac:dyDescent="0.45">
      <c r="A318" s="9">
        <v>14336</v>
      </c>
      <c r="B318" s="90">
        <v>13.1</v>
      </c>
      <c r="C318" s="8">
        <f t="shared" si="24"/>
        <v>-7.575757575757569E-3</v>
      </c>
      <c r="D318" s="8">
        <f t="shared" si="25"/>
        <v>-2.9629629629629672E-2</v>
      </c>
      <c r="E318" s="86" t="str">
        <f>IFERROR(VLOOKUP(A318,SPY!$A$2:$E$379,5,FALSE),"")</f>
        <v/>
      </c>
      <c r="F318" s="8"/>
    </row>
    <row r="319" spans="1:6" x14ac:dyDescent="0.45">
      <c r="A319" s="9">
        <v>14366</v>
      </c>
      <c r="B319" s="90">
        <v>13.1</v>
      </c>
      <c r="C319" s="8">
        <f t="shared" si="24"/>
        <v>0</v>
      </c>
      <c r="D319" s="8">
        <f t="shared" si="25"/>
        <v>-2.9629629629629672E-2</v>
      </c>
      <c r="E319" s="86" t="str">
        <f>IFERROR(VLOOKUP(A319,SPY!$A$2:$E$379,5,FALSE),"")</f>
        <v/>
      </c>
      <c r="F319" s="8"/>
    </row>
    <row r="320" spans="1:6" x14ac:dyDescent="0.45">
      <c r="A320" s="9">
        <v>14397</v>
      </c>
      <c r="B320" s="90">
        <v>13</v>
      </c>
      <c r="C320" s="8">
        <f t="shared" si="24"/>
        <v>-7.6335877862595547E-3</v>
      </c>
      <c r="D320" s="8">
        <f t="shared" si="25"/>
        <v>-3.703703703703709E-2</v>
      </c>
      <c r="E320" s="86" t="str">
        <f>IFERROR(VLOOKUP(A320,SPY!$A$2:$E$379,5,FALSE),"")</f>
        <v/>
      </c>
      <c r="F320" s="8"/>
    </row>
    <row r="321" spans="1:6" x14ac:dyDescent="0.45">
      <c r="A321" s="9">
        <v>14427</v>
      </c>
      <c r="B321" s="90">
        <v>13</v>
      </c>
      <c r="C321" s="8">
        <f t="shared" si="24"/>
        <v>0</v>
      </c>
      <c r="D321" s="8">
        <f t="shared" si="25"/>
        <v>-4.4117647058823484E-2</v>
      </c>
      <c r="E321" s="86" t="str">
        <f>IFERROR(VLOOKUP(A321,SPY!$A$2:$E$379,5,FALSE),"")</f>
        <v/>
      </c>
      <c r="F321" s="8"/>
    </row>
    <row r="322" spans="1:6" x14ac:dyDescent="0.45">
      <c r="A322" s="9">
        <v>14458</v>
      </c>
      <c r="B322" s="90">
        <v>12.9</v>
      </c>
      <c r="C322" s="8">
        <f t="shared" si="24"/>
        <v>-7.692307692307665E-3</v>
      </c>
      <c r="D322" s="8">
        <f t="shared" si="25"/>
        <v>-3.7313432835820892E-2</v>
      </c>
      <c r="E322" s="86" t="str">
        <f>IFERROR(VLOOKUP(A322,SPY!$A$2:$E$379,5,FALSE),"")</f>
        <v/>
      </c>
      <c r="F322" s="8"/>
    </row>
    <row r="323" spans="1:6" x14ac:dyDescent="0.45">
      <c r="A323" s="9">
        <v>14489</v>
      </c>
      <c r="B323" s="90">
        <v>13.6</v>
      </c>
      <c r="C323" s="8">
        <f t="shared" si="24"/>
        <v>5.4263565891472743E-2</v>
      </c>
      <c r="D323" s="8">
        <f t="shared" si="25"/>
        <v>7.4074074074073071E-3</v>
      </c>
      <c r="E323" s="86" t="str">
        <f>IFERROR(VLOOKUP(A323,SPY!$A$2:$E$379,5,FALSE),"")</f>
        <v/>
      </c>
      <c r="F323" s="8"/>
    </row>
    <row r="324" spans="1:6" x14ac:dyDescent="0.45">
      <c r="A324" s="9">
        <v>14519</v>
      </c>
      <c r="B324" s="90">
        <v>13.7</v>
      </c>
      <c r="C324" s="8">
        <f t="shared" si="24"/>
        <v>7.3529411764705621E-3</v>
      </c>
      <c r="D324" s="8">
        <f t="shared" si="25"/>
        <v>2.2388059701492491E-2</v>
      </c>
      <c r="E324" s="86" t="str">
        <f>IFERROR(VLOOKUP(A324,SPY!$A$2:$E$379,5,FALSE),"")</f>
        <v/>
      </c>
      <c r="F324" s="8"/>
    </row>
    <row r="325" spans="1:6" x14ac:dyDescent="0.45">
      <c r="A325" s="9">
        <v>14550</v>
      </c>
      <c r="B325" s="90">
        <v>13.6</v>
      </c>
      <c r="C325" s="8">
        <f t="shared" ref="C325:C388" si="26">B325/B324-1</f>
        <v>-7.2992700729926918E-3</v>
      </c>
      <c r="D325" s="8">
        <f t="shared" si="25"/>
        <v>1.4925373134328401E-2</v>
      </c>
      <c r="E325" s="86" t="str">
        <f>IFERROR(VLOOKUP(A325,SPY!$A$2:$E$379,5,FALSE),"")</f>
        <v/>
      </c>
      <c r="F325" s="8"/>
    </row>
    <row r="326" spans="1:6" x14ac:dyDescent="0.45">
      <c r="A326" s="9">
        <v>14580</v>
      </c>
      <c r="B326" s="90">
        <v>13.7</v>
      </c>
      <c r="C326" s="8">
        <f t="shared" si="26"/>
        <v>7.3529411764705621E-3</v>
      </c>
      <c r="D326" s="8">
        <f t="shared" si="25"/>
        <v>3.007518796992481E-2</v>
      </c>
      <c r="E326" s="86" t="str">
        <f>IFERROR(VLOOKUP(A326,SPY!$A$2:$E$379,5,FALSE),"")</f>
        <v/>
      </c>
      <c r="F326" s="8"/>
    </row>
    <row r="327" spans="1:6" x14ac:dyDescent="0.45">
      <c r="A327" s="9">
        <v>14611</v>
      </c>
      <c r="B327" s="90">
        <v>13.7</v>
      </c>
      <c r="C327" s="8">
        <f t="shared" si="26"/>
        <v>0</v>
      </c>
      <c r="D327" s="8">
        <f t="shared" si="25"/>
        <v>3.007518796992481E-2</v>
      </c>
      <c r="E327" s="86" t="str">
        <f>IFERROR(VLOOKUP(A327,SPY!$A$2:$E$379,5,FALSE),"")</f>
        <v/>
      </c>
      <c r="F327" s="8"/>
    </row>
    <row r="328" spans="1:6" x14ac:dyDescent="0.45">
      <c r="A328" s="9">
        <v>14642</v>
      </c>
      <c r="B328" s="90">
        <v>13.6</v>
      </c>
      <c r="C328" s="8">
        <f t="shared" si="26"/>
        <v>-7.2992700729926918E-3</v>
      </c>
      <c r="D328" s="8">
        <f t="shared" si="25"/>
        <v>2.2556390977443552E-2</v>
      </c>
      <c r="E328" s="86" t="str">
        <f>IFERROR(VLOOKUP(A328,SPY!$A$2:$E$379,5,FALSE),"")</f>
        <v/>
      </c>
      <c r="F328" s="8"/>
    </row>
    <row r="329" spans="1:6" x14ac:dyDescent="0.45">
      <c r="A329" s="9">
        <v>14671</v>
      </c>
      <c r="B329" s="90">
        <v>13.5</v>
      </c>
      <c r="C329" s="8">
        <f t="shared" si="26"/>
        <v>-7.3529411764705621E-3</v>
      </c>
      <c r="D329" s="8">
        <f t="shared" si="25"/>
        <v>2.2727272727272707E-2</v>
      </c>
      <c r="E329" s="86" t="str">
        <f>IFERROR(VLOOKUP(A329,SPY!$A$2:$E$379,5,FALSE),"")</f>
        <v/>
      </c>
      <c r="F329" s="8"/>
    </row>
    <row r="330" spans="1:6" x14ac:dyDescent="0.45">
      <c r="A330" s="9">
        <v>14702</v>
      </c>
      <c r="B330" s="90">
        <v>13.5</v>
      </c>
      <c r="C330" s="8">
        <f t="shared" si="26"/>
        <v>0</v>
      </c>
      <c r="D330" s="8">
        <f t="shared" si="25"/>
        <v>3.0534351145038219E-2</v>
      </c>
      <c r="E330" s="86" t="str">
        <f>IFERROR(VLOOKUP(A330,SPY!$A$2:$E$379,5,FALSE),"")</f>
        <v/>
      </c>
      <c r="F330" s="8"/>
    </row>
    <row r="331" spans="1:6" x14ac:dyDescent="0.45">
      <c r="A331" s="9">
        <v>14732</v>
      </c>
      <c r="B331" s="90">
        <v>13.5</v>
      </c>
      <c r="C331" s="8">
        <f t="shared" si="26"/>
        <v>0</v>
      </c>
      <c r="D331" s="8">
        <f t="shared" si="25"/>
        <v>3.0534351145038219E-2</v>
      </c>
      <c r="E331" s="86" t="str">
        <f>IFERROR(VLOOKUP(A331,SPY!$A$2:$E$379,5,FALSE),"")</f>
        <v/>
      </c>
      <c r="F331" s="8"/>
    </row>
    <row r="332" spans="1:6" x14ac:dyDescent="0.45">
      <c r="A332" s="9">
        <v>14763</v>
      </c>
      <c r="B332" s="90">
        <v>13.4</v>
      </c>
      <c r="C332" s="8">
        <f t="shared" si="26"/>
        <v>-7.4074074074074181E-3</v>
      </c>
      <c r="D332" s="8">
        <f t="shared" si="25"/>
        <v>3.0769230769230882E-2</v>
      </c>
      <c r="E332" s="86" t="str">
        <f>IFERROR(VLOOKUP(A332,SPY!$A$2:$E$379,5,FALSE),"")</f>
        <v/>
      </c>
      <c r="F332" s="8"/>
    </row>
    <row r="333" spans="1:6" x14ac:dyDescent="0.45">
      <c r="A333" s="9">
        <v>14793</v>
      </c>
      <c r="B333" s="90">
        <v>13.4</v>
      </c>
      <c r="C333" s="8">
        <f t="shared" si="26"/>
        <v>0</v>
      </c>
      <c r="D333" s="8">
        <f t="shared" si="25"/>
        <v>3.0769230769230882E-2</v>
      </c>
      <c r="E333" s="86" t="str">
        <f>IFERROR(VLOOKUP(A333,SPY!$A$2:$E$379,5,FALSE),"")</f>
        <v/>
      </c>
      <c r="F333" s="8"/>
    </row>
    <row r="334" spans="1:6" x14ac:dyDescent="0.45">
      <c r="A334" s="9">
        <v>14824</v>
      </c>
      <c r="B334" s="90">
        <v>13.4</v>
      </c>
      <c r="C334" s="8">
        <f t="shared" si="26"/>
        <v>0</v>
      </c>
      <c r="D334" s="8">
        <f t="shared" si="25"/>
        <v>3.8759689922480689E-2</v>
      </c>
      <c r="E334" s="86" t="str">
        <f>IFERROR(VLOOKUP(A334,SPY!$A$2:$E$379,5,FALSE),"")</f>
        <v/>
      </c>
      <c r="F334" s="8"/>
    </row>
    <row r="335" spans="1:6" x14ac:dyDescent="0.45">
      <c r="A335" s="9">
        <v>14855</v>
      </c>
      <c r="B335" s="90">
        <v>13.4</v>
      </c>
      <c r="C335" s="8">
        <f t="shared" si="26"/>
        <v>0</v>
      </c>
      <c r="D335" s="8">
        <f t="shared" si="25"/>
        <v>-1.4705882352941124E-2</v>
      </c>
      <c r="E335" s="86" t="str">
        <f>IFERROR(VLOOKUP(A335,SPY!$A$2:$E$379,5,FALSE),"")</f>
        <v/>
      </c>
      <c r="F335" s="8"/>
    </row>
    <row r="336" spans="1:6" x14ac:dyDescent="0.45">
      <c r="A336" s="9">
        <v>14885</v>
      </c>
      <c r="B336" s="90">
        <v>13.6</v>
      </c>
      <c r="C336" s="8">
        <f t="shared" si="26"/>
        <v>1.4925373134328401E-2</v>
      </c>
      <c r="D336" s="8">
        <f t="shared" ref="D336:D399" si="27">B336/B324-1</f>
        <v>-7.2992700729926918E-3</v>
      </c>
      <c r="E336" s="86" t="str">
        <f>IFERROR(VLOOKUP(A336,SPY!$A$2:$E$379,5,FALSE),"")</f>
        <v/>
      </c>
      <c r="F336" s="8"/>
    </row>
    <row r="337" spans="1:6" x14ac:dyDescent="0.45">
      <c r="A337" s="9">
        <v>14916</v>
      </c>
      <c r="B337" s="90">
        <v>13.7</v>
      </c>
      <c r="C337" s="8">
        <f t="shared" si="26"/>
        <v>7.3529411764705621E-3</v>
      </c>
      <c r="D337" s="8">
        <f t="shared" si="27"/>
        <v>7.3529411764705621E-3</v>
      </c>
      <c r="E337" s="86" t="str">
        <f>IFERROR(VLOOKUP(A337,SPY!$A$2:$E$379,5,FALSE),"")</f>
        <v/>
      </c>
      <c r="F337" s="8"/>
    </row>
    <row r="338" spans="1:6" x14ac:dyDescent="0.45">
      <c r="A338" s="9">
        <v>14946</v>
      </c>
      <c r="B338" s="90">
        <v>13.8</v>
      </c>
      <c r="C338" s="8">
        <f t="shared" si="26"/>
        <v>7.2992700729928028E-3</v>
      </c>
      <c r="D338" s="8">
        <f t="shared" si="27"/>
        <v>7.2992700729928028E-3</v>
      </c>
      <c r="E338" s="86" t="str">
        <f>IFERROR(VLOOKUP(A338,SPY!$A$2:$E$379,5,FALSE),"")</f>
        <v/>
      </c>
      <c r="F338" s="8"/>
    </row>
    <row r="339" spans="1:6" x14ac:dyDescent="0.45">
      <c r="A339" s="9">
        <v>14977</v>
      </c>
      <c r="B339" s="90">
        <v>13.9</v>
      </c>
      <c r="C339" s="8">
        <f t="shared" si="26"/>
        <v>7.2463768115942351E-3</v>
      </c>
      <c r="D339" s="8">
        <f t="shared" si="27"/>
        <v>1.4598540145985384E-2</v>
      </c>
      <c r="E339" s="86" t="str">
        <f>IFERROR(VLOOKUP(A339,SPY!$A$2:$E$379,5,FALSE),"")</f>
        <v/>
      </c>
      <c r="F339" s="8"/>
    </row>
    <row r="340" spans="1:6" x14ac:dyDescent="0.45">
      <c r="A340" s="9">
        <v>15008</v>
      </c>
      <c r="B340" s="90">
        <v>13.9</v>
      </c>
      <c r="C340" s="8">
        <f t="shared" si="26"/>
        <v>0</v>
      </c>
      <c r="D340" s="8">
        <f t="shared" si="27"/>
        <v>2.2058823529411908E-2</v>
      </c>
      <c r="E340" s="86" t="str">
        <f>IFERROR(VLOOKUP(A340,SPY!$A$2:$E$379,5,FALSE),"")</f>
        <v/>
      </c>
      <c r="F340" s="8"/>
    </row>
    <row r="341" spans="1:6" x14ac:dyDescent="0.45">
      <c r="A341" s="9">
        <v>15036</v>
      </c>
      <c r="B341" s="90">
        <v>14</v>
      </c>
      <c r="C341" s="8">
        <f t="shared" si="26"/>
        <v>7.194244604316502E-3</v>
      </c>
      <c r="D341" s="8">
        <f t="shared" si="27"/>
        <v>3.7037037037036979E-2</v>
      </c>
      <c r="E341" s="86" t="str">
        <f>IFERROR(VLOOKUP(A341,SPY!$A$2:$E$379,5,FALSE),"")</f>
        <v/>
      </c>
      <c r="F341" s="8"/>
    </row>
    <row r="342" spans="1:6" x14ac:dyDescent="0.45">
      <c r="A342" s="9">
        <v>15067</v>
      </c>
      <c r="B342" s="90">
        <v>14.4</v>
      </c>
      <c r="C342" s="8">
        <f t="shared" si="26"/>
        <v>2.8571428571428692E-2</v>
      </c>
      <c r="D342" s="8">
        <f t="shared" si="27"/>
        <v>6.6666666666666652E-2</v>
      </c>
      <c r="E342" s="86" t="str">
        <f>IFERROR(VLOOKUP(A342,SPY!$A$2:$E$379,5,FALSE),"")</f>
        <v/>
      </c>
      <c r="F342" s="8"/>
    </row>
    <row r="343" spans="1:6" x14ac:dyDescent="0.45">
      <c r="A343" s="9">
        <v>15097</v>
      </c>
      <c r="B343" s="90">
        <v>14.6</v>
      </c>
      <c r="C343" s="8">
        <f t="shared" si="26"/>
        <v>1.388888888888884E-2</v>
      </c>
      <c r="D343" s="8">
        <f t="shared" si="27"/>
        <v>8.1481481481481488E-2</v>
      </c>
      <c r="E343" s="86" t="str">
        <f>IFERROR(VLOOKUP(A343,SPY!$A$2:$E$379,5,FALSE),"")</f>
        <v/>
      </c>
      <c r="F343" s="8"/>
    </row>
    <row r="344" spans="1:6" x14ac:dyDescent="0.45">
      <c r="A344" s="9">
        <v>15128</v>
      </c>
      <c r="B344" s="90">
        <v>15</v>
      </c>
      <c r="C344" s="8">
        <f t="shared" si="26"/>
        <v>2.7397260273972712E-2</v>
      </c>
      <c r="D344" s="8">
        <f t="shared" si="27"/>
        <v>0.11940298507462677</v>
      </c>
      <c r="E344" s="86" t="str">
        <f>IFERROR(VLOOKUP(A344,SPY!$A$2:$E$379,5,FALSE),"")</f>
        <v/>
      </c>
      <c r="F344" s="8"/>
    </row>
    <row r="345" spans="1:6" x14ac:dyDescent="0.45">
      <c r="A345" s="9">
        <v>15158</v>
      </c>
      <c r="B345" s="90">
        <v>15.3</v>
      </c>
      <c r="C345" s="8">
        <f t="shared" si="26"/>
        <v>2.0000000000000018E-2</v>
      </c>
      <c r="D345" s="8">
        <f t="shared" si="27"/>
        <v>0.14179104477611948</v>
      </c>
      <c r="E345" s="86" t="str">
        <f>IFERROR(VLOOKUP(A345,SPY!$A$2:$E$379,5,FALSE),"")</f>
        <v/>
      </c>
      <c r="F345" s="8"/>
    </row>
    <row r="346" spans="1:6" x14ac:dyDescent="0.45">
      <c r="A346" s="9">
        <v>15189</v>
      </c>
      <c r="B346" s="90">
        <v>15.6</v>
      </c>
      <c r="C346" s="8">
        <f t="shared" si="26"/>
        <v>1.9607843137254832E-2</v>
      </c>
      <c r="D346" s="8">
        <f t="shared" si="27"/>
        <v>0.16417910447761197</v>
      </c>
      <c r="E346" s="86" t="str">
        <f>IFERROR(VLOOKUP(A346,SPY!$A$2:$E$379,5,FALSE),"")</f>
        <v/>
      </c>
      <c r="F346" s="8"/>
    </row>
    <row r="347" spans="1:6" x14ac:dyDescent="0.45">
      <c r="A347" s="9">
        <v>15220</v>
      </c>
      <c r="B347" s="90">
        <v>15.8</v>
      </c>
      <c r="C347" s="8">
        <f t="shared" si="26"/>
        <v>1.2820512820512997E-2</v>
      </c>
      <c r="D347" s="8">
        <f t="shared" si="27"/>
        <v>0.17910447761194037</v>
      </c>
      <c r="E347" s="86" t="str">
        <f>IFERROR(VLOOKUP(A347,SPY!$A$2:$E$379,5,FALSE),"")</f>
        <v/>
      </c>
      <c r="F347" s="8"/>
    </row>
    <row r="348" spans="1:6" x14ac:dyDescent="0.45">
      <c r="A348" s="9">
        <v>15250</v>
      </c>
      <c r="B348" s="90">
        <v>15.9</v>
      </c>
      <c r="C348" s="8">
        <f t="shared" si="26"/>
        <v>6.3291139240506666E-3</v>
      </c>
      <c r="D348" s="8">
        <f t="shared" si="27"/>
        <v>0.16911764705882359</v>
      </c>
      <c r="E348" s="86" t="str">
        <f>IFERROR(VLOOKUP(A348,SPY!$A$2:$E$379,5,FALSE),"")</f>
        <v/>
      </c>
      <c r="F348" s="8"/>
    </row>
    <row r="349" spans="1:6" x14ac:dyDescent="0.45">
      <c r="A349" s="9">
        <v>15281</v>
      </c>
      <c r="B349" s="90">
        <v>15.9</v>
      </c>
      <c r="C349" s="8">
        <f t="shared" si="26"/>
        <v>0</v>
      </c>
      <c r="D349" s="8">
        <f t="shared" si="27"/>
        <v>0.16058394160583944</v>
      </c>
      <c r="E349" s="86" t="str">
        <f>IFERROR(VLOOKUP(A349,SPY!$A$2:$E$379,5,FALSE),"")</f>
        <v/>
      </c>
      <c r="F349" s="8"/>
    </row>
    <row r="350" spans="1:6" x14ac:dyDescent="0.45">
      <c r="A350" s="9">
        <v>15311</v>
      </c>
      <c r="B350" s="90">
        <v>16.2</v>
      </c>
      <c r="C350" s="8">
        <f t="shared" si="26"/>
        <v>1.8867924528301883E-2</v>
      </c>
      <c r="D350" s="8">
        <f t="shared" si="27"/>
        <v>0.17391304347826075</v>
      </c>
      <c r="E350" s="86" t="str">
        <f>IFERROR(VLOOKUP(A350,SPY!$A$2:$E$379,5,FALSE),"")</f>
        <v/>
      </c>
      <c r="F350" s="8"/>
    </row>
    <row r="351" spans="1:6" x14ac:dyDescent="0.45">
      <c r="A351" s="9">
        <v>15342</v>
      </c>
      <c r="B351" s="90">
        <v>16.5</v>
      </c>
      <c r="C351" s="8">
        <f t="shared" si="26"/>
        <v>1.8518518518518601E-2</v>
      </c>
      <c r="D351" s="8">
        <f t="shared" si="27"/>
        <v>0.18705035971223016</v>
      </c>
      <c r="E351" s="86" t="str">
        <f>IFERROR(VLOOKUP(A351,SPY!$A$2:$E$379,5,FALSE),"")</f>
        <v/>
      </c>
      <c r="F351" s="8"/>
    </row>
    <row r="352" spans="1:6" x14ac:dyDescent="0.45">
      <c r="A352" s="9">
        <v>15373</v>
      </c>
      <c r="B352" s="90">
        <v>16.7</v>
      </c>
      <c r="C352" s="8">
        <f t="shared" si="26"/>
        <v>1.2121212121211977E-2</v>
      </c>
      <c r="D352" s="8">
        <f t="shared" si="27"/>
        <v>0.20143884892086317</v>
      </c>
      <c r="E352" s="86" t="str">
        <f>IFERROR(VLOOKUP(A352,SPY!$A$2:$E$379,5,FALSE),"")</f>
        <v/>
      </c>
      <c r="F352" s="8"/>
    </row>
    <row r="353" spans="1:6" x14ac:dyDescent="0.45">
      <c r="A353" s="9">
        <v>15401</v>
      </c>
      <c r="B353" s="90">
        <v>16.8</v>
      </c>
      <c r="C353" s="8">
        <f t="shared" si="26"/>
        <v>5.9880239520959666E-3</v>
      </c>
      <c r="D353" s="8">
        <f t="shared" si="27"/>
        <v>0.19999999999999996</v>
      </c>
      <c r="E353" s="86" t="str">
        <f>IFERROR(VLOOKUP(A353,SPY!$A$2:$E$379,5,FALSE),"")</f>
        <v/>
      </c>
      <c r="F353" s="8"/>
    </row>
    <row r="354" spans="1:6" x14ac:dyDescent="0.45">
      <c r="A354" s="9">
        <v>15432</v>
      </c>
      <c r="B354" s="90">
        <v>17</v>
      </c>
      <c r="C354" s="8">
        <f t="shared" si="26"/>
        <v>1.1904761904761862E-2</v>
      </c>
      <c r="D354" s="8">
        <f t="shared" si="27"/>
        <v>0.18055555555555558</v>
      </c>
      <c r="E354" s="86" t="str">
        <f>IFERROR(VLOOKUP(A354,SPY!$A$2:$E$379,5,FALSE),"")</f>
        <v/>
      </c>
      <c r="F354" s="8"/>
    </row>
    <row r="355" spans="1:6" x14ac:dyDescent="0.45">
      <c r="A355" s="9">
        <v>15462</v>
      </c>
      <c r="B355" s="90">
        <v>17</v>
      </c>
      <c r="C355" s="8">
        <f t="shared" si="26"/>
        <v>0</v>
      </c>
      <c r="D355" s="8">
        <f t="shared" si="27"/>
        <v>0.16438356164383561</v>
      </c>
      <c r="E355" s="86" t="str">
        <f>IFERROR(VLOOKUP(A355,SPY!$A$2:$E$379,5,FALSE),"")</f>
        <v/>
      </c>
      <c r="F355" s="8"/>
    </row>
    <row r="356" spans="1:6" x14ac:dyDescent="0.45">
      <c r="A356" s="9">
        <v>15493</v>
      </c>
      <c r="B356" s="90">
        <v>17</v>
      </c>
      <c r="C356" s="8">
        <f t="shared" si="26"/>
        <v>0</v>
      </c>
      <c r="D356" s="8">
        <f t="shared" si="27"/>
        <v>0.1333333333333333</v>
      </c>
      <c r="E356" s="86" t="str">
        <f>IFERROR(VLOOKUP(A356,SPY!$A$2:$E$379,5,FALSE),"")</f>
        <v/>
      </c>
      <c r="F356" s="8"/>
    </row>
    <row r="357" spans="1:6" x14ac:dyDescent="0.45">
      <c r="A357" s="9">
        <v>15523</v>
      </c>
      <c r="B357" s="90">
        <v>17</v>
      </c>
      <c r="C357" s="8">
        <f t="shared" si="26"/>
        <v>0</v>
      </c>
      <c r="D357" s="8">
        <f t="shared" si="27"/>
        <v>0.11111111111111116</v>
      </c>
      <c r="E357" s="86" t="str">
        <f>IFERROR(VLOOKUP(A357,SPY!$A$2:$E$379,5,FALSE),"")</f>
        <v/>
      </c>
      <c r="F357" s="8"/>
    </row>
    <row r="358" spans="1:6" x14ac:dyDescent="0.45">
      <c r="A358" s="9">
        <v>15554</v>
      </c>
      <c r="B358" s="90">
        <v>17.100000000000001</v>
      </c>
      <c r="C358" s="8">
        <f t="shared" si="26"/>
        <v>5.8823529411764497E-3</v>
      </c>
      <c r="D358" s="8">
        <f t="shared" si="27"/>
        <v>9.6153846153846256E-2</v>
      </c>
      <c r="E358" s="86" t="str">
        <f>IFERROR(VLOOKUP(A358,SPY!$A$2:$E$379,5,FALSE),"")</f>
        <v/>
      </c>
      <c r="F358" s="8"/>
    </row>
    <row r="359" spans="1:6" x14ac:dyDescent="0.45">
      <c r="A359" s="9">
        <v>15585</v>
      </c>
      <c r="B359" s="90">
        <v>17.2</v>
      </c>
      <c r="C359" s="8">
        <f t="shared" si="26"/>
        <v>5.8479532163742132E-3</v>
      </c>
      <c r="D359" s="8">
        <f t="shared" si="27"/>
        <v>8.8607594936708667E-2</v>
      </c>
      <c r="E359" s="86" t="str">
        <f>IFERROR(VLOOKUP(A359,SPY!$A$2:$E$379,5,FALSE),"")</f>
        <v/>
      </c>
      <c r="F359" s="8"/>
    </row>
    <row r="360" spans="1:6" x14ac:dyDescent="0.45">
      <c r="A360" s="9">
        <v>15615</v>
      </c>
      <c r="B360" s="90">
        <v>17.2</v>
      </c>
      <c r="C360" s="8">
        <f t="shared" si="26"/>
        <v>0</v>
      </c>
      <c r="D360" s="8">
        <f t="shared" si="27"/>
        <v>8.1761006289308158E-2</v>
      </c>
      <c r="E360" s="86" t="str">
        <f>IFERROR(VLOOKUP(A360,SPY!$A$2:$E$379,5,FALSE),"")</f>
        <v/>
      </c>
      <c r="F360" s="8"/>
    </row>
    <row r="361" spans="1:6" x14ac:dyDescent="0.45">
      <c r="A361" s="9">
        <v>15646</v>
      </c>
      <c r="B361" s="90">
        <v>17.3</v>
      </c>
      <c r="C361" s="8">
        <f t="shared" si="26"/>
        <v>5.8139534883721034E-3</v>
      </c>
      <c r="D361" s="8">
        <f t="shared" si="27"/>
        <v>8.8050314465408785E-2</v>
      </c>
      <c r="E361" s="86" t="str">
        <f>IFERROR(VLOOKUP(A361,SPY!$A$2:$E$379,5,FALSE),"")</f>
        <v/>
      </c>
      <c r="F361" s="8"/>
    </row>
    <row r="362" spans="1:6" x14ac:dyDescent="0.45">
      <c r="A362" s="9">
        <v>15676</v>
      </c>
      <c r="B362" s="90">
        <v>17.399999999999999</v>
      </c>
      <c r="C362" s="8">
        <f t="shared" si="26"/>
        <v>5.7803468208090791E-3</v>
      </c>
      <c r="D362" s="8">
        <f t="shared" si="27"/>
        <v>7.4074074074073959E-2</v>
      </c>
      <c r="E362" s="86" t="str">
        <f>IFERROR(VLOOKUP(A362,SPY!$A$2:$E$379,5,FALSE),"")</f>
        <v/>
      </c>
      <c r="F362" s="8"/>
    </row>
    <row r="363" spans="1:6" x14ac:dyDescent="0.45">
      <c r="A363" s="9">
        <v>15707</v>
      </c>
      <c r="B363" s="90">
        <v>17.5</v>
      </c>
      <c r="C363" s="8">
        <f t="shared" si="26"/>
        <v>5.7471264367816577E-3</v>
      </c>
      <c r="D363" s="8">
        <f t="shared" si="27"/>
        <v>6.0606060606060552E-2</v>
      </c>
      <c r="E363" s="86" t="str">
        <f>IFERROR(VLOOKUP(A363,SPY!$A$2:$E$379,5,FALSE),"")</f>
        <v/>
      </c>
      <c r="F363" s="8"/>
    </row>
    <row r="364" spans="1:6" x14ac:dyDescent="0.45">
      <c r="A364" s="9">
        <v>15738</v>
      </c>
      <c r="B364" s="90">
        <v>17.7</v>
      </c>
      <c r="C364" s="8">
        <f t="shared" si="26"/>
        <v>1.1428571428571344E-2</v>
      </c>
      <c r="D364" s="8">
        <f t="shared" si="27"/>
        <v>5.9880239520958112E-2</v>
      </c>
      <c r="E364" s="86" t="str">
        <f>IFERROR(VLOOKUP(A364,SPY!$A$2:$E$379,5,FALSE),"")</f>
        <v/>
      </c>
      <c r="F364" s="8"/>
    </row>
    <row r="365" spans="1:6" x14ac:dyDescent="0.45">
      <c r="A365" s="9">
        <v>15766</v>
      </c>
      <c r="B365" s="90">
        <v>17.8</v>
      </c>
      <c r="C365" s="8">
        <f t="shared" si="26"/>
        <v>5.6497175141243527E-3</v>
      </c>
      <c r="D365" s="8">
        <f t="shared" si="27"/>
        <v>5.9523809523809534E-2</v>
      </c>
      <c r="E365" s="86" t="str">
        <f>IFERROR(VLOOKUP(A365,SPY!$A$2:$E$379,5,FALSE),"")</f>
        <v/>
      </c>
      <c r="F365" s="8"/>
    </row>
    <row r="366" spans="1:6" x14ac:dyDescent="0.45">
      <c r="A366" s="9">
        <v>15797</v>
      </c>
      <c r="B366" s="90">
        <v>17.899999999999999</v>
      </c>
      <c r="C366" s="8">
        <f t="shared" si="26"/>
        <v>5.6179775280897903E-3</v>
      </c>
      <c r="D366" s="8">
        <f t="shared" si="27"/>
        <v>5.2941176470588047E-2</v>
      </c>
      <c r="E366" s="86" t="str">
        <f>IFERROR(VLOOKUP(A366,SPY!$A$2:$E$379,5,FALSE),"")</f>
        <v/>
      </c>
      <c r="F366" s="8"/>
    </row>
    <row r="367" spans="1:6" x14ac:dyDescent="0.45">
      <c r="A367" s="9">
        <v>15827</v>
      </c>
      <c r="B367" s="90">
        <v>17.899999999999999</v>
      </c>
      <c r="C367" s="8">
        <f t="shared" si="26"/>
        <v>0</v>
      </c>
      <c r="D367" s="8">
        <f t="shared" si="27"/>
        <v>5.2941176470588047E-2</v>
      </c>
      <c r="E367" s="86" t="str">
        <f>IFERROR(VLOOKUP(A367,SPY!$A$2:$E$379,5,FALSE),"")</f>
        <v/>
      </c>
      <c r="F367" s="8"/>
    </row>
    <row r="368" spans="1:6" x14ac:dyDescent="0.45">
      <c r="A368" s="9">
        <v>15858</v>
      </c>
      <c r="B368" s="90">
        <v>17.899999999999999</v>
      </c>
      <c r="C368" s="8">
        <f t="shared" si="26"/>
        <v>0</v>
      </c>
      <c r="D368" s="8">
        <f t="shared" si="27"/>
        <v>5.2941176470588047E-2</v>
      </c>
      <c r="E368" s="86" t="str">
        <f>IFERROR(VLOOKUP(A368,SPY!$A$2:$E$379,5,FALSE),"")</f>
        <v/>
      </c>
      <c r="F368" s="8"/>
    </row>
    <row r="369" spans="1:6" x14ac:dyDescent="0.45">
      <c r="A369" s="9">
        <v>15888</v>
      </c>
      <c r="B369" s="90">
        <v>17.8</v>
      </c>
      <c r="C369" s="8">
        <f t="shared" si="26"/>
        <v>-5.5865921787707773E-3</v>
      </c>
      <c r="D369" s="8">
        <f t="shared" si="27"/>
        <v>4.705882352941182E-2</v>
      </c>
      <c r="E369" s="86" t="str">
        <f>IFERROR(VLOOKUP(A369,SPY!$A$2:$E$379,5,FALSE),"")</f>
        <v/>
      </c>
      <c r="F369" s="8"/>
    </row>
    <row r="370" spans="1:6" x14ac:dyDescent="0.45">
      <c r="A370" s="9">
        <v>15919</v>
      </c>
      <c r="B370" s="90">
        <v>17.8</v>
      </c>
      <c r="C370" s="8">
        <f t="shared" si="26"/>
        <v>0</v>
      </c>
      <c r="D370" s="8">
        <f t="shared" si="27"/>
        <v>4.0935672514619936E-2</v>
      </c>
      <c r="E370" s="86" t="str">
        <f>IFERROR(VLOOKUP(A370,SPY!$A$2:$E$379,5,FALSE),"")</f>
        <v/>
      </c>
      <c r="F370" s="8"/>
    </row>
    <row r="371" spans="1:6" x14ac:dyDescent="0.45">
      <c r="A371" s="9">
        <v>15950</v>
      </c>
      <c r="B371" s="90">
        <v>17.8</v>
      </c>
      <c r="C371" s="8">
        <f t="shared" si="26"/>
        <v>0</v>
      </c>
      <c r="D371" s="8">
        <f t="shared" si="27"/>
        <v>3.488372093023262E-2</v>
      </c>
      <c r="E371" s="86" t="str">
        <f>IFERROR(VLOOKUP(A371,SPY!$A$2:$E$379,5,FALSE),"")</f>
        <v/>
      </c>
      <c r="F371" s="8"/>
    </row>
    <row r="372" spans="1:6" x14ac:dyDescent="0.45">
      <c r="A372" s="9">
        <v>15980</v>
      </c>
      <c r="B372" s="90">
        <v>17.8</v>
      </c>
      <c r="C372" s="8">
        <f t="shared" si="26"/>
        <v>0</v>
      </c>
      <c r="D372" s="8">
        <f t="shared" si="27"/>
        <v>3.488372093023262E-2</v>
      </c>
      <c r="E372" s="86" t="str">
        <f>IFERROR(VLOOKUP(A372,SPY!$A$2:$E$379,5,FALSE),"")</f>
        <v/>
      </c>
      <c r="F372" s="8"/>
    </row>
    <row r="373" spans="1:6" x14ac:dyDescent="0.45">
      <c r="A373" s="9">
        <v>16011</v>
      </c>
      <c r="B373" s="90">
        <v>17.7</v>
      </c>
      <c r="C373" s="8">
        <f t="shared" si="26"/>
        <v>-5.6179775280900124E-3</v>
      </c>
      <c r="D373" s="8">
        <f t="shared" si="27"/>
        <v>2.3121387283236983E-2</v>
      </c>
      <c r="E373" s="86" t="str">
        <f>IFERROR(VLOOKUP(A373,SPY!$A$2:$E$379,5,FALSE),"")</f>
        <v/>
      </c>
      <c r="F373" s="8"/>
    </row>
    <row r="374" spans="1:6" x14ac:dyDescent="0.45">
      <c r="A374" s="9">
        <v>16041</v>
      </c>
      <c r="B374" s="90">
        <v>17.8</v>
      </c>
      <c r="C374" s="8">
        <f t="shared" si="26"/>
        <v>5.6497175141243527E-3</v>
      </c>
      <c r="D374" s="8">
        <f t="shared" si="27"/>
        <v>2.2988505747126631E-2</v>
      </c>
      <c r="E374" s="86" t="str">
        <f>IFERROR(VLOOKUP(A374,SPY!$A$2:$E$379,5,FALSE),"")</f>
        <v/>
      </c>
      <c r="F374" s="8"/>
    </row>
    <row r="375" spans="1:6" x14ac:dyDescent="0.45">
      <c r="A375" s="9">
        <v>16072</v>
      </c>
      <c r="B375" s="90">
        <v>17.8</v>
      </c>
      <c r="C375" s="8">
        <f t="shared" si="26"/>
        <v>0</v>
      </c>
      <c r="D375" s="8">
        <f t="shared" si="27"/>
        <v>1.7142857142857126E-2</v>
      </c>
      <c r="E375" s="86" t="str">
        <f>IFERROR(VLOOKUP(A375,SPY!$A$2:$E$379,5,FALSE),"")</f>
        <v/>
      </c>
      <c r="F375" s="8"/>
    </row>
    <row r="376" spans="1:6" x14ac:dyDescent="0.45">
      <c r="A376" s="9">
        <v>16103</v>
      </c>
      <c r="B376" s="90">
        <v>17.8</v>
      </c>
      <c r="C376" s="8">
        <f t="shared" si="26"/>
        <v>0</v>
      </c>
      <c r="D376" s="8">
        <f t="shared" si="27"/>
        <v>5.6497175141243527E-3</v>
      </c>
      <c r="E376" s="86" t="str">
        <f>IFERROR(VLOOKUP(A376,SPY!$A$2:$E$379,5,FALSE),"")</f>
        <v/>
      </c>
      <c r="F376" s="8"/>
    </row>
    <row r="377" spans="1:6" x14ac:dyDescent="0.45">
      <c r="A377" s="9">
        <v>16132</v>
      </c>
      <c r="B377" s="90">
        <v>17.899999999999999</v>
      </c>
      <c r="C377" s="8">
        <f t="shared" si="26"/>
        <v>5.6179775280897903E-3</v>
      </c>
      <c r="D377" s="8">
        <f t="shared" si="27"/>
        <v>5.6179775280897903E-3</v>
      </c>
      <c r="E377" s="86" t="str">
        <f>IFERROR(VLOOKUP(A377,SPY!$A$2:$E$379,5,FALSE),"")</f>
        <v/>
      </c>
      <c r="F377" s="8"/>
    </row>
    <row r="378" spans="1:6" x14ac:dyDescent="0.45">
      <c r="A378" s="9">
        <v>16163</v>
      </c>
      <c r="B378" s="90">
        <v>17.899999999999999</v>
      </c>
      <c r="C378" s="8">
        <f t="shared" si="26"/>
        <v>0</v>
      </c>
      <c r="D378" s="8">
        <f t="shared" si="27"/>
        <v>0</v>
      </c>
      <c r="E378" s="86" t="str">
        <f>IFERROR(VLOOKUP(A378,SPY!$A$2:$E$379,5,FALSE),"")</f>
        <v/>
      </c>
      <c r="F378" s="8"/>
    </row>
    <row r="379" spans="1:6" x14ac:dyDescent="0.45">
      <c r="A379" s="9">
        <v>16193</v>
      </c>
      <c r="B379" s="90">
        <v>17.899999999999999</v>
      </c>
      <c r="C379" s="8">
        <f t="shared" si="26"/>
        <v>0</v>
      </c>
      <c r="D379" s="8">
        <f t="shared" si="27"/>
        <v>0</v>
      </c>
      <c r="E379" s="86" t="str">
        <f>IFERROR(VLOOKUP(A379,SPY!$A$2:$E$379,5,FALSE),"")</f>
        <v/>
      </c>
      <c r="F379" s="8"/>
    </row>
    <row r="380" spans="1:6" x14ac:dyDescent="0.45">
      <c r="A380" s="9">
        <v>16224</v>
      </c>
      <c r="B380" s="90">
        <v>18</v>
      </c>
      <c r="C380" s="8">
        <f t="shared" si="26"/>
        <v>5.5865921787709993E-3</v>
      </c>
      <c r="D380" s="8">
        <f t="shared" si="27"/>
        <v>5.5865921787709993E-3</v>
      </c>
      <c r="E380" s="86" t="str">
        <f>IFERROR(VLOOKUP(A380,SPY!$A$2:$E$379,5,FALSE),"")</f>
        <v/>
      </c>
      <c r="F380" s="8"/>
    </row>
    <row r="381" spans="1:6" x14ac:dyDescent="0.45">
      <c r="A381" s="9">
        <v>16254</v>
      </c>
      <c r="B381" s="90">
        <v>17.899999999999999</v>
      </c>
      <c r="C381" s="8">
        <f t="shared" si="26"/>
        <v>-5.5555555555556468E-3</v>
      </c>
      <c r="D381" s="8">
        <f t="shared" si="27"/>
        <v>5.6179775280897903E-3</v>
      </c>
      <c r="E381" s="86" t="str">
        <f>IFERROR(VLOOKUP(A381,SPY!$A$2:$E$379,5,FALSE),"")</f>
        <v/>
      </c>
      <c r="F381" s="8"/>
    </row>
    <row r="382" spans="1:6" x14ac:dyDescent="0.45">
      <c r="A382" s="9">
        <v>16285</v>
      </c>
      <c r="B382" s="90">
        <v>17.899999999999999</v>
      </c>
      <c r="C382" s="8">
        <f t="shared" si="26"/>
        <v>0</v>
      </c>
      <c r="D382" s="8">
        <f t="shared" si="27"/>
        <v>5.6179775280897903E-3</v>
      </c>
      <c r="E382" s="86" t="str">
        <f>IFERROR(VLOOKUP(A382,SPY!$A$2:$E$379,5,FALSE),"")</f>
        <v/>
      </c>
      <c r="F382" s="8"/>
    </row>
    <row r="383" spans="1:6" x14ac:dyDescent="0.45">
      <c r="A383" s="9">
        <v>16316</v>
      </c>
      <c r="B383" s="90">
        <v>17.899999999999999</v>
      </c>
      <c r="C383" s="8">
        <f t="shared" si="26"/>
        <v>0</v>
      </c>
      <c r="D383" s="8">
        <f t="shared" si="27"/>
        <v>5.6179775280897903E-3</v>
      </c>
      <c r="E383" s="86" t="str">
        <f>IFERROR(VLOOKUP(A383,SPY!$A$2:$E$379,5,FALSE),"")</f>
        <v/>
      </c>
      <c r="F383" s="8"/>
    </row>
    <row r="384" spans="1:6" x14ac:dyDescent="0.45">
      <c r="A384" s="9">
        <v>16346</v>
      </c>
      <c r="B384" s="90">
        <v>17.899999999999999</v>
      </c>
      <c r="C384" s="8">
        <f t="shared" si="26"/>
        <v>0</v>
      </c>
      <c r="D384" s="8">
        <f t="shared" si="27"/>
        <v>5.6179775280897903E-3</v>
      </c>
      <c r="E384" s="86" t="str">
        <f>IFERROR(VLOOKUP(A384,SPY!$A$2:$E$379,5,FALSE),"")</f>
        <v/>
      </c>
      <c r="F384" s="8"/>
    </row>
    <row r="385" spans="1:6" x14ac:dyDescent="0.45">
      <c r="A385" s="9">
        <v>16377</v>
      </c>
      <c r="B385" s="90">
        <v>18</v>
      </c>
      <c r="C385" s="8">
        <f t="shared" si="26"/>
        <v>5.5865921787709993E-3</v>
      </c>
      <c r="D385" s="8">
        <f t="shared" si="27"/>
        <v>1.6949152542372836E-2</v>
      </c>
      <c r="E385" s="86" t="str">
        <f>IFERROR(VLOOKUP(A385,SPY!$A$2:$E$379,5,FALSE),"")</f>
        <v/>
      </c>
      <c r="F385" s="8"/>
    </row>
    <row r="386" spans="1:6" x14ac:dyDescent="0.45">
      <c r="A386" s="9">
        <v>16407</v>
      </c>
      <c r="B386" s="90">
        <v>18</v>
      </c>
      <c r="C386" s="8">
        <f t="shared" si="26"/>
        <v>0</v>
      </c>
      <c r="D386" s="8">
        <f t="shared" si="27"/>
        <v>1.1235955056179803E-2</v>
      </c>
      <c r="E386" s="86" t="str">
        <f>IFERROR(VLOOKUP(A386,SPY!$A$2:$E$379,5,FALSE),"")</f>
        <v/>
      </c>
      <c r="F386" s="8"/>
    </row>
    <row r="387" spans="1:6" x14ac:dyDescent="0.45">
      <c r="A387" s="9">
        <v>16438</v>
      </c>
      <c r="B387" s="90">
        <v>18.100000000000001</v>
      </c>
      <c r="C387" s="8">
        <f t="shared" si="26"/>
        <v>5.5555555555555358E-3</v>
      </c>
      <c r="D387" s="8">
        <f t="shared" si="27"/>
        <v>1.6853932584269593E-2</v>
      </c>
      <c r="E387" s="86" t="str">
        <f>IFERROR(VLOOKUP(A387,SPY!$A$2:$E$379,5,FALSE),"")</f>
        <v/>
      </c>
      <c r="F387" s="8"/>
    </row>
    <row r="388" spans="1:6" x14ac:dyDescent="0.45">
      <c r="A388" s="9">
        <v>16469</v>
      </c>
      <c r="B388" s="90">
        <v>18.100000000000001</v>
      </c>
      <c r="C388" s="8">
        <f t="shared" si="26"/>
        <v>0</v>
      </c>
      <c r="D388" s="8">
        <f t="shared" si="27"/>
        <v>1.6853932584269593E-2</v>
      </c>
      <c r="E388" s="86" t="str">
        <f>IFERROR(VLOOKUP(A388,SPY!$A$2:$E$379,5,FALSE),"")</f>
        <v/>
      </c>
      <c r="F388" s="8"/>
    </row>
    <row r="389" spans="1:6" x14ac:dyDescent="0.45">
      <c r="A389" s="9">
        <v>16497</v>
      </c>
      <c r="B389" s="90">
        <v>18.100000000000001</v>
      </c>
      <c r="C389" s="8">
        <f t="shared" ref="C389:C452" si="28">B389/B388-1</f>
        <v>0</v>
      </c>
      <c r="D389" s="8">
        <f t="shared" si="27"/>
        <v>1.1173184357541999E-2</v>
      </c>
      <c r="E389" s="86" t="str">
        <f>IFERROR(VLOOKUP(A389,SPY!$A$2:$E$379,5,FALSE),"")</f>
        <v/>
      </c>
      <c r="F389" s="8"/>
    </row>
    <row r="390" spans="1:6" x14ac:dyDescent="0.45">
      <c r="A390" s="9">
        <v>16528</v>
      </c>
      <c r="B390" s="90">
        <v>18.2</v>
      </c>
      <c r="C390" s="8">
        <f t="shared" si="28"/>
        <v>5.5248618784529135E-3</v>
      </c>
      <c r="D390" s="8">
        <f t="shared" si="27"/>
        <v>1.6759776536312998E-2</v>
      </c>
      <c r="E390" s="86" t="str">
        <f>IFERROR(VLOOKUP(A390,SPY!$A$2:$E$379,5,FALSE),"")</f>
        <v/>
      </c>
      <c r="F390" s="8"/>
    </row>
    <row r="391" spans="1:6" x14ac:dyDescent="0.45">
      <c r="A391" s="9">
        <v>16558</v>
      </c>
      <c r="B391" s="90">
        <v>18.3</v>
      </c>
      <c r="C391" s="8">
        <f t="shared" si="28"/>
        <v>5.494505494505475E-3</v>
      </c>
      <c r="D391" s="8">
        <f t="shared" si="27"/>
        <v>2.2346368715083997E-2</v>
      </c>
      <c r="E391" s="86" t="str">
        <f>IFERROR(VLOOKUP(A391,SPY!$A$2:$E$379,5,FALSE),"")</f>
        <v/>
      </c>
      <c r="F391" s="8"/>
    </row>
    <row r="392" spans="1:6" x14ac:dyDescent="0.45">
      <c r="A392" s="9">
        <v>16589</v>
      </c>
      <c r="B392" s="90">
        <v>18.3</v>
      </c>
      <c r="C392" s="8">
        <f t="shared" si="28"/>
        <v>0</v>
      </c>
      <c r="D392" s="8">
        <f t="shared" si="27"/>
        <v>1.6666666666666607E-2</v>
      </c>
      <c r="E392" s="86" t="str">
        <f>IFERROR(VLOOKUP(A392,SPY!$A$2:$E$379,5,FALSE),"")</f>
        <v/>
      </c>
      <c r="F392" s="8"/>
    </row>
    <row r="393" spans="1:6" x14ac:dyDescent="0.45">
      <c r="A393" s="9">
        <v>16619</v>
      </c>
      <c r="B393" s="90">
        <v>18.3</v>
      </c>
      <c r="C393" s="8">
        <f t="shared" si="28"/>
        <v>0</v>
      </c>
      <c r="D393" s="8">
        <f t="shared" si="27"/>
        <v>2.2346368715083997E-2</v>
      </c>
      <c r="E393" s="86" t="str">
        <f>IFERROR(VLOOKUP(A393,SPY!$A$2:$E$379,5,FALSE),"")</f>
        <v/>
      </c>
      <c r="F393" s="8"/>
    </row>
    <row r="394" spans="1:6" x14ac:dyDescent="0.45">
      <c r="A394" s="9">
        <v>16650</v>
      </c>
      <c r="B394" s="90">
        <v>18.2</v>
      </c>
      <c r="C394" s="8">
        <f t="shared" si="28"/>
        <v>-5.464480874317057E-3</v>
      </c>
      <c r="D394" s="8">
        <f t="shared" si="27"/>
        <v>1.6759776536312998E-2</v>
      </c>
      <c r="E394" s="86" t="str">
        <f>IFERROR(VLOOKUP(A394,SPY!$A$2:$E$379,5,FALSE),"")</f>
        <v/>
      </c>
      <c r="F394" s="8"/>
    </row>
    <row r="395" spans="1:6" x14ac:dyDescent="0.45">
      <c r="A395" s="9">
        <v>16681</v>
      </c>
      <c r="B395" s="90">
        <v>18.100000000000001</v>
      </c>
      <c r="C395" s="8">
        <f t="shared" si="28"/>
        <v>-5.494505494505364E-3</v>
      </c>
      <c r="D395" s="8">
        <f t="shared" si="27"/>
        <v>1.1173184357541999E-2</v>
      </c>
      <c r="E395" s="86" t="str">
        <f>IFERROR(VLOOKUP(A395,SPY!$A$2:$E$379,5,FALSE),"")</f>
        <v/>
      </c>
      <c r="F395" s="8"/>
    </row>
    <row r="396" spans="1:6" x14ac:dyDescent="0.45">
      <c r="A396" s="9">
        <v>16711</v>
      </c>
      <c r="B396" s="90">
        <v>18.2</v>
      </c>
      <c r="C396" s="8">
        <f t="shared" si="28"/>
        <v>5.5248618784529135E-3</v>
      </c>
      <c r="D396" s="8">
        <f t="shared" si="27"/>
        <v>1.6759776536312998E-2</v>
      </c>
      <c r="E396" s="86" t="str">
        <f>IFERROR(VLOOKUP(A396,SPY!$A$2:$E$379,5,FALSE),"")</f>
        <v/>
      </c>
      <c r="F396" s="8"/>
    </row>
    <row r="397" spans="1:6" x14ac:dyDescent="0.45">
      <c r="A397" s="9">
        <v>16742</v>
      </c>
      <c r="B397" s="90">
        <v>18.399999999999999</v>
      </c>
      <c r="C397" s="8">
        <f t="shared" si="28"/>
        <v>1.098901098901095E-2</v>
      </c>
      <c r="D397" s="8">
        <f t="shared" si="27"/>
        <v>2.2222222222222143E-2</v>
      </c>
      <c r="E397" s="86" t="str">
        <f>IFERROR(VLOOKUP(A397,SPY!$A$2:$E$379,5,FALSE),"")</f>
        <v/>
      </c>
      <c r="F397" s="8"/>
    </row>
    <row r="398" spans="1:6" x14ac:dyDescent="0.45">
      <c r="A398" s="9">
        <v>16772</v>
      </c>
      <c r="B398" s="90">
        <v>18.399999999999999</v>
      </c>
      <c r="C398" s="8">
        <f t="shared" si="28"/>
        <v>0</v>
      </c>
      <c r="D398" s="8">
        <f t="shared" si="27"/>
        <v>2.2222222222222143E-2</v>
      </c>
      <c r="E398" s="86" t="str">
        <f>IFERROR(VLOOKUP(A398,SPY!$A$2:$E$379,5,FALSE),"")</f>
        <v/>
      </c>
      <c r="F398" s="8"/>
    </row>
    <row r="399" spans="1:6" x14ac:dyDescent="0.45">
      <c r="A399" s="9">
        <v>16803</v>
      </c>
      <c r="B399" s="90">
        <v>18.399999999999999</v>
      </c>
      <c r="C399" s="8">
        <f t="shared" si="28"/>
        <v>0</v>
      </c>
      <c r="D399" s="8">
        <f t="shared" si="27"/>
        <v>1.6574585635358963E-2</v>
      </c>
      <c r="E399" s="86" t="str">
        <f>IFERROR(VLOOKUP(A399,SPY!$A$2:$E$379,5,FALSE),"")</f>
        <v/>
      </c>
      <c r="F399" s="8"/>
    </row>
    <row r="400" spans="1:6" x14ac:dyDescent="0.45">
      <c r="A400" s="9">
        <v>16834</v>
      </c>
      <c r="B400" s="90">
        <v>18.5</v>
      </c>
      <c r="C400" s="8">
        <f t="shared" si="28"/>
        <v>5.4347826086957873E-3</v>
      </c>
      <c r="D400" s="8">
        <f t="shared" ref="D400:D463" si="29">B400/B388-1</f>
        <v>2.2099447513812098E-2</v>
      </c>
      <c r="E400" s="86" t="str">
        <f>IFERROR(VLOOKUP(A400,SPY!$A$2:$E$379,5,FALSE),"")</f>
        <v/>
      </c>
      <c r="F400" s="8"/>
    </row>
    <row r="401" spans="1:6" x14ac:dyDescent="0.45">
      <c r="A401" s="9">
        <v>16862</v>
      </c>
      <c r="B401" s="90">
        <v>18.8</v>
      </c>
      <c r="C401" s="8">
        <f t="shared" si="28"/>
        <v>1.6216216216216273E-2</v>
      </c>
      <c r="D401" s="8">
        <f t="shared" si="29"/>
        <v>3.8674033149171283E-2</v>
      </c>
      <c r="E401" s="86" t="str">
        <f>IFERROR(VLOOKUP(A401,SPY!$A$2:$E$379,5,FALSE),"")</f>
        <v/>
      </c>
      <c r="F401" s="8"/>
    </row>
    <row r="402" spans="1:6" x14ac:dyDescent="0.45">
      <c r="A402" s="9">
        <v>16893</v>
      </c>
      <c r="B402" s="90">
        <v>19</v>
      </c>
      <c r="C402" s="8">
        <f t="shared" si="28"/>
        <v>1.0638297872340496E-2</v>
      </c>
      <c r="D402" s="8">
        <f t="shared" si="29"/>
        <v>4.3956043956044022E-2</v>
      </c>
      <c r="E402" s="86" t="str">
        <f>IFERROR(VLOOKUP(A402,SPY!$A$2:$E$379,5,FALSE),"")</f>
        <v/>
      </c>
      <c r="F402" s="8"/>
    </row>
    <row r="403" spans="1:6" x14ac:dyDescent="0.45">
      <c r="A403" s="9">
        <v>16923</v>
      </c>
      <c r="B403" s="90">
        <v>19.100000000000001</v>
      </c>
      <c r="C403" s="8">
        <f t="shared" si="28"/>
        <v>5.2631578947368585E-3</v>
      </c>
      <c r="D403" s="8">
        <f t="shared" si="29"/>
        <v>4.3715846994535568E-2</v>
      </c>
      <c r="E403" s="86" t="str">
        <f>IFERROR(VLOOKUP(A403,SPY!$A$2:$E$379,5,FALSE),"")</f>
        <v/>
      </c>
      <c r="F403" s="8"/>
    </row>
    <row r="404" spans="1:6" x14ac:dyDescent="0.45">
      <c r="A404" s="9">
        <v>16954</v>
      </c>
      <c r="B404" s="90">
        <v>19.399999999999999</v>
      </c>
      <c r="C404" s="8">
        <f t="shared" si="28"/>
        <v>1.5706806282722363E-2</v>
      </c>
      <c r="D404" s="8">
        <f t="shared" si="29"/>
        <v>6.0109289617486183E-2</v>
      </c>
      <c r="E404" s="86" t="str">
        <f>IFERROR(VLOOKUP(A404,SPY!$A$2:$E$379,5,FALSE),"")</f>
        <v/>
      </c>
      <c r="F404" s="8"/>
    </row>
    <row r="405" spans="1:6" x14ac:dyDescent="0.45">
      <c r="A405" s="9">
        <v>16984</v>
      </c>
      <c r="B405" s="90">
        <v>21.5</v>
      </c>
      <c r="C405" s="8">
        <f t="shared" si="28"/>
        <v>0.10824742268041243</v>
      </c>
      <c r="D405" s="8">
        <f t="shared" si="29"/>
        <v>0.17486338797814205</v>
      </c>
      <c r="E405" s="86" t="str">
        <f>IFERROR(VLOOKUP(A405,SPY!$A$2:$E$379,5,FALSE),"")</f>
        <v/>
      </c>
      <c r="F405" s="8"/>
    </row>
    <row r="406" spans="1:6" x14ac:dyDescent="0.45">
      <c r="A406" s="9">
        <v>17015</v>
      </c>
      <c r="B406" s="90">
        <v>22.2</v>
      </c>
      <c r="C406" s="8">
        <f t="shared" si="28"/>
        <v>3.2558139534883734E-2</v>
      </c>
      <c r="D406" s="8">
        <f t="shared" si="29"/>
        <v>0.21978021978021989</v>
      </c>
      <c r="E406" s="86" t="str">
        <f>IFERROR(VLOOKUP(A406,SPY!$A$2:$E$379,5,FALSE),"")</f>
        <v/>
      </c>
      <c r="F406" s="8"/>
    </row>
    <row r="407" spans="1:6" x14ac:dyDescent="0.45">
      <c r="A407" s="9">
        <v>17046</v>
      </c>
      <c r="B407" s="90">
        <v>21.4</v>
      </c>
      <c r="C407" s="8">
        <f t="shared" si="28"/>
        <v>-3.6036036036036112E-2</v>
      </c>
      <c r="D407" s="8">
        <f t="shared" si="29"/>
        <v>0.18232044198895014</v>
      </c>
      <c r="E407" s="86" t="str">
        <f>IFERROR(VLOOKUP(A407,SPY!$A$2:$E$379,5,FALSE),"")</f>
        <v/>
      </c>
      <c r="F407" s="8"/>
    </row>
    <row r="408" spans="1:6" x14ac:dyDescent="0.45">
      <c r="A408" s="9">
        <v>17076</v>
      </c>
      <c r="B408" s="90">
        <v>23.1</v>
      </c>
      <c r="C408" s="8">
        <f t="shared" si="28"/>
        <v>7.9439252336448662E-2</v>
      </c>
      <c r="D408" s="8">
        <f t="shared" si="29"/>
        <v>0.26923076923076938</v>
      </c>
      <c r="E408" s="86" t="str">
        <f>IFERROR(VLOOKUP(A408,SPY!$A$2:$E$379,5,FALSE),"")</f>
        <v/>
      </c>
      <c r="F408" s="8"/>
    </row>
    <row r="409" spans="1:6" x14ac:dyDescent="0.45">
      <c r="A409" s="9">
        <v>17107</v>
      </c>
      <c r="B409" s="90">
        <v>24.1</v>
      </c>
      <c r="C409" s="8">
        <f t="shared" si="28"/>
        <v>4.3290043290043378E-2</v>
      </c>
      <c r="D409" s="8">
        <f t="shared" si="29"/>
        <v>0.30978260869565233</v>
      </c>
      <c r="E409" s="86" t="str">
        <f>IFERROR(VLOOKUP(A409,SPY!$A$2:$E$379,5,FALSE),"")</f>
        <v/>
      </c>
      <c r="F409" s="8"/>
    </row>
    <row r="410" spans="1:6" x14ac:dyDescent="0.45">
      <c r="A410" s="9">
        <v>17137</v>
      </c>
      <c r="B410" s="90">
        <v>24.3</v>
      </c>
      <c r="C410" s="8">
        <f t="shared" si="28"/>
        <v>8.2987551867219622E-3</v>
      </c>
      <c r="D410" s="8">
        <f t="shared" si="29"/>
        <v>0.32065217391304368</v>
      </c>
      <c r="E410" s="86" t="str">
        <f>IFERROR(VLOOKUP(A410,SPY!$A$2:$E$379,5,FALSE),"")</f>
        <v/>
      </c>
      <c r="F410" s="8"/>
    </row>
    <row r="411" spans="1:6" x14ac:dyDescent="0.45">
      <c r="A411" s="9">
        <v>17168</v>
      </c>
      <c r="B411" s="90">
        <v>24.5</v>
      </c>
      <c r="C411" s="8">
        <f t="shared" si="28"/>
        <v>8.2304526748970819E-3</v>
      </c>
      <c r="D411" s="8">
        <f t="shared" si="29"/>
        <v>0.33152173913043481</v>
      </c>
      <c r="E411" s="86" t="str">
        <f>IFERROR(VLOOKUP(A411,SPY!$A$2:$E$379,5,FALSE),"")</f>
        <v/>
      </c>
      <c r="F411" s="8"/>
    </row>
    <row r="412" spans="1:6" x14ac:dyDescent="0.45">
      <c r="A412" s="9">
        <v>17199</v>
      </c>
      <c r="B412" s="90">
        <v>24.7</v>
      </c>
      <c r="C412" s="8">
        <f t="shared" si="28"/>
        <v>8.1632653061223248E-3</v>
      </c>
      <c r="D412" s="8">
        <f t="shared" si="29"/>
        <v>0.33513513513513504</v>
      </c>
      <c r="E412" s="86" t="str">
        <f>IFERROR(VLOOKUP(A412,SPY!$A$2:$E$379,5,FALSE),"")</f>
        <v/>
      </c>
      <c r="F412" s="8"/>
    </row>
    <row r="413" spans="1:6" x14ac:dyDescent="0.45">
      <c r="A413" s="9">
        <v>17227</v>
      </c>
      <c r="B413" s="90">
        <v>25.3</v>
      </c>
      <c r="C413" s="8">
        <f t="shared" si="28"/>
        <v>2.4291497975708509E-2</v>
      </c>
      <c r="D413" s="8">
        <f t="shared" si="29"/>
        <v>0.3457446808510638</v>
      </c>
      <c r="E413" s="86" t="str">
        <f>IFERROR(VLOOKUP(A413,SPY!$A$2:$E$379,5,FALSE),"")</f>
        <v/>
      </c>
      <c r="F413" s="8"/>
    </row>
    <row r="414" spans="1:6" x14ac:dyDescent="0.45">
      <c r="A414" s="9">
        <v>17258</v>
      </c>
      <c r="B414" s="90">
        <v>25.1</v>
      </c>
      <c r="C414" s="8">
        <f t="shared" si="28"/>
        <v>-7.905138339920903E-3</v>
      </c>
      <c r="D414" s="8">
        <f t="shared" si="29"/>
        <v>0.32105263157894748</v>
      </c>
      <c r="E414" s="86" t="str">
        <f>IFERROR(VLOOKUP(A414,SPY!$A$2:$E$379,5,FALSE),"")</f>
        <v/>
      </c>
      <c r="F414" s="8"/>
    </row>
    <row r="415" spans="1:6" x14ac:dyDescent="0.45">
      <c r="A415" s="9">
        <v>17288</v>
      </c>
      <c r="B415" s="90">
        <v>25</v>
      </c>
      <c r="C415" s="8">
        <f t="shared" si="28"/>
        <v>-3.9840637450200278E-3</v>
      </c>
      <c r="D415" s="8">
        <f t="shared" si="29"/>
        <v>0.30890052356020936</v>
      </c>
      <c r="E415" s="86" t="str">
        <f>IFERROR(VLOOKUP(A415,SPY!$A$2:$E$379,5,FALSE),"")</f>
        <v/>
      </c>
      <c r="F415" s="8"/>
    </row>
    <row r="416" spans="1:6" x14ac:dyDescent="0.45">
      <c r="A416" s="9">
        <v>17319</v>
      </c>
      <c r="B416" s="90">
        <v>25</v>
      </c>
      <c r="C416" s="8">
        <f t="shared" si="28"/>
        <v>0</v>
      </c>
      <c r="D416" s="8">
        <f t="shared" si="29"/>
        <v>0.28865979381443307</v>
      </c>
      <c r="E416" s="86" t="str">
        <f>IFERROR(VLOOKUP(A416,SPY!$A$2:$E$379,5,FALSE),"")</f>
        <v/>
      </c>
      <c r="F416" s="8"/>
    </row>
    <row r="417" spans="1:6" x14ac:dyDescent="0.45">
      <c r="A417" s="9">
        <v>17349</v>
      </c>
      <c r="B417" s="90">
        <v>25.3</v>
      </c>
      <c r="C417" s="8">
        <f t="shared" si="28"/>
        <v>1.2000000000000011E-2</v>
      </c>
      <c r="D417" s="8">
        <f t="shared" si="29"/>
        <v>0.17674418604651176</v>
      </c>
      <c r="E417" s="86" t="str">
        <f>IFERROR(VLOOKUP(A417,SPY!$A$2:$E$379,5,FALSE),"")</f>
        <v/>
      </c>
      <c r="F417" s="8"/>
    </row>
    <row r="418" spans="1:6" x14ac:dyDescent="0.45">
      <c r="A418" s="9">
        <v>17380</v>
      </c>
      <c r="B418" s="90">
        <v>25.6</v>
      </c>
      <c r="C418" s="8">
        <f t="shared" si="28"/>
        <v>1.1857707509881354E-2</v>
      </c>
      <c r="D418" s="8">
        <f t="shared" si="29"/>
        <v>0.15315315315315314</v>
      </c>
      <c r="E418" s="86" t="str">
        <f>IFERROR(VLOOKUP(A418,SPY!$A$2:$E$379,5,FALSE),"")</f>
        <v/>
      </c>
      <c r="F418" s="8"/>
    </row>
    <row r="419" spans="1:6" x14ac:dyDescent="0.45">
      <c r="A419" s="9">
        <v>17411</v>
      </c>
      <c r="B419" s="90">
        <v>26.1</v>
      </c>
      <c r="C419" s="8">
        <f t="shared" si="28"/>
        <v>1.953125E-2</v>
      </c>
      <c r="D419" s="8">
        <f t="shared" si="29"/>
        <v>0.21962616822429926</v>
      </c>
      <c r="E419" s="86" t="str">
        <f>IFERROR(VLOOKUP(A419,SPY!$A$2:$E$379,5,FALSE),"")</f>
        <v/>
      </c>
      <c r="F419" s="8"/>
    </row>
    <row r="420" spans="1:6" x14ac:dyDescent="0.45">
      <c r="A420" s="9">
        <v>17441</v>
      </c>
      <c r="B420" s="90">
        <v>26.4</v>
      </c>
      <c r="C420" s="8">
        <f t="shared" si="28"/>
        <v>1.1494252873563093E-2</v>
      </c>
      <c r="D420" s="8">
        <f t="shared" si="29"/>
        <v>0.14285714285714279</v>
      </c>
      <c r="E420" s="86" t="str">
        <f>IFERROR(VLOOKUP(A420,SPY!$A$2:$E$379,5,FALSE),"")</f>
        <v/>
      </c>
      <c r="F420" s="8"/>
    </row>
    <row r="421" spans="1:6" x14ac:dyDescent="0.45">
      <c r="A421" s="9">
        <v>17472</v>
      </c>
      <c r="B421" s="90">
        <v>26.7</v>
      </c>
      <c r="C421" s="8">
        <f t="shared" si="28"/>
        <v>1.1363636363636465E-2</v>
      </c>
      <c r="D421" s="8">
        <f t="shared" si="29"/>
        <v>0.10788381742738573</v>
      </c>
      <c r="E421" s="86" t="str">
        <f>IFERROR(VLOOKUP(A421,SPY!$A$2:$E$379,5,FALSE),"")</f>
        <v/>
      </c>
      <c r="F421" s="8"/>
    </row>
    <row r="422" spans="1:6" x14ac:dyDescent="0.45">
      <c r="A422" s="9">
        <v>17502</v>
      </c>
      <c r="B422" s="90">
        <v>27.2</v>
      </c>
      <c r="C422" s="8">
        <f t="shared" si="28"/>
        <v>1.8726591760299671E-2</v>
      </c>
      <c r="D422" s="8">
        <f t="shared" si="29"/>
        <v>0.11934156378600824</v>
      </c>
      <c r="E422" s="86" t="str">
        <f>IFERROR(VLOOKUP(A422,SPY!$A$2:$E$379,5,FALSE),"")</f>
        <v/>
      </c>
      <c r="F422" s="8"/>
    </row>
    <row r="423" spans="1:6" x14ac:dyDescent="0.45">
      <c r="A423" s="9">
        <v>17533</v>
      </c>
      <c r="B423" s="90">
        <v>27.7</v>
      </c>
      <c r="C423" s="8">
        <f t="shared" si="28"/>
        <v>1.8382352941176405E-2</v>
      </c>
      <c r="D423" s="8">
        <f t="shared" si="29"/>
        <v>0.1306122448979592</v>
      </c>
      <c r="E423" s="86" t="str">
        <f>IFERROR(VLOOKUP(A423,SPY!$A$2:$E$379,5,FALSE),"")</f>
        <v/>
      </c>
      <c r="F423" s="8"/>
    </row>
    <row r="424" spans="1:6" x14ac:dyDescent="0.45">
      <c r="A424" s="9">
        <v>17564</v>
      </c>
      <c r="B424" s="90">
        <v>27.2</v>
      </c>
      <c r="C424" s="8">
        <f t="shared" si="28"/>
        <v>-1.8050541516245522E-2</v>
      </c>
      <c r="D424" s="8">
        <f t="shared" si="29"/>
        <v>0.10121457489878538</v>
      </c>
      <c r="E424" s="86" t="str">
        <f>IFERROR(VLOOKUP(A424,SPY!$A$2:$E$379,5,FALSE),"")</f>
        <v/>
      </c>
      <c r="F424" s="8" t="str">
        <f>IFERROR(E424/E412-1,"")</f>
        <v/>
      </c>
    </row>
    <row r="425" spans="1:6" x14ac:dyDescent="0.45">
      <c r="A425" s="9">
        <v>17593</v>
      </c>
      <c r="B425" s="90">
        <v>27.2</v>
      </c>
      <c r="C425" s="8">
        <f t="shared" si="28"/>
        <v>0</v>
      </c>
      <c r="D425" s="8">
        <f t="shared" si="29"/>
        <v>7.5098814229249022E-2</v>
      </c>
      <c r="E425" s="86" t="str">
        <f>IFERROR(VLOOKUP(A425,SPY!$A$2:$E$379,5,FALSE),"")</f>
        <v/>
      </c>
      <c r="F425" s="8" t="str">
        <f t="shared" ref="F425:F488" si="30">IFERROR(E425/E413-1,"")</f>
        <v/>
      </c>
    </row>
    <row r="426" spans="1:6" x14ac:dyDescent="0.45">
      <c r="A426" s="9">
        <v>17624</v>
      </c>
      <c r="B426" s="90">
        <v>27.4</v>
      </c>
      <c r="C426" s="8">
        <f t="shared" si="28"/>
        <v>7.3529411764705621E-3</v>
      </c>
      <c r="D426" s="8">
        <f t="shared" si="29"/>
        <v>9.1633466135458086E-2</v>
      </c>
      <c r="E426" s="86" t="str">
        <f>IFERROR(VLOOKUP(A426,SPY!$A$2:$E$379,5,FALSE),"")</f>
        <v/>
      </c>
      <c r="F426" s="8" t="str">
        <f t="shared" si="30"/>
        <v/>
      </c>
    </row>
    <row r="427" spans="1:6" x14ac:dyDescent="0.45">
      <c r="A427" s="9">
        <v>17654</v>
      </c>
      <c r="B427" s="90">
        <v>27.5</v>
      </c>
      <c r="C427" s="8">
        <f t="shared" si="28"/>
        <v>3.6496350364965124E-3</v>
      </c>
      <c r="D427" s="8">
        <f t="shared" si="29"/>
        <v>0.10000000000000009</v>
      </c>
      <c r="E427" s="86" t="str">
        <f>IFERROR(VLOOKUP(A427,SPY!$A$2:$E$379,5,FALSE),"")</f>
        <v/>
      </c>
      <c r="F427" s="8" t="str">
        <f t="shared" si="30"/>
        <v/>
      </c>
    </row>
    <row r="428" spans="1:6" x14ac:dyDescent="0.45">
      <c r="A428" s="9">
        <v>17685</v>
      </c>
      <c r="B428" s="90">
        <v>27.7</v>
      </c>
      <c r="C428" s="8">
        <f t="shared" si="28"/>
        <v>7.2727272727273196E-3</v>
      </c>
      <c r="D428" s="8">
        <f t="shared" si="29"/>
        <v>0.10799999999999987</v>
      </c>
      <c r="E428" s="86" t="str">
        <f>IFERROR(VLOOKUP(A428,SPY!$A$2:$E$379,5,FALSE),"")</f>
        <v/>
      </c>
      <c r="F428" s="8" t="str">
        <f t="shared" si="30"/>
        <v/>
      </c>
    </row>
    <row r="429" spans="1:6" x14ac:dyDescent="0.45">
      <c r="A429" s="9">
        <v>17715</v>
      </c>
      <c r="B429" s="90">
        <v>28</v>
      </c>
      <c r="C429" s="8">
        <f t="shared" si="28"/>
        <v>1.0830324909747224E-2</v>
      </c>
      <c r="D429" s="8">
        <f t="shared" si="29"/>
        <v>0.10671936758893286</v>
      </c>
      <c r="E429" s="86" t="str">
        <f>IFERROR(VLOOKUP(A429,SPY!$A$2:$E$379,5,FALSE),"")</f>
        <v/>
      </c>
      <c r="F429" s="8" t="str">
        <f t="shared" si="30"/>
        <v/>
      </c>
    </row>
    <row r="430" spans="1:6" x14ac:dyDescent="0.45">
      <c r="A430" s="9">
        <v>17746</v>
      </c>
      <c r="B430" s="90">
        <v>28.2</v>
      </c>
      <c r="C430" s="8">
        <f t="shared" si="28"/>
        <v>7.1428571428571175E-3</v>
      </c>
      <c r="D430" s="8">
        <f t="shared" si="29"/>
        <v>0.1015625</v>
      </c>
      <c r="E430" s="86" t="str">
        <f>IFERROR(VLOOKUP(A430,SPY!$A$2:$E$379,5,FALSE),"")</f>
        <v/>
      </c>
      <c r="F430" s="8" t="str">
        <f t="shared" si="30"/>
        <v/>
      </c>
    </row>
    <row r="431" spans="1:6" x14ac:dyDescent="0.45">
      <c r="A431" s="9">
        <v>17777</v>
      </c>
      <c r="B431" s="90">
        <v>28.1</v>
      </c>
      <c r="C431" s="8">
        <f t="shared" si="28"/>
        <v>-3.5460992907800915E-3</v>
      </c>
      <c r="D431" s="8">
        <f t="shared" si="29"/>
        <v>7.6628352490421436E-2</v>
      </c>
      <c r="E431" s="86" t="str">
        <f>IFERROR(VLOOKUP(A431,SPY!$A$2:$E$379,5,FALSE),"")</f>
        <v/>
      </c>
      <c r="F431" s="8" t="str">
        <f t="shared" si="30"/>
        <v/>
      </c>
    </row>
    <row r="432" spans="1:6" x14ac:dyDescent="0.45">
      <c r="A432" s="9">
        <v>17807</v>
      </c>
      <c r="B432" s="90">
        <v>27.8</v>
      </c>
      <c r="C432" s="8">
        <f t="shared" si="28"/>
        <v>-1.067615658362997E-2</v>
      </c>
      <c r="D432" s="8">
        <f t="shared" si="29"/>
        <v>5.3030303030303205E-2</v>
      </c>
      <c r="E432" s="86" t="str">
        <f>IFERROR(VLOOKUP(A432,SPY!$A$2:$E$379,5,FALSE),"")</f>
        <v/>
      </c>
      <c r="F432" s="8" t="str">
        <f t="shared" si="30"/>
        <v/>
      </c>
    </row>
    <row r="433" spans="1:6" x14ac:dyDescent="0.45">
      <c r="A433" s="9">
        <v>17838</v>
      </c>
      <c r="B433" s="90">
        <v>27.8</v>
      </c>
      <c r="C433" s="8">
        <f t="shared" si="28"/>
        <v>0</v>
      </c>
      <c r="D433" s="8">
        <f t="shared" si="29"/>
        <v>4.1198501872659277E-2</v>
      </c>
      <c r="E433" s="86" t="str">
        <f>IFERROR(VLOOKUP(A433,SPY!$A$2:$E$379,5,FALSE),"")</f>
        <v/>
      </c>
      <c r="F433" s="8" t="str">
        <f t="shared" si="30"/>
        <v/>
      </c>
    </row>
    <row r="434" spans="1:6" x14ac:dyDescent="0.45">
      <c r="A434" s="9">
        <v>17868</v>
      </c>
      <c r="B434" s="90">
        <v>27.6</v>
      </c>
      <c r="C434" s="8">
        <f t="shared" si="28"/>
        <v>-7.194244604316502E-3</v>
      </c>
      <c r="D434" s="8">
        <f t="shared" si="29"/>
        <v>1.4705882352941346E-2</v>
      </c>
      <c r="E434" s="86" t="str">
        <f>IFERROR(VLOOKUP(A434,SPY!$A$2:$E$379,5,FALSE),"")</f>
        <v/>
      </c>
      <c r="F434" s="8" t="str">
        <f t="shared" si="30"/>
        <v/>
      </c>
    </row>
    <row r="435" spans="1:6" x14ac:dyDescent="0.45">
      <c r="A435" s="9">
        <v>17899</v>
      </c>
      <c r="B435" s="90">
        <v>27.3</v>
      </c>
      <c r="C435" s="8">
        <f t="shared" si="28"/>
        <v>-1.0869565217391353E-2</v>
      </c>
      <c r="D435" s="8">
        <f t="shared" si="29"/>
        <v>-1.4440433212996373E-2</v>
      </c>
      <c r="E435" s="86" t="str">
        <f>IFERROR(VLOOKUP(A435,SPY!$A$2:$E$379,5,FALSE),"")</f>
        <v/>
      </c>
      <c r="F435" s="8" t="str">
        <f t="shared" si="30"/>
        <v/>
      </c>
    </row>
    <row r="436" spans="1:6" x14ac:dyDescent="0.45">
      <c r="A436" s="9">
        <v>17930</v>
      </c>
      <c r="B436" s="90">
        <v>26.8</v>
      </c>
      <c r="C436" s="8">
        <f t="shared" si="28"/>
        <v>-1.8315018315018361E-2</v>
      </c>
      <c r="D436" s="8">
        <f t="shared" si="29"/>
        <v>-1.4705882352941124E-2</v>
      </c>
      <c r="E436" s="86" t="str">
        <f>IFERROR(VLOOKUP(A436,SPY!$A$2:$E$379,5,FALSE),"")</f>
        <v/>
      </c>
      <c r="F436" s="8" t="str">
        <f t="shared" si="30"/>
        <v/>
      </c>
    </row>
    <row r="437" spans="1:6" x14ac:dyDescent="0.45">
      <c r="A437" s="9">
        <v>17958</v>
      </c>
      <c r="B437" s="90">
        <v>26.8</v>
      </c>
      <c r="C437" s="8">
        <f t="shared" si="28"/>
        <v>0</v>
      </c>
      <c r="D437" s="8">
        <f t="shared" si="29"/>
        <v>-1.4705882352941124E-2</v>
      </c>
      <c r="E437" s="86" t="str">
        <f>IFERROR(VLOOKUP(A437,SPY!$A$2:$E$379,5,FALSE),"")</f>
        <v/>
      </c>
      <c r="F437" s="8" t="str">
        <f t="shared" si="30"/>
        <v/>
      </c>
    </row>
    <row r="438" spans="1:6" x14ac:dyDescent="0.45">
      <c r="A438" s="9">
        <v>17989</v>
      </c>
      <c r="B438" s="90">
        <v>26.5</v>
      </c>
      <c r="C438" s="8">
        <f t="shared" si="28"/>
        <v>-1.1194029850746245E-2</v>
      </c>
      <c r="D438" s="8">
        <f t="shared" si="29"/>
        <v>-3.2846715328467058E-2</v>
      </c>
      <c r="E438" s="86" t="str">
        <f>IFERROR(VLOOKUP(A438,SPY!$A$2:$E$379,5,FALSE),"")</f>
        <v/>
      </c>
      <c r="F438" s="8" t="str">
        <f t="shared" si="30"/>
        <v/>
      </c>
    </row>
    <row r="439" spans="1:6" x14ac:dyDescent="0.45">
      <c r="A439" s="9">
        <v>18019</v>
      </c>
      <c r="B439" s="90">
        <v>26.3</v>
      </c>
      <c r="C439" s="8">
        <f t="shared" si="28"/>
        <v>-7.547169811320753E-3</v>
      </c>
      <c r="D439" s="8">
        <f t="shared" si="29"/>
        <v>-4.3636363636363584E-2</v>
      </c>
      <c r="E439" s="86" t="str">
        <f>IFERROR(VLOOKUP(A439,SPY!$A$2:$E$379,5,FALSE),"")</f>
        <v/>
      </c>
      <c r="F439" s="8" t="str">
        <f t="shared" si="30"/>
        <v/>
      </c>
    </row>
    <row r="440" spans="1:6" x14ac:dyDescent="0.45">
      <c r="A440" s="9">
        <v>18050</v>
      </c>
      <c r="B440" s="90">
        <v>26</v>
      </c>
      <c r="C440" s="8">
        <f t="shared" si="28"/>
        <v>-1.1406844106463865E-2</v>
      </c>
      <c r="D440" s="8">
        <f t="shared" si="29"/>
        <v>-6.1371841155234641E-2</v>
      </c>
      <c r="E440" s="86" t="str">
        <f>IFERROR(VLOOKUP(A440,SPY!$A$2:$E$379,5,FALSE),"")</f>
        <v/>
      </c>
      <c r="F440" s="8" t="str">
        <f t="shared" si="30"/>
        <v/>
      </c>
    </row>
    <row r="441" spans="1:6" x14ac:dyDescent="0.45">
      <c r="A441" s="9">
        <v>18080</v>
      </c>
      <c r="B441" s="90">
        <v>26</v>
      </c>
      <c r="C441" s="8">
        <f t="shared" si="28"/>
        <v>0</v>
      </c>
      <c r="D441" s="8">
        <f t="shared" si="29"/>
        <v>-7.1428571428571397E-2</v>
      </c>
      <c r="E441" s="86" t="str">
        <f>IFERROR(VLOOKUP(A441,SPY!$A$2:$E$379,5,FALSE),"")</f>
        <v/>
      </c>
      <c r="F441" s="8" t="str">
        <f t="shared" si="30"/>
        <v/>
      </c>
    </row>
    <row r="442" spans="1:6" x14ac:dyDescent="0.45">
      <c r="A442" s="9">
        <v>18111</v>
      </c>
      <c r="B442" s="90">
        <v>26</v>
      </c>
      <c r="C442" s="8">
        <f t="shared" si="28"/>
        <v>0</v>
      </c>
      <c r="D442" s="8">
        <f t="shared" si="29"/>
        <v>-7.8014184397163122E-2</v>
      </c>
      <c r="E442" s="86" t="str">
        <f>IFERROR(VLOOKUP(A442,SPY!$A$2:$E$379,5,FALSE),"")</f>
        <v/>
      </c>
      <c r="F442" s="8" t="str">
        <f t="shared" si="30"/>
        <v/>
      </c>
    </row>
    <row r="443" spans="1:6" x14ac:dyDescent="0.45">
      <c r="A443" s="9">
        <v>18142</v>
      </c>
      <c r="B443" s="90">
        <v>26.1</v>
      </c>
      <c r="C443" s="8">
        <f t="shared" si="28"/>
        <v>3.8461538461538325E-3</v>
      </c>
      <c r="D443" s="8">
        <f t="shared" si="29"/>
        <v>-7.1174377224199281E-2</v>
      </c>
      <c r="E443" s="86" t="str">
        <f>IFERROR(VLOOKUP(A443,SPY!$A$2:$E$379,5,FALSE),"")</f>
        <v/>
      </c>
      <c r="F443" s="8" t="str">
        <f t="shared" si="30"/>
        <v/>
      </c>
    </row>
    <row r="444" spans="1:6" x14ac:dyDescent="0.45">
      <c r="A444" s="9">
        <v>18172</v>
      </c>
      <c r="B444" s="90">
        <v>26</v>
      </c>
      <c r="C444" s="8">
        <f t="shared" si="28"/>
        <v>-3.8314176245211051E-3</v>
      </c>
      <c r="D444" s="8">
        <f t="shared" si="29"/>
        <v>-6.4748201438848962E-2</v>
      </c>
      <c r="E444" s="86" t="str">
        <f>IFERROR(VLOOKUP(A444,SPY!$A$2:$E$379,5,FALSE),"")</f>
        <v/>
      </c>
      <c r="F444" s="8" t="str">
        <f t="shared" si="30"/>
        <v/>
      </c>
    </row>
    <row r="445" spans="1:6" x14ac:dyDescent="0.45">
      <c r="A445" s="9">
        <v>18203</v>
      </c>
      <c r="B445" s="90">
        <v>26</v>
      </c>
      <c r="C445" s="8">
        <f t="shared" si="28"/>
        <v>0</v>
      </c>
      <c r="D445" s="8">
        <f t="shared" si="29"/>
        <v>-6.4748201438848962E-2</v>
      </c>
      <c r="E445" s="86" t="str">
        <f>IFERROR(VLOOKUP(A445,SPY!$A$2:$E$379,5,FALSE),"")</f>
        <v/>
      </c>
      <c r="F445" s="8" t="str">
        <f t="shared" si="30"/>
        <v/>
      </c>
    </row>
    <row r="446" spans="1:6" x14ac:dyDescent="0.45">
      <c r="A446" s="9">
        <v>18233</v>
      </c>
      <c r="B446" s="90">
        <v>25.9</v>
      </c>
      <c r="C446" s="8">
        <f t="shared" si="28"/>
        <v>-3.8461538461539435E-3</v>
      </c>
      <c r="D446" s="8">
        <f t="shared" si="29"/>
        <v>-6.1594202898550776E-2</v>
      </c>
      <c r="E446" s="86" t="str">
        <f>IFERROR(VLOOKUP(A446,SPY!$A$2:$E$379,5,FALSE),"")</f>
        <v/>
      </c>
      <c r="F446" s="8" t="str">
        <f t="shared" si="30"/>
        <v/>
      </c>
    </row>
    <row r="447" spans="1:6" x14ac:dyDescent="0.45">
      <c r="A447" s="9">
        <v>18264</v>
      </c>
      <c r="B447" s="90">
        <v>25.9</v>
      </c>
      <c r="C447" s="8">
        <f t="shared" si="28"/>
        <v>0</v>
      </c>
      <c r="D447" s="8">
        <f t="shared" si="29"/>
        <v>-5.1282051282051322E-2</v>
      </c>
      <c r="E447" s="86" t="str">
        <f>IFERROR(VLOOKUP(A447,SPY!$A$2:$E$379,5,FALSE),"")</f>
        <v/>
      </c>
      <c r="F447" s="8" t="str">
        <f t="shared" si="30"/>
        <v/>
      </c>
    </row>
    <row r="448" spans="1:6" x14ac:dyDescent="0.45">
      <c r="A448" s="9">
        <v>18295</v>
      </c>
      <c r="B448" s="90">
        <v>26.1</v>
      </c>
      <c r="C448" s="8">
        <f t="shared" si="28"/>
        <v>7.7220077220079286E-3</v>
      </c>
      <c r="D448" s="8">
        <f t="shared" si="29"/>
        <v>-2.6119402985074647E-2</v>
      </c>
      <c r="E448" s="86" t="str">
        <f>IFERROR(VLOOKUP(A448,SPY!$A$2:$E$379,5,FALSE),"")</f>
        <v/>
      </c>
      <c r="F448" s="8" t="str">
        <f t="shared" si="30"/>
        <v/>
      </c>
    </row>
    <row r="449" spans="1:6" x14ac:dyDescent="0.45">
      <c r="A449" s="9">
        <v>18323</v>
      </c>
      <c r="B449" s="90">
        <v>26.1</v>
      </c>
      <c r="C449" s="8">
        <f t="shared" si="28"/>
        <v>0</v>
      </c>
      <c r="D449" s="8">
        <f t="shared" si="29"/>
        <v>-2.6119402985074647E-2</v>
      </c>
      <c r="E449" s="86" t="str">
        <f>IFERROR(VLOOKUP(A449,SPY!$A$2:$E$379,5,FALSE),"")</f>
        <v/>
      </c>
      <c r="F449" s="8" t="str">
        <f t="shared" si="30"/>
        <v/>
      </c>
    </row>
    <row r="450" spans="1:6" x14ac:dyDescent="0.45">
      <c r="A450" s="9">
        <v>18354</v>
      </c>
      <c r="B450" s="90">
        <v>26.1</v>
      </c>
      <c r="C450" s="8">
        <f t="shared" si="28"/>
        <v>0</v>
      </c>
      <c r="D450" s="8">
        <f t="shared" si="29"/>
        <v>-1.5094339622641506E-2</v>
      </c>
      <c r="E450" s="86" t="str">
        <f>IFERROR(VLOOKUP(A450,SPY!$A$2:$E$379,5,FALSE),"")</f>
        <v/>
      </c>
      <c r="F450" s="8" t="str">
        <f t="shared" si="30"/>
        <v/>
      </c>
    </row>
    <row r="451" spans="1:6" x14ac:dyDescent="0.45">
      <c r="A451" s="9">
        <v>18384</v>
      </c>
      <c r="B451" s="90">
        <v>26.4</v>
      </c>
      <c r="C451" s="8">
        <f t="shared" si="28"/>
        <v>1.1494252873563093E-2</v>
      </c>
      <c r="D451" s="8">
        <f t="shared" si="29"/>
        <v>3.8022813688212143E-3</v>
      </c>
      <c r="E451" s="86" t="str">
        <f>IFERROR(VLOOKUP(A451,SPY!$A$2:$E$379,5,FALSE),"")</f>
        <v/>
      </c>
      <c r="F451" s="8" t="str">
        <f t="shared" si="30"/>
        <v/>
      </c>
    </row>
    <row r="452" spans="1:6" x14ac:dyDescent="0.45">
      <c r="A452" s="9">
        <v>18415</v>
      </c>
      <c r="B452" s="90">
        <v>26.6</v>
      </c>
      <c r="C452" s="8">
        <f t="shared" si="28"/>
        <v>7.5757575757577911E-3</v>
      </c>
      <c r="D452" s="8">
        <f t="shared" si="29"/>
        <v>2.3076923076923217E-2</v>
      </c>
      <c r="E452" s="86" t="str">
        <f>IFERROR(VLOOKUP(A452,SPY!$A$2:$E$379,5,FALSE),"")</f>
        <v/>
      </c>
      <c r="F452" s="8" t="str">
        <f t="shared" si="30"/>
        <v/>
      </c>
    </row>
    <row r="453" spans="1:6" x14ac:dyDescent="0.45">
      <c r="A453" s="9">
        <v>18445</v>
      </c>
      <c r="B453" s="90">
        <v>27.3</v>
      </c>
      <c r="C453" s="8">
        <f t="shared" ref="C453:C516" si="31">B453/B452-1</f>
        <v>2.6315789473684292E-2</v>
      </c>
      <c r="D453" s="8">
        <f t="shared" si="29"/>
        <v>5.0000000000000044E-2</v>
      </c>
      <c r="E453" s="86" t="str">
        <f>IFERROR(VLOOKUP(A453,SPY!$A$2:$E$379,5,FALSE),"")</f>
        <v/>
      </c>
      <c r="F453" s="8" t="str">
        <f t="shared" si="30"/>
        <v/>
      </c>
    </row>
    <row r="454" spans="1:6" x14ac:dyDescent="0.45">
      <c r="A454" s="9">
        <v>18476</v>
      </c>
      <c r="B454" s="90">
        <v>27.9</v>
      </c>
      <c r="C454" s="8">
        <f t="shared" si="31"/>
        <v>2.19780219780219E-2</v>
      </c>
      <c r="D454" s="8">
        <f t="shared" si="29"/>
        <v>7.3076923076923039E-2</v>
      </c>
      <c r="E454" s="86" t="str">
        <f>IFERROR(VLOOKUP(A454,SPY!$A$2:$E$379,5,FALSE),"")</f>
        <v/>
      </c>
      <c r="F454" s="8" t="str">
        <f t="shared" si="30"/>
        <v/>
      </c>
    </row>
    <row r="455" spans="1:6" x14ac:dyDescent="0.45">
      <c r="A455" s="9">
        <v>18507</v>
      </c>
      <c r="B455" s="90">
        <v>28.4</v>
      </c>
      <c r="C455" s="8">
        <f t="shared" si="31"/>
        <v>1.7921146953405076E-2</v>
      </c>
      <c r="D455" s="8">
        <f t="shared" si="29"/>
        <v>8.812260536398453E-2</v>
      </c>
      <c r="E455" s="86" t="str">
        <f>IFERROR(VLOOKUP(A455,SPY!$A$2:$E$379,5,FALSE),"")</f>
        <v/>
      </c>
      <c r="F455" s="8" t="str">
        <f t="shared" si="30"/>
        <v/>
      </c>
    </row>
    <row r="456" spans="1:6" x14ac:dyDescent="0.45">
      <c r="A456" s="9">
        <v>18537</v>
      </c>
      <c r="B456" s="90">
        <v>28.6</v>
      </c>
      <c r="C456" s="8">
        <f t="shared" si="31"/>
        <v>7.0422535211267512E-3</v>
      </c>
      <c r="D456" s="8">
        <f t="shared" si="29"/>
        <v>0.10000000000000009</v>
      </c>
      <c r="E456" s="86" t="str">
        <f>IFERROR(VLOOKUP(A456,SPY!$A$2:$E$379,5,FALSE),"")</f>
        <v/>
      </c>
      <c r="F456" s="8" t="str">
        <f t="shared" si="30"/>
        <v/>
      </c>
    </row>
    <row r="457" spans="1:6" x14ac:dyDescent="0.45">
      <c r="A457" s="9">
        <v>18568</v>
      </c>
      <c r="B457" s="90">
        <v>29</v>
      </c>
      <c r="C457" s="8">
        <f t="shared" si="31"/>
        <v>1.3986013986013957E-2</v>
      </c>
      <c r="D457" s="8">
        <f t="shared" si="29"/>
        <v>0.11538461538461542</v>
      </c>
      <c r="E457" s="86" t="str">
        <f>IFERROR(VLOOKUP(A457,SPY!$A$2:$E$379,5,FALSE),"")</f>
        <v/>
      </c>
      <c r="F457" s="8" t="str">
        <f t="shared" si="30"/>
        <v/>
      </c>
    </row>
    <row r="458" spans="1:6" x14ac:dyDescent="0.45">
      <c r="A458" s="9">
        <v>18598</v>
      </c>
      <c r="B458" s="90">
        <v>29.7</v>
      </c>
      <c r="C458" s="8">
        <f t="shared" si="31"/>
        <v>2.4137931034482696E-2</v>
      </c>
      <c r="D458" s="8">
        <f t="shared" si="29"/>
        <v>0.14671814671814665</v>
      </c>
      <c r="E458" s="86" t="str">
        <f>IFERROR(VLOOKUP(A458,SPY!$A$2:$E$379,5,FALSE),"")</f>
        <v/>
      </c>
      <c r="F458" s="8" t="str">
        <f t="shared" si="30"/>
        <v/>
      </c>
    </row>
    <row r="459" spans="1:6" x14ac:dyDescent="0.45">
      <c r="A459" s="9">
        <v>18629</v>
      </c>
      <c r="B459" s="90">
        <v>30.5</v>
      </c>
      <c r="C459" s="8">
        <f t="shared" si="31"/>
        <v>2.6936026936027035E-2</v>
      </c>
      <c r="D459" s="8">
        <f t="shared" si="29"/>
        <v>0.1776061776061777</v>
      </c>
      <c r="E459" s="86" t="str">
        <f>IFERROR(VLOOKUP(A459,SPY!$A$2:$E$379,5,FALSE),"")</f>
        <v/>
      </c>
      <c r="F459" s="8" t="str">
        <f t="shared" si="30"/>
        <v/>
      </c>
    </row>
    <row r="460" spans="1:6" x14ac:dyDescent="0.45">
      <c r="A460" s="9">
        <v>18660</v>
      </c>
      <c r="B460" s="90">
        <v>30.9</v>
      </c>
      <c r="C460" s="8">
        <f t="shared" si="31"/>
        <v>1.3114754098360715E-2</v>
      </c>
      <c r="D460" s="8">
        <f t="shared" si="29"/>
        <v>0.18390804597701127</v>
      </c>
      <c r="E460" s="86" t="str">
        <f>IFERROR(VLOOKUP(A460,SPY!$A$2:$E$379,5,FALSE),"")</f>
        <v/>
      </c>
      <c r="F460" s="8" t="str">
        <f t="shared" si="30"/>
        <v/>
      </c>
    </row>
    <row r="461" spans="1:6" x14ac:dyDescent="0.45">
      <c r="A461" s="9">
        <v>18688</v>
      </c>
      <c r="B461" s="90">
        <v>30.9</v>
      </c>
      <c r="C461" s="8">
        <f t="shared" si="31"/>
        <v>0</v>
      </c>
      <c r="D461" s="8">
        <f t="shared" si="29"/>
        <v>0.18390804597701127</v>
      </c>
      <c r="E461" s="86" t="str">
        <f>IFERROR(VLOOKUP(A461,SPY!$A$2:$E$379,5,FALSE),"")</f>
        <v/>
      </c>
      <c r="F461" s="8" t="str">
        <f t="shared" si="30"/>
        <v/>
      </c>
    </row>
    <row r="462" spans="1:6" x14ac:dyDescent="0.45">
      <c r="A462" s="9">
        <v>18719</v>
      </c>
      <c r="B462" s="90">
        <v>30.8</v>
      </c>
      <c r="C462" s="8">
        <f t="shared" si="31"/>
        <v>-3.2362459546925182E-3</v>
      </c>
      <c r="D462" s="8">
        <f t="shared" si="29"/>
        <v>0.18007662835249039</v>
      </c>
      <c r="E462" s="86" t="str">
        <f>IFERROR(VLOOKUP(A462,SPY!$A$2:$E$379,5,FALSE),"")</f>
        <v/>
      </c>
      <c r="F462" s="8" t="str">
        <f t="shared" si="30"/>
        <v/>
      </c>
    </row>
    <row r="463" spans="1:6" x14ac:dyDescent="0.45">
      <c r="A463" s="9">
        <v>18749</v>
      </c>
      <c r="B463" s="90">
        <v>30.7</v>
      </c>
      <c r="C463" s="8">
        <f t="shared" si="31"/>
        <v>-3.2467532467532756E-3</v>
      </c>
      <c r="D463" s="8">
        <f t="shared" si="29"/>
        <v>0.16287878787878785</v>
      </c>
      <c r="E463" s="86" t="str">
        <f>IFERROR(VLOOKUP(A463,SPY!$A$2:$E$379,5,FALSE),"")</f>
        <v/>
      </c>
      <c r="F463" s="8" t="str">
        <f t="shared" si="30"/>
        <v/>
      </c>
    </row>
    <row r="464" spans="1:6" x14ac:dyDescent="0.45">
      <c r="A464" s="9">
        <v>18780</v>
      </c>
      <c r="B464" s="90">
        <v>30.5</v>
      </c>
      <c r="C464" s="8">
        <f t="shared" si="31"/>
        <v>-6.514657980456029E-3</v>
      </c>
      <c r="D464" s="8">
        <f t="shared" ref="D464:D527" si="32">B464/B452-1</f>
        <v>0.14661654135338331</v>
      </c>
      <c r="E464" s="86" t="str">
        <f>IFERROR(VLOOKUP(A464,SPY!$A$2:$E$379,5,FALSE),"")</f>
        <v/>
      </c>
      <c r="F464" s="8" t="str">
        <f t="shared" si="30"/>
        <v/>
      </c>
    </row>
    <row r="465" spans="1:6" x14ac:dyDescent="0.45">
      <c r="A465" s="9">
        <v>18810</v>
      </c>
      <c r="B465" s="90">
        <v>30.3</v>
      </c>
      <c r="C465" s="8">
        <f t="shared" si="31"/>
        <v>-6.5573770491803574E-3</v>
      </c>
      <c r="D465" s="8">
        <f t="shared" si="32"/>
        <v>0.10989010989010994</v>
      </c>
      <c r="E465" s="86" t="str">
        <f>IFERROR(VLOOKUP(A465,SPY!$A$2:$E$379,5,FALSE),"")</f>
        <v/>
      </c>
      <c r="F465" s="8" t="str">
        <f t="shared" si="30"/>
        <v/>
      </c>
    </row>
    <row r="466" spans="1:6" x14ac:dyDescent="0.45">
      <c r="A466" s="9">
        <v>18841</v>
      </c>
      <c r="B466" s="90">
        <v>30.1</v>
      </c>
      <c r="C466" s="8">
        <f t="shared" si="31"/>
        <v>-6.6006600660065695E-3</v>
      </c>
      <c r="D466" s="8">
        <f t="shared" si="32"/>
        <v>7.8853046594982157E-2</v>
      </c>
      <c r="E466" s="86" t="str">
        <f>IFERROR(VLOOKUP(A466,SPY!$A$2:$E$379,5,FALSE),"")</f>
        <v/>
      </c>
      <c r="F466" s="8" t="str">
        <f t="shared" si="30"/>
        <v/>
      </c>
    </row>
    <row r="467" spans="1:6" x14ac:dyDescent="0.45">
      <c r="A467" s="9">
        <v>18872</v>
      </c>
      <c r="B467" s="90">
        <v>30.1</v>
      </c>
      <c r="C467" s="8">
        <f t="shared" si="31"/>
        <v>0</v>
      </c>
      <c r="D467" s="8">
        <f t="shared" si="32"/>
        <v>5.9859154929577496E-2</v>
      </c>
      <c r="E467" s="86" t="str">
        <f>IFERROR(VLOOKUP(A467,SPY!$A$2:$E$379,5,FALSE),"")</f>
        <v/>
      </c>
      <c r="F467" s="8" t="str">
        <f t="shared" si="30"/>
        <v/>
      </c>
    </row>
    <row r="468" spans="1:6" x14ac:dyDescent="0.45">
      <c r="A468" s="9">
        <v>18902</v>
      </c>
      <c r="B468" s="90">
        <v>30.1</v>
      </c>
      <c r="C468" s="8">
        <f t="shared" si="31"/>
        <v>0</v>
      </c>
      <c r="D468" s="8">
        <f t="shared" si="32"/>
        <v>5.2447552447552503E-2</v>
      </c>
      <c r="E468" s="86" t="str">
        <f>IFERROR(VLOOKUP(A468,SPY!$A$2:$E$379,5,FALSE),"")</f>
        <v/>
      </c>
      <c r="F468" s="8" t="str">
        <f t="shared" si="30"/>
        <v/>
      </c>
    </row>
    <row r="469" spans="1:6" x14ac:dyDescent="0.45">
      <c r="A469" s="9">
        <v>18933</v>
      </c>
      <c r="B469" s="90">
        <v>30.1</v>
      </c>
      <c r="C469" s="8">
        <f t="shared" si="31"/>
        <v>0</v>
      </c>
      <c r="D469" s="8">
        <f t="shared" si="32"/>
        <v>3.7931034482758585E-2</v>
      </c>
      <c r="E469" s="86" t="str">
        <f>IFERROR(VLOOKUP(A469,SPY!$A$2:$E$379,5,FALSE),"")</f>
        <v/>
      </c>
      <c r="F469" s="8" t="str">
        <f t="shared" si="30"/>
        <v/>
      </c>
    </row>
    <row r="470" spans="1:6" x14ac:dyDescent="0.45">
      <c r="A470" s="9">
        <v>18963</v>
      </c>
      <c r="B470" s="90">
        <v>30.1</v>
      </c>
      <c r="C470" s="8">
        <f t="shared" si="31"/>
        <v>0</v>
      </c>
      <c r="D470" s="8">
        <f t="shared" si="32"/>
        <v>1.3468013468013629E-2</v>
      </c>
      <c r="E470" s="86" t="str">
        <f>IFERROR(VLOOKUP(A470,SPY!$A$2:$E$379,5,FALSE),"")</f>
        <v/>
      </c>
      <c r="F470" s="8" t="str">
        <f t="shared" si="30"/>
        <v/>
      </c>
    </row>
    <row r="471" spans="1:6" x14ac:dyDescent="0.45">
      <c r="A471" s="9">
        <v>18994</v>
      </c>
      <c r="B471" s="90">
        <v>30</v>
      </c>
      <c r="C471" s="8">
        <f t="shared" si="31"/>
        <v>-3.3222591362126463E-3</v>
      </c>
      <c r="D471" s="8">
        <f t="shared" si="32"/>
        <v>-1.6393442622950838E-2</v>
      </c>
      <c r="E471" s="86" t="str">
        <f>IFERROR(VLOOKUP(A471,SPY!$A$2:$E$379,5,FALSE),"")</f>
        <v/>
      </c>
      <c r="F471" s="8" t="str">
        <f t="shared" si="30"/>
        <v/>
      </c>
    </row>
    <row r="472" spans="1:6" x14ac:dyDescent="0.45">
      <c r="A472" s="9">
        <v>19025</v>
      </c>
      <c r="B472" s="90">
        <v>29.8</v>
      </c>
      <c r="C472" s="8">
        <f t="shared" si="31"/>
        <v>-6.6666666666665986E-3</v>
      </c>
      <c r="D472" s="8">
        <f t="shared" si="32"/>
        <v>-3.5598705501618033E-2</v>
      </c>
      <c r="E472" s="86" t="str">
        <f>IFERROR(VLOOKUP(A472,SPY!$A$2:$E$379,5,FALSE),"")</f>
        <v/>
      </c>
      <c r="F472" s="8" t="str">
        <f t="shared" si="30"/>
        <v/>
      </c>
    </row>
    <row r="473" spans="1:6" x14ac:dyDescent="0.45">
      <c r="A473" s="9">
        <v>19054</v>
      </c>
      <c r="B473" s="90">
        <v>29.8</v>
      </c>
      <c r="C473" s="8">
        <f t="shared" si="31"/>
        <v>0</v>
      </c>
      <c r="D473" s="8">
        <f t="shared" si="32"/>
        <v>-3.5598705501618033E-2</v>
      </c>
      <c r="E473" s="86" t="str">
        <f>IFERROR(VLOOKUP(A473,SPY!$A$2:$E$379,5,FALSE),"")</f>
        <v/>
      </c>
      <c r="F473" s="8" t="str">
        <f t="shared" si="30"/>
        <v/>
      </c>
    </row>
    <row r="474" spans="1:6" x14ac:dyDescent="0.45">
      <c r="A474" s="9">
        <v>19085</v>
      </c>
      <c r="B474" s="90">
        <v>29.6</v>
      </c>
      <c r="C474" s="8">
        <f t="shared" si="31"/>
        <v>-6.7114093959731447E-3</v>
      </c>
      <c r="D474" s="8">
        <f t="shared" si="32"/>
        <v>-3.8961038961038974E-2</v>
      </c>
      <c r="E474" s="86" t="str">
        <f>IFERROR(VLOOKUP(A474,SPY!$A$2:$E$379,5,FALSE),"")</f>
        <v/>
      </c>
      <c r="F474" s="8" t="str">
        <f t="shared" si="30"/>
        <v/>
      </c>
    </row>
    <row r="475" spans="1:6" x14ac:dyDescent="0.45">
      <c r="A475" s="9">
        <v>19115</v>
      </c>
      <c r="B475" s="90">
        <v>29.6</v>
      </c>
      <c r="C475" s="8">
        <f t="shared" si="31"/>
        <v>0</v>
      </c>
      <c r="D475" s="8">
        <f t="shared" si="32"/>
        <v>-3.5830618892508048E-2</v>
      </c>
      <c r="E475" s="86" t="str">
        <f>IFERROR(VLOOKUP(A475,SPY!$A$2:$E$379,5,FALSE),"")</f>
        <v/>
      </c>
      <c r="F475" s="8" t="str">
        <f t="shared" si="30"/>
        <v/>
      </c>
    </row>
    <row r="476" spans="1:6" x14ac:dyDescent="0.45">
      <c r="A476" s="9">
        <v>19146</v>
      </c>
      <c r="B476" s="90">
        <v>29.5</v>
      </c>
      <c r="C476" s="8">
        <f t="shared" si="31"/>
        <v>-3.3783783783783994E-3</v>
      </c>
      <c r="D476" s="8">
        <f t="shared" si="32"/>
        <v>-3.2786885245901676E-2</v>
      </c>
      <c r="E476" s="86" t="str">
        <f>IFERROR(VLOOKUP(A476,SPY!$A$2:$E$379,5,FALSE),"")</f>
        <v/>
      </c>
      <c r="F476" s="8" t="str">
        <f t="shared" si="30"/>
        <v/>
      </c>
    </row>
    <row r="477" spans="1:6" x14ac:dyDescent="0.45">
      <c r="A477" s="9">
        <v>19176</v>
      </c>
      <c r="B477" s="90">
        <v>29.6</v>
      </c>
      <c r="C477" s="8">
        <f t="shared" si="31"/>
        <v>3.3898305084745228E-3</v>
      </c>
      <c r="D477" s="8">
        <f t="shared" si="32"/>
        <v>-2.3102310231023049E-2</v>
      </c>
      <c r="E477" s="86" t="str">
        <f>IFERROR(VLOOKUP(A477,SPY!$A$2:$E$379,5,FALSE),"")</f>
        <v/>
      </c>
      <c r="F477" s="8" t="str">
        <f t="shared" si="30"/>
        <v/>
      </c>
    </row>
    <row r="478" spans="1:6" x14ac:dyDescent="0.45">
      <c r="A478" s="9">
        <v>19207</v>
      </c>
      <c r="B478" s="90">
        <v>29.8</v>
      </c>
      <c r="C478" s="8">
        <f t="shared" si="31"/>
        <v>6.7567567567567988E-3</v>
      </c>
      <c r="D478" s="8">
        <f t="shared" si="32"/>
        <v>-9.966777408637939E-3</v>
      </c>
      <c r="E478" s="86" t="str">
        <f>IFERROR(VLOOKUP(A478,SPY!$A$2:$E$379,5,FALSE),"")</f>
        <v/>
      </c>
      <c r="F478" s="8" t="str">
        <f t="shared" si="30"/>
        <v/>
      </c>
    </row>
    <row r="479" spans="1:6" x14ac:dyDescent="0.45">
      <c r="A479" s="9">
        <v>19238</v>
      </c>
      <c r="B479" s="90">
        <v>29.6</v>
      </c>
      <c r="C479" s="8">
        <f t="shared" si="31"/>
        <v>-6.7114093959731447E-3</v>
      </c>
      <c r="D479" s="8">
        <f t="shared" si="32"/>
        <v>-1.6611295681063121E-2</v>
      </c>
      <c r="E479" s="86" t="str">
        <f>IFERROR(VLOOKUP(A479,SPY!$A$2:$E$379,5,FALSE),"")</f>
        <v/>
      </c>
      <c r="F479" s="8" t="str">
        <f t="shared" si="30"/>
        <v/>
      </c>
    </row>
    <row r="480" spans="1:6" x14ac:dyDescent="0.45">
      <c r="A480" s="9">
        <v>19268</v>
      </c>
      <c r="B480" s="90">
        <v>29.5</v>
      </c>
      <c r="C480" s="8">
        <f t="shared" si="31"/>
        <v>-3.3783783783783994E-3</v>
      </c>
      <c r="D480" s="8">
        <f t="shared" si="32"/>
        <v>-1.9933554817275767E-2</v>
      </c>
      <c r="E480" s="86" t="str">
        <f>IFERROR(VLOOKUP(A480,SPY!$A$2:$E$379,5,FALSE),"")</f>
        <v/>
      </c>
      <c r="F480" s="8" t="str">
        <f t="shared" si="30"/>
        <v/>
      </c>
    </row>
    <row r="481" spans="1:6" x14ac:dyDescent="0.45">
      <c r="A481" s="9">
        <v>19299</v>
      </c>
      <c r="B481" s="90">
        <v>29.3</v>
      </c>
      <c r="C481" s="8">
        <f t="shared" si="31"/>
        <v>-6.7796610169491567E-3</v>
      </c>
      <c r="D481" s="8">
        <f t="shared" si="32"/>
        <v>-2.657807308970106E-2</v>
      </c>
      <c r="E481" s="86" t="str">
        <f>IFERROR(VLOOKUP(A481,SPY!$A$2:$E$379,5,FALSE),"")</f>
        <v/>
      </c>
      <c r="F481" s="8" t="str">
        <f t="shared" si="30"/>
        <v/>
      </c>
    </row>
    <row r="482" spans="1:6" x14ac:dyDescent="0.45">
      <c r="A482" s="9">
        <v>19329</v>
      </c>
      <c r="B482" s="90">
        <v>29.1</v>
      </c>
      <c r="C482" s="8">
        <f t="shared" si="31"/>
        <v>-6.8259385665528916E-3</v>
      </c>
      <c r="D482" s="8">
        <f t="shared" si="32"/>
        <v>-3.3222591362126241E-2</v>
      </c>
      <c r="E482" s="86" t="str">
        <f>IFERROR(VLOOKUP(A482,SPY!$A$2:$E$379,5,FALSE),"")</f>
        <v/>
      </c>
      <c r="F482" s="8" t="str">
        <f t="shared" si="30"/>
        <v/>
      </c>
    </row>
    <row r="483" spans="1:6" x14ac:dyDescent="0.45">
      <c r="A483" s="9">
        <v>19360</v>
      </c>
      <c r="B483" s="90">
        <v>29.1</v>
      </c>
      <c r="C483" s="8">
        <f t="shared" si="31"/>
        <v>0</v>
      </c>
      <c r="D483" s="8">
        <f t="shared" si="32"/>
        <v>-2.9999999999999916E-2</v>
      </c>
      <c r="E483" s="86" t="str">
        <f>IFERROR(VLOOKUP(A483,SPY!$A$2:$E$379,5,FALSE),"")</f>
        <v/>
      </c>
      <c r="F483" s="8" t="str">
        <f t="shared" si="30"/>
        <v/>
      </c>
    </row>
    <row r="484" spans="1:6" x14ac:dyDescent="0.45">
      <c r="A484" s="9">
        <v>19391</v>
      </c>
      <c r="B484" s="90">
        <v>29.1</v>
      </c>
      <c r="C484" s="8">
        <f t="shared" si="31"/>
        <v>0</v>
      </c>
      <c r="D484" s="8">
        <f t="shared" si="32"/>
        <v>-2.3489932885906062E-2</v>
      </c>
      <c r="E484" s="86" t="str">
        <f>IFERROR(VLOOKUP(A484,SPY!$A$2:$E$379,5,FALSE),"")</f>
        <v/>
      </c>
      <c r="F484" s="8" t="str">
        <f t="shared" si="30"/>
        <v/>
      </c>
    </row>
    <row r="485" spans="1:6" x14ac:dyDescent="0.45">
      <c r="A485" s="9">
        <v>19419</v>
      </c>
      <c r="B485" s="90">
        <v>29.2</v>
      </c>
      <c r="C485" s="8">
        <f t="shared" si="31"/>
        <v>3.4364261168384758E-3</v>
      </c>
      <c r="D485" s="8">
        <f t="shared" si="32"/>
        <v>-2.0134228187919545E-2</v>
      </c>
      <c r="E485" s="86" t="str">
        <f>IFERROR(VLOOKUP(A485,SPY!$A$2:$E$379,5,FALSE),"")</f>
        <v/>
      </c>
      <c r="F485" s="8" t="str">
        <f t="shared" si="30"/>
        <v/>
      </c>
    </row>
    <row r="486" spans="1:6" x14ac:dyDescent="0.45">
      <c r="A486" s="9">
        <v>19450</v>
      </c>
      <c r="B486" s="90">
        <v>29</v>
      </c>
      <c r="C486" s="8">
        <f t="shared" si="31"/>
        <v>-6.8493150684931781E-3</v>
      </c>
      <c r="D486" s="8">
        <f t="shared" si="32"/>
        <v>-2.0270270270270285E-2</v>
      </c>
      <c r="E486" s="86" t="str">
        <f>IFERROR(VLOOKUP(A486,SPY!$A$2:$E$379,5,FALSE),"")</f>
        <v/>
      </c>
      <c r="F486" s="8" t="str">
        <f t="shared" si="30"/>
        <v/>
      </c>
    </row>
    <row r="487" spans="1:6" x14ac:dyDescent="0.45">
      <c r="A487" s="9">
        <v>19480</v>
      </c>
      <c r="B487" s="90">
        <v>29.1</v>
      </c>
      <c r="C487" s="8">
        <f t="shared" si="31"/>
        <v>3.4482758620690834E-3</v>
      </c>
      <c r="D487" s="8">
        <f t="shared" si="32"/>
        <v>-1.6891891891891886E-2</v>
      </c>
      <c r="E487" s="86" t="str">
        <f>IFERROR(VLOOKUP(A487,SPY!$A$2:$E$379,5,FALSE),"")</f>
        <v/>
      </c>
      <c r="F487" s="8" t="str">
        <f t="shared" si="30"/>
        <v/>
      </c>
    </row>
    <row r="488" spans="1:6" x14ac:dyDescent="0.45">
      <c r="A488" s="9">
        <v>19511</v>
      </c>
      <c r="B488" s="90">
        <v>29</v>
      </c>
      <c r="C488" s="8">
        <f t="shared" si="31"/>
        <v>-3.4364261168385868E-3</v>
      </c>
      <c r="D488" s="8">
        <f t="shared" si="32"/>
        <v>-1.6949152542372836E-2</v>
      </c>
      <c r="E488" s="86" t="str">
        <f>IFERROR(VLOOKUP(A488,SPY!$A$2:$E$379,5,FALSE),"")</f>
        <v/>
      </c>
      <c r="F488" s="8" t="str">
        <f t="shared" si="30"/>
        <v/>
      </c>
    </row>
    <row r="489" spans="1:6" x14ac:dyDescent="0.45">
      <c r="A489" s="9">
        <v>19541</v>
      </c>
      <c r="B489" s="90">
        <v>29.4</v>
      </c>
      <c r="C489" s="8">
        <f t="shared" si="31"/>
        <v>1.379310344827589E-2</v>
      </c>
      <c r="D489" s="8">
        <f t="shared" si="32"/>
        <v>-6.7567567567567988E-3</v>
      </c>
      <c r="E489" s="86" t="str">
        <f>IFERROR(VLOOKUP(A489,SPY!$A$2:$E$379,5,FALSE),"")</f>
        <v/>
      </c>
      <c r="F489" s="8" t="str">
        <f t="shared" ref="F489:F552" si="33">IFERROR(E489/E477-1,"")</f>
        <v/>
      </c>
    </row>
    <row r="490" spans="1:6" x14ac:dyDescent="0.45">
      <c r="A490" s="9">
        <v>19572</v>
      </c>
      <c r="B490" s="90">
        <v>29.3</v>
      </c>
      <c r="C490" s="8">
        <f t="shared" si="31"/>
        <v>-3.4013605442175798E-3</v>
      </c>
      <c r="D490" s="8">
        <f t="shared" si="32"/>
        <v>-1.6778523489932917E-2</v>
      </c>
      <c r="E490" s="86" t="str">
        <f>IFERROR(VLOOKUP(A490,SPY!$A$2:$E$379,5,FALSE),"")</f>
        <v/>
      </c>
      <c r="F490" s="8" t="str">
        <f t="shared" si="33"/>
        <v/>
      </c>
    </row>
    <row r="491" spans="1:6" x14ac:dyDescent="0.45">
      <c r="A491" s="9">
        <v>19603</v>
      </c>
      <c r="B491" s="90">
        <v>29.4</v>
      </c>
      <c r="C491" s="8">
        <f t="shared" si="31"/>
        <v>3.4129692832762792E-3</v>
      </c>
      <c r="D491" s="8">
        <f t="shared" si="32"/>
        <v>-6.7567567567567988E-3</v>
      </c>
      <c r="E491" s="86" t="str">
        <f>IFERROR(VLOOKUP(A491,SPY!$A$2:$E$379,5,FALSE),"")</f>
        <v/>
      </c>
      <c r="F491" s="8" t="str">
        <f t="shared" si="33"/>
        <v/>
      </c>
    </row>
    <row r="492" spans="1:6" x14ac:dyDescent="0.45">
      <c r="A492" s="9">
        <v>19633</v>
      </c>
      <c r="B492" s="90">
        <v>29.2</v>
      </c>
      <c r="C492" s="8">
        <f t="shared" si="31"/>
        <v>-6.8027210884353817E-3</v>
      </c>
      <c r="D492" s="8">
        <f t="shared" si="32"/>
        <v>-1.0169491525423791E-2</v>
      </c>
      <c r="E492" s="86" t="str">
        <f>IFERROR(VLOOKUP(A492,SPY!$A$2:$E$379,5,FALSE),"")</f>
        <v/>
      </c>
      <c r="F492" s="8" t="str">
        <f t="shared" si="33"/>
        <v/>
      </c>
    </row>
    <row r="493" spans="1:6" x14ac:dyDescent="0.45">
      <c r="A493" s="9">
        <v>19664</v>
      </c>
      <c r="B493" s="90">
        <v>29.1</v>
      </c>
      <c r="C493" s="8">
        <f t="shared" si="31"/>
        <v>-3.424657534246478E-3</v>
      </c>
      <c r="D493" s="8">
        <f t="shared" si="32"/>
        <v>-6.8259385665528916E-3</v>
      </c>
      <c r="E493" s="86" t="str">
        <f>IFERROR(VLOOKUP(A493,SPY!$A$2:$E$379,5,FALSE),"")</f>
        <v/>
      </c>
      <c r="F493" s="8" t="str">
        <f t="shared" si="33"/>
        <v/>
      </c>
    </row>
    <row r="494" spans="1:6" x14ac:dyDescent="0.45">
      <c r="A494" s="9">
        <v>19694</v>
      </c>
      <c r="B494" s="90">
        <v>29.2</v>
      </c>
      <c r="C494" s="8">
        <f t="shared" si="31"/>
        <v>3.4364261168384758E-3</v>
      </c>
      <c r="D494" s="8">
        <f t="shared" si="32"/>
        <v>3.4364261168384758E-3</v>
      </c>
      <c r="E494" s="86" t="str">
        <f>IFERROR(VLOOKUP(A494,SPY!$A$2:$E$379,5,FALSE),"")</f>
        <v/>
      </c>
      <c r="F494" s="8" t="str">
        <f t="shared" si="33"/>
        <v/>
      </c>
    </row>
    <row r="495" spans="1:6" x14ac:dyDescent="0.45">
      <c r="A495" s="9">
        <v>19725</v>
      </c>
      <c r="B495" s="90">
        <v>29.4</v>
      </c>
      <c r="C495" s="8">
        <f t="shared" si="31"/>
        <v>6.8493150684931781E-3</v>
      </c>
      <c r="D495" s="8">
        <f t="shared" si="32"/>
        <v>1.0309278350515427E-2</v>
      </c>
      <c r="E495" s="86" t="str">
        <f>IFERROR(VLOOKUP(A495,SPY!$A$2:$E$379,5,FALSE),"")</f>
        <v/>
      </c>
      <c r="F495" s="8" t="str">
        <f t="shared" si="33"/>
        <v/>
      </c>
    </row>
    <row r="496" spans="1:6" x14ac:dyDescent="0.45">
      <c r="A496" s="9">
        <v>19756</v>
      </c>
      <c r="B496" s="90">
        <v>29.3</v>
      </c>
      <c r="C496" s="8">
        <f t="shared" si="31"/>
        <v>-3.4013605442175798E-3</v>
      </c>
      <c r="D496" s="8">
        <f t="shared" si="32"/>
        <v>6.8728522336769515E-3</v>
      </c>
      <c r="E496" s="86" t="str">
        <f>IFERROR(VLOOKUP(A496,SPY!$A$2:$E$379,5,FALSE),"")</f>
        <v/>
      </c>
      <c r="F496" s="8" t="str">
        <f t="shared" si="33"/>
        <v/>
      </c>
    </row>
    <row r="497" spans="1:6" x14ac:dyDescent="0.45">
      <c r="A497" s="9">
        <v>19784</v>
      </c>
      <c r="B497" s="90">
        <v>29.3</v>
      </c>
      <c r="C497" s="8">
        <f t="shared" si="31"/>
        <v>0</v>
      </c>
      <c r="D497" s="8">
        <f t="shared" si="32"/>
        <v>3.4246575342467001E-3</v>
      </c>
      <c r="E497" s="86" t="str">
        <f>IFERROR(VLOOKUP(A497,SPY!$A$2:$E$379,5,FALSE),"")</f>
        <v/>
      </c>
      <c r="F497" s="8" t="str">
        <f t="shared" si="33"/>
        <v/>
      </c>
    </row>
    <row r="498" spans="1:6" x14ac:dyDescent="0.45">
      <c r="A498" s="9">
        <v>19815</v>
      </c>
      <c r="B498" s="90">
        <v>29.4</v>
      </c>
      <c r="C498" s="8">
        <f t="shared" si="31"/>
        <v>3.4129692832762792E-3</v>
      </c>
      <c r="D498" s="8">
        <f t="shared" si="32"/>
        <v>1.379310344827589E-2</v>
      </c>
      <c r="E498" s="86" t="str">
        <f>IFERROR(VLOOKUP(A498,SPY!$A$2:$E$379,5,FALSE),"")</f>
        <v/>
      </c>
      <c r="F498" s="8" t="str">
        <f t="shared" si="33"/>
        <v/>
      </c>
    </row>
    <row r="499" spans="1:6" x14ac:dyDescent="0.45">
      <c r="A499" s="9">
        <v>19845</v>
      </c>
      <c r="B499" s="90">
        <v>29.4</v>
      </c>
      <c r="C499" s="8">
        <f t="shared" si="31"/>
        <v>0</v>
      </c>
      <c r="D499" s="8">
        <f t="shared" si="32"/>
        <v>1.0309278350515427E-2</v>
      </c>
      <c r="E499" s="86" t="str">
        <f>IFERROR(VLOOKUP(A499,SPY!$A$2:$E$379,5,FALSE),"")</f>
        <v/>
      </c>
      <c r="F499" s="8" t="str">
        <f t="shared" si="33"/>
        <v/>
      </c>
    </row>
    <row r="500" spans="1:6" x14ac:dyDescent="0.45">
      <c r="A500" s="9">
        <v>19876</v>
      </c>
      <c r="B500" s="90">
        <v>29.2</v>
      </c>
      <c r="C500" s="8">
        <f t="shared" si="31"/>
        <v>-6.8027210884353817E-3</v>
      </c>
      <c r="D500" s="8">
        <f t="shared" si="32"/>
        <v>6.8965517241379448E-3</v>
      </c>
      <c r="E500" s="86" t="str">
        <f>IFERROR(VLOOKUP(A500,SPY!$A$2:$E$379,5,FALSE),"")</f>
        <v/>
      </c>
      <c r="F500" s="8" t="str">
        <f t="shared" si="33"/>
        <v/>
      </c>
    </row>
    <row r="501" spans="1:6" x14ac:dyDescent="0.45">
      <c r="A501" s="9">
        <v>19906</v>
      </c>
      <c r="B501" s="90">
        <v>29.3</v>
      </c>
      <c r="C501" s="8">
        <f t="shared" si="31"/>
        <v>3.4246575342467001E-3</v>
      </c>
      <c r="D501" s="8">
        <f t="shared" si="32"/>
        <v>-3.4013605442175798E-3</v>
      </c>
      <c r="E501" s="86" t="str">
        <f>IFERROR(VLOOKUP(A501,SPY!$A$2:$E$379,5,FALSE),"")</f>
        <v/>
      </c>
      <c r="F501" s="8" t="str">
        <f t="shared" si="33"/>
        <v/>
      </c>
    </row>
    <row r="502" spans="1:6" x14ac:dyDescent="0.45">
      <c r="A502" s="9">
        <v>19937</v>
      </c>
      <c r="B502" s="90">
        <v>29.3</v>
      </c>
      <c r="C502" s="8">
        <f t="shared" si="31"/>
        <v>0</v>
      </c>
      <c r="D502" s="8">
        <f t="shared" si="32"/>
        <v>0</v>
      </c>
      <c r="E502" s="86" t="str">
        <f>IFERROR(VLOOKUP(A502,SPY!$A$2:$E$379,5,FALSE),"")</f>
        <v/>
      </c>
      <c r="F502" s="8" t="str">
        <f t="shared" si="33"/>
        <v/>
      </c>
    </row>
    <row r="503" spans="1:6" x14ac:dyDescent="0.45">
      <c r="A503" s="9">
        <v>19968</v>
      </c>
      <c r="B503" s="90">
        <v>29.2</v>
      </c>
      <c r="C503" s="8">
        <f t="shared" si="31"/>
        <v>-3.4129692832765013E-3</v>
      </c>
      <c r="D503" s="8">
        <f t="shared" si="32"/>
        <v>-6.8027210884353817E-3</v>
      </c>
      <c r="E503" s="86" t="str">
        <f>IFERROR(VLOOKUP(A503,SPY!$A$2:$E$379,5,FALSE),"")</f>
        <v/>
      </c>
      <c r="F503" s="8" t="str">
        <f t="shared" si="33"/>
        <v/>
      </c>
    </row>
    <row r="504" spans="1:6" x14ac:dyDescent="0.45">
      <c r="A504" s="9">
        <v>19998</v>
      </c>
      <c r="B504" s="90">
        <v>29.1</v>
      </c>
      <c r="C504" s="8">
        <f t="shared" si="31"/>
        <v>-3.424657534246478E-3</v>
      </c>
      <c r="D504" s="8">
        <f t="shared" si="32"/>
        <v>-3.424657534246478E-3</v>
      </c>
      <c r="E504" s="86" t="str">
        <f>IFERROR(VLOOKUP(A504,SPY!$A$2:$E$379,5,FALSE),"")</f>
        <v/>
      </c>
      <c r="F504" s="8" t="str">
        <f t="shared" si="33"/>
        <v/>
      </c>
    </row>
    <row r="505" spans="1:6" x14ac:dyDescent="0.45">
      <c r="A505" s="9">
        <v>20029</v>
      </c>
      <c r="B505" s="90">
        <v>29.2</v>
      </c>
      <c r="C505" s="8">
        <f t="shared" si="31"/>
        <v>3.4364261168384758E-3</v>
      </c>
      <c r="D505" s="8">
        <f t="shared" si="32"/>
        <v>3.4364261168384758E-3</v>
      </c>
      <c r="E505" s="86" t="str">
        <f>IFERROR(VLOOKUP(A505,SPY!$A$2:$E$379,5,FALSE),"")</f>
        <v/>
      </c>
      <c r="F505" s="8" t="str">
        <f t="shared" si="33"/>
        <v/>
      </c>
    </row>
    <row r="506" spans="1:6" x14ac:dyDescent="0.45">
      <c r="A506" s="9">
        <v>20059</v>
      </c>
      <c r="B506" s="90">
        <v>29</v>
      </c>
      <c r="C506" s="8">
        <f t="shared" si="31"/>
        <v>-6.8493150684931781E-3</v>
      </c>
      <c r="D506" s="8">
        <f t="shared" si="32"/>
        <v>-6.8493150684931781E-3</v>
      </c>
      <c r="E506" s="86" t="str">
        <f>IFERROR(VLOOKUP(A506,SPY!$A$2:$E$379,5,FALSE),"")</f>
        <v/>
      </c>
      <c r="F506" s="8" t="str">
        <f t="shared" si="33"/>
        <v/>
      </c>
    </row>
    <row r="507" spans="1:6" x14ac:dyDescent="0.45">
      <c r="A507" s="9">
        <v>20090</v>
      </c>
      <c r="B507" s="90">
        <v>29.2</v>
      </c>
      <c r="C507" s="8">
        <f t="shared" si="31"/>
        <v>6.8965517241379448E-3</v>
      </c>
      <c r="D507" s="8">
        <f t="shared" si="32"/>
        <v>-6.8027210884353817E-3</v>
      </c>
      <c r="E507" s="86" t="str">
        <f>IFERROR(VLOOKUP(A507,SPY!$A$2:$E$379,5,FALSE),"")</f>
        <v/>
      </c>
      <c r="F507" s="8" t="str">
        <f t="shared" si="33"/>
        <v/>
      </c>
    </row>
    <row r="508" spans="1:6" x14ac:dyDescent="0.45">
      <c r="A508" s="9">
        <v>20121</v>
      </c>
      <c r="B508" s="90">
        <v>29.3</v>
      </c>
      <c r="C508" s="8">
        <f t="shared" si="31"/>
        <v>3.4246575342467001E-3</v>
      </c>
      <c r="D508" s="8">
        <f t="shared" si="32"/>
        <v>0</v>
      </c>
      <c r="E508" s="86" t="str">
        <f>IFERROR(VLOOKUP(A508,SPY!$A$2:$E$379,5,FALSE),"")</f>
        <v/>
      </c>
      <c r="F508" s="8" t="str">
        <f t="shared" si="33"/>
        <v/>
      </c>
    </row>
    <row r="509" spans="1:6" x14ac:dyDescent="0.45">
      <c r="A509" s="9">
        <v>20149</v>
      </c>
      <c r="B509" s="90">
        <v>29.2</v>
      </c>
      <c r="C509" s="8">
        <f t="shared" si="31"/>
        <v>-3.4129692832765013E-3</v>
      </c>
      <c r="D509" s="8">
        <f t="shared" si="32"/>
        <v>-3.4129692832765013E-3</v>
      </c>
      <c r="E509" s="86" t="str">
        <f>IFERROR(VLOOKUP(A509,SPY!$A$2:$E$379,5,FALSE),"")</f>
        <v/>
      </c>
      <c r="F509" s="8" t="str">
        <f t="shared" si="33"/>
        <v/>
      </c>
    </row>
    <row r="510" spans="1:6" x14ac:dyDescent="0.45">
      <c r="A510" s="9">
        <v>20180</v>
      </c>
      <c r="B510" s="90">
        <v>29.3</v>
      </c>
      <c r="C510" s="8">
        <f t="shared" si="31"/>
        <v>3.4246575342467001E-3</v>
      </c>
      <c r="D510" s="8">
        <f t="shared" si="32"/>
        <v>-3.4013605442175798E-3</v>
      </c>
      <c r="E510" s="86" t="str">
        <f>IFERROR(VLOOKUP(A510,SPY!$A$2:$E$379,5,FALSE),"")</f>
        <v/>
      </c>
      <c r="F510" s="8" t="str">
        <f t="shared" si="33"/>
        <v/>
      </c>
    </row>
    <row r="511" spans="1:6" x14ac:dyDescent="0.45">
      <c r="A511" s="9">
        <v>20210</v>
      </c>
      <c r="B511" s="90">
        <v>29.1</v>
      </c>
      <c r="C511" s="8">
        <f t="shared" si="31"/>
        <v>-6.8259385665528916E-3</v>
      </c>
      <c r="D511" s="8">
        <f t="shared" si="32"/>
        <v>-1.0204081632652962E-2</v>
      </c>
      <c r="E511" s="86" t="str">
        <f>IFERROR(VLOOKUP(A511,SPY!$A$2:$E$379,5,FALSE),"")</f>
        <v/>
      </c>
      <c r="F511" s="8" t="str">
        <f t="shared" si="33"/>
        <v/>
      </c>
    </row>
    <row r="512" spans="1:6" x14ac:dyDescent="0.45">
      <c r="A512" s="9">
        <v>20241</v>
      </c>
      <c r="B512" s="90">
        <v>29.3</v>
      </c>
      <c r="C512" s="8">
        <f t="shared" si="31"/>
        <v>6.8728522336769515E-3</v>
      </c>
      <c r="D512" s="8">
        <f t="shared" si="32"/>
        <v>3.4246575342467001E-3</v>
      </c>
      <c r="E512" s="86" t="str">
        <f>IFERROR(VLOOKUP(A512,SPY!$A$2:$E$379,5,FALSE),"")</f>
        <v/>
      </c>
      <c r="F512" s="8" t="str">
        <f t="shared" si="33"/>
        <v/>
      </c>
    </row>
    <row r="513" spans="1:6" x14ac:dyDescent="0.45">
      <c r="A513" s="9">
        <v>20271</v>
      </c>
      <c r="B513" s="90">
        <v>29.3</v>
      </c>
      <c r="C513" s="8">
        <f t="shared" si="31"/>
        <v>0</v>
      </c>
      <c r="D513" s="8">
        <f t="shared" si="32"/>
        <v>0</v>
      </c>
      <c r="E513" s="86" t="str">
        <f>IFERROR(VLOOKUP(A513,SPY!$A$2:$E$379,5,FALSE),"")</f>
        <v/>
      </c>
      <c r="F513" s="8" t="str">
        <f t="shared" si="33"/>
        <v/>
      </c>
    </row>
    <row r="514" spans="1:6" x14ac:dyDescent="0.45">
      <c r="A514" s="9">
        <v>20302</v>
      </c>
      <c r="B514" s="90">
        <v>29.4</v>
      </c>
      <c r="C514" s="8">
        <f t="shared" si="31"/>
        <v>3.4129692832762792E-3</v>
      </c>
      <c r="D514" s="8">
        <f t="shared" si="32"/>
        <v>3.4129692832762792E-3</v>
      </c>
      <c r="E514" s="86" t="str">
        <f>IFERROR(VLOOKUP(A514,SPY!$A$2:$E$379,5,FALSE),"")</f>
        <v/>
      </c>
      <c r="F514" s="8" t="str">
        <f t="shared" si="33"/>
        <v/>
      </c>
    </row>
    <row r="515" spans="1:6" x14ac:dyDescent="0.45">
      <c r="A515" s="9">
        <v>20333</v>
      </c>
      <c r="B515" s="90">
        <v>29.6</v>
      </c>
      <c r="C515" s="8">
        <f t="shared" si="31"/>
        <v>6.8027210884353817E-3</v>
      </c>
      <c r="D515" s="8">
        <f t="shared" si="32"/>
        <v>1.3698630136986356E-2</v>
      </c>
      <c r="E515" s="86" t="str">
        <f>IFERROR(VLOOKUP(A515,SPY!$A$2:$E$379,5,FALSE),"")</f>
        <v/>
      </c>
      <c r="F515" s="8" t="str">
        <f t="shared" si="33"/>
        <v/>
      </c>
    </row>
    <row r="516" spans="1:6" x14ac:dyDescent="0.45">
      <c r="A516" s="9">
        <v>20363</v>
      </c>
      <c r="B516" s="90">
        <v>29.6</v>
      </c>
      <c r="C516" s="8">
        <f t="shared" si="31"/>
        <v>0</v>
      </c>
      <c r="D516" s="8">
        <f t="shared" si="32"/>
        <v>1.7182130584192379E-2</v>
      </c>
      <c r="E516" s="86" t="str">
        <f>IFERROR(VLOOKUP(A516,SPY!$A$2:$E$379,5,FALSE),"")</f>
        <v/>
      </c>
      <c r="F516" s="8" t="str">
        <f t="shared" si="33"/>
        <v/>
      </c>
    </row>
    <row r="517" spans="1:6" x14ac:dyDescent="0.45">
      <c r="A517" s="9">
        <v>20394</v>
      </c>
      <c r="B517" s="90">
        <v>29.5</v>
      </c>
      <c r="C517" s="8">
        <f t="shared" ref="C517:C580" si="34">B517/B516-1</f>
        <v>-3.3783783783783994E-3</v>
      </c>
      <c r="D517" s="8">
        <f t="shared" si="32"/>
        <v>1.0273972602739656E-2</v>
      </c>
      <c r="E517" s="86" t="str">
        <f>IFERROR(VLOOKUP(A517,SPY!$A$2:$E$379,5,FALSE),"")</f>
        <v/>
      </c>
      <c r="F517" s="8" t="str">
        <f t="shared" si="33"/>
        <v/>
      </c>
    </row>
    <row r="518" spans="1:6" x14ac:dyDescent="0.45">
      <c r="A518" s="9">
        <v>20424</v>
      </c>
      <c r="B518" s="90">
        <v>29.5</v>
      </c>
      <c r="C518" s="8">
        <f t="shared" si="34"/>
        <v>0</v>
      </c>
      <c r="D518" s="8">
        <f t="shared" si="32"/>
        <v>1.7241379310344751E-2</v>
      </c>
      <c r="E518" s="86" t="str">
        <f>IFERROR(VLOOKUP(A518,SPY!$A$2:$E$379,5,FALSE),"")</f>
        <v/>
      </c>
      <c r="F518" s="8" t="str">
        <f t="shared" si="33"/>
        <v/>
      </c>
    </row>
    <row r="519" spans="1:6" x14ac:dyDescent="0.45">
      <c r="A519" s="9">
        <v>20455</v>
      </c>
      <c r="B519" s="90">
        <v>29.7</v>
      </c>
      <c r="C519" s="8">
        <f t="shared" si="34"/>
        <v>6.7796610169490457E-3</v>
      </c>
      <c r="D519" s="8">
        <f t="shared" si="32"/>
        <v>1.7123287671232834E-2</v>
      </c>
      <c r="E519" s="86" t="str">
        <f>IFERROR(VLOOKUP(A519,SPY!$A$2:$E$379,5,FALSE),"")</f>
        <v/>
      </c>
      <c r="F519" s="8" t="str">
        <f t="shared" si="33"/>
        <v/>
      </c>
    </row>
    <row r="520" spans="1:6" x14ac:dyDescent="0.45">
      <c r="A520" s="9">
        <v>20486</v>
      </c>
      <c r="B520" s="90">
        <v>29.8</v>
      </c>
      <c r="C520" s="8">
        <f t="shared" si="34"/>
        <v>3.3670033670034627E-3</v>
      </c>
      <c r="D520" s="8">
        <f t="shared" si="32"/>
        <v>1.7064846416382284E-2</v>
      </c>
      <c r="E520" s="86" t="str">
        <f>IFERROR(VLOOKUP(A520,SPY!$A$2:$E$379,5,FALSE),"")</f>
        <v/>
      </c>
      <c r="F520" s="8" t="str">
        <f t="shared" si="33"/>
        <v/>
      </c>
    </row>
    <row r="521" spans="1:6" x14ac:dyDescent="0.45">
      <c r="A521" s="9">
        <v>20515</v>
      </c>
      <c r="B521" s="90">
        <v>29.9</v>
      </c>
      <c r="C521" s="8">
        <f t="shared" si="34"/>
        <v>3.3557046979864058E-3</v>
      </c>
      <c r="D521" s="8">
        <f t="shared" si="32"/>
        <v>2.3972602739726012E-2</v>
      </c>
      <c r="E521" s="86" t="str">
        <f>IFERROR(VLOOKUP(A521,SPY!$A$2:$E$379,5,FALSE),"")</f>
        <v/>
      </c>
      <c r="F521" s="8" t="str">
        <f t="shared" si="33"/>
        <v/>
      </c>
    </row>
    <row r="522" spans="1:6" x14ac:dyDescent="0.45">
      <c r="A522" s="9">
        <v>20546</v>
      </c>
      <c r="B522" s="90">
        <v>30.1</v>
      </c>
      <c r="C522" s="8">
        <f t="shared" si="34"/>
        <v>6.6889632107023367E-3</v>
      </c>
      <c r="D522" s="8">
        <f t="shared" si="32"/>
        <v>2.7303754266211566E-2</v>
      </c>
      <c r="E522" s="86" t="str">
        <f>IFERROR(VLOOKUP(A522,SPY!$A$2:$E$379,5,FALSE),"")</f>
        <v/>
      </c>
      <c r="F522" s="8" t="str">
        <f t="shared" si="33"/>
        <v/>
      </c>
    </row>
    <row r="523" spans="1:6" x14ac:dyDescent="0.45">
      <c r="A523" s="9">
        <v>20576</v>
      </c>
      <c r="B523" s="90">
        <v>30.3</v>
      </c>
      <c r="C523" s="8">
        <f t="shared" si="34"/>
        <v>6.6445182724252927E-3</v>
      </c>
      <c r="D523" s="8">
        <f t="shared" si="32"/>
        <v>4.1237113402061931E-2</v>
      </c>
      <c r="E523" s="86" t="str">
        <f>IFERROR(VLOOKUP(A523,SPY!$A$2:$E$379,5,FALSE),"")</f>
        <v/>
      </c>
      <c r="F523" s="8" t="str">
        <f t="shared" si="33"/>
        <v/>
      </c>
    </row>
    <row r="524" spans="1:6" x14ac:dyDescent="0.45">
      <c r="A524" s="9">
        <v>20607</v>
      </c>
      <c r="B524" s="90">
        <v>30.3</v>
      </c>
      <c r="C524" s="8">
        <f t="shared" si="34"/>
        <v>0</v>
      </c>
      <c r="D524" s="8">
        <f t="shared" si="32"/>
        <v>3.4129692832764569E-2</v>
      </c>
      <c r="E524" s="86" t="str">
        <f>IFERROR(VLOOKUP(A524,SPY!$A$2:$E$379,5,FALSE),"")</f>
        <v/>
      </c>
      <c r="F524" s="8" t="str">
        <f t="shared" si="33"/>
        <v/>
      </c>
    </row>
    <row r="525" spans="1:6" x14ac:dyDescent="0.45">
      <c r="A525" s="9">
        <v>20637</v>
      </c>
      <c r="B525" s="90">
        <v>30.2</v>
      </c>
      <c r="C525" s="8">
        <f t="shared" si="34"/>
        <v>-3.3003300330033403E-3</v>
      </c>
      <c r="D525" s="8">
        <f t="shared" si="32"/>
        <v>3.0716723549488067E-2</v>
      </c>
      <c r="E525" s="86" t="str">
        <f>IFERROR(VLOOKUP(A525,SPY!$A$2:$E$379,5,FALSE),"")</f>
        <v/>
      </c>
      <c r="F525" s="8" t="str">
        <f t="shared" si="33"/>
        <v/>
      </c>
    </row>
    <row r="526" spans="1:6" x14ac:dyDescent="0.45">
      <c r="A526" s="9">
        <v>20668</v>
      </c>
      <c r="B526" s="90">
        <v>30.4</v>
      </c>
      <c r="C526" s="8">
        <f t="shared" si="34"/>
        <v>6.6225165562914245E-3</v>
      </c>
      <c r="D526" s="8">
        <f t="shared" si="32"/>
        <v>3.4013605442176909E-2</v>
      </c>
      <c r="E526" s="86" t="str">
        <f>IFERROR(VLOOKUP(A526,SPY!$A$2:$E$379,5,FALSE),"")</f>
        <v/>
      </c>
      <c r="F526" s="8" t="str">
        <f t="shared" si="33"/>
        <v/>
      </c>
    </row>
    <row r="527" spans="1:6" x14ac:dyDescent="0.45">
      <c r="A527" s="9">
        <v>20699</v>
      </c>
      <c r="B527" s="90">
        <v>30.6</v>
      </c>
      <c r="C527" s="8">
        <f t="shared" si="34"/>
        <v>6.5789473684212396E-3</v>
      </c>
      <c r="D527" s="8">
        <f t="shared" si="32"/>
        <v>3.3783783783783772E-2</v>
      </c>
      <c r="E527" s="86" t="str">
        <f>IFERROR(VLOOKUP(A527,SPY!$A$2:$E$379,5,FALSE),"")</f>
        <v/>
      </c>
      <c r="F527" s="8" t="str">
        <f t="shared" si="33"/>
        <v/>
      </c>
    </row>
    <row r="528" spans="1:6" x14ac:dyDescent="0.45">
      <c r="A528" s="9">
        <v>20729</v>
      </c>
      <c r="B528" s="90">
        <v>30.6</v>
      </c>
      <c r="C528" s="8">
        <f t="shared" si="34"/>
        <v>0</v>
      </c>
      <c r="D528" s="8">
        <f t="shared" ref="D528:D591" si="35">B528/B516-1</f>
        <v>3.3783783783783772E-2</v>
      </c>
      <c r="E528" s="86" t="str">
        <f>IFERROR(VLOOKUP(A528,SPY!$A$2:$E$379,5,FALSE),"")</f>
        <v/>
      </c>
      <c r="F528" s="8" t="str">
        <f t="shared" si="33"/>
        <v/>
      </c>
    </row>
    <row r="529" spans="1:6" x14ac:dyDescent="0.45">
      <c r="A529" s="9">
        <v>20760</v>
      </c>
      <c r="B529" s="90">
        <v>30.7</v>
      </c>
      <c r="C529" s="8">
        <f t="shared" si="34"/>
        <v>3.2679738562091387E-3</v>
      </c>
      <c r="D529" s="8">
        <f t="shared" si="35"/>
        <v>4.067796610169494E-2</v>
      </c>
      <c r="E529" s="86" t="str">
        <f>IFERROR(VLOOKUP(A529,SPY!$A$2:$E$379,5,FALSE),"")</f>
        <v/>
      </c>
      <c r="F529" s="8" t="str">
        <f t="shared" si="33"/>
        <v/>
      </c>
    </row>
    <row r="530" spans="1:6" x14ac:dyDescent="0.45">
      <c r="A530" s="9">
        <v>20790</v>
      </c>
      <c r="B530" s="90">
        <v>30.8</v>
      </c>
      <c r="C530" s="8">
        <f t="shared" si="34"/>
        <v>3.2573289902280145E-3</v>
      </c>
      <c r="D530" s="8">
        <f t="shared" si="35"/>
        <v>4.4067796610169463E-2</v>
      </c>
      <c r="E530" s="86" t="str">
        <f>IFERROR(VLOOKUP(A530,SPY!$A$2:$E$379,5,FALSE),"")</f>
        <v/>
      </c>
      <c r="F530" s="8" t="str">
        <f t="shared" si="33"/>
        <v/>
      </c>
    </row>
    <row r="531" spans="1:6" x14ac:dyDescent="0.45">
      <c r="A531" s="9">
        <v>20821</v>
      </c>
      <c r="B531" s="90">
        <v>31</v>
      </c>
      <c r="C531" s="8">
        <f t="shared" si="34"/>
        <v>6.4935064935065512E-3</v>
      </c>
      <c r="D531" s="8">
        <f t="shared" si="35"/>
        <v>4.3771043771043905E-2</v>
      </c>
      <c r="E531" s="86" t="str">
        <f>IFERROR(VLOOKUP(A531,SPY!$A$2:$E$379,5,FALSE),"")</f>
        <v/>
      </c>
      <c r="F531" s="8" t="str">
        <f t="shared" si="33"/>
        <v/>
      </c>
    </row>
    <row r="532" spans="1:6" x14ac:dyDescent="0.45">
      <c r="A532" s="9">
        <v>20852</v>
      </c>
      <c r="B532" s="90">
        <v>31</v>
      </c>
      <c r="C532" s="8">
        <f t="shared" si="34"/>
        <v>0</v>
      </c>
      <c r="D532" s="8">
        <f t="shared" si="35"/>
        <v>4.0268456375838868E-2</v>
      </c>
      <c r="E532" s="86" t="str">
        <f>IFERROR(VLOOKUP(A532,SPY!$A$2:$E$379,5,FALSE),"")</f>
        <v/>
      </c>
      <c r="F532" s="8" t="str">
        <f t="shared" si="33"/>
        <v/>
      </c>
    </row>
    <row r="533" spans="1:6" x14ac:dyDescent="0.45">
      <c r="A533" s="9">
        <v>20880</v>
      </c>
      <c r="B533" s="90">
        <v>31</v>
      </c>
      <c r="C533" s="8">
        <f t="shared" si="34"/>
        <v>0</v>
      </c>
      <c r="D533" s="8">
        <f t="shared" si="35"/>
        <v>3.6789297658862852E-2</v>
      </c>
      <c r="E533" s="86" t="str">
        <f>IFERROR(VLOOKUP(A533,SPY!$A$2:$E$379,5,FALSE),"")</f>
        <v/>
      </c>
      <c r="F533" s="8" t="str">
        <f t="shared" si="33"/>
        <v/>
      </c>
    </row>
    <row r="534" spans="1:6" x14ac:dyDescent="0.45">
      <c r="A534" s="9">
        <v>20911</v>
      </c>
      <c r="B534" s="90">
        <v>31.1</v>
      </c>
      <c r="C534" s="8">
        <f t="shared" si="34"/>
        <v>3.225806451612856E-3</v>
      </c>
      <c r="D534" s="8">
        <f t="shared" si="35"/>
        <v>3.3222591362126241E-2</v>
      </c>
      <c r="E534" s="86" t="str">
        <f>IFERROR(VLOOKUP(A534,SPY!$A$2:$E$379,5,FALSE),"")</f>
        <v/>
      </c>
      <c r="F534" s="8" t="str">
        <f t="shared" si="33"/>
        <v/>
      </c>
    </row>
    <row r="535" spans="1:6" x14ac:dyDescent="0.45">
      <c r="A535" s="9">
        <v>20941</v>
      </c>
      <c r="B535" s="90">
        <v>31</v>
      </c>
      <c r="C535" s="8">
        <f t="shared" si="34"/>
        <v>-3.2154340836013651E-3</v>
      </c>
      <c r="D535" s="8">
        <f t="shared" si="35"/>
        <v>2.3102310231023049E-2</v>
      </c>
      <c r="E535" s="86" t="str">
        <f>IFERROR(VLOOKUP(A535,SPY!$A$2:$E$379,5,FALSE),"")</f>
        <v/>
      </c>
      <c r="F535" s="8" t="str">
        <f t="shared" si="33"/>
        <v/>
      </c>
    </row>
    <row r="536" spans="1:6" x14ac:dyDescent="0.45">
      <c r="A536" s="9">
        <v>20972</v>
      </c>
      <c r="B536" s="90">
        <v>31.1</v>
      </c>
      <c r="C536" s="8">
        <f t="shared" si="34"/>
        <v>3.225806451612856E-3</v>
      </c>
      <c r="D536" s="8">
        <f t="shared" si="35"/>
        <v>2.64026402640265E-2</v>
      </c>
      <c r="E536" s="86" t="str">
        <f>IFERROR(VLOOKUP(A536,SPY!$A$2:$E$379,5,FALSE),"")</f>
        <v/>
      </c>
      <c r="F536" s="8" t="str">
        <f t="shared" si="33"/>
        <v/>
      </c>
    </row>
    <row r="537" spans="1:6" x14ac:dyDescent="0.45">
      <c r="A537" s="9">
        <v>21002</v>
      </c>
      <c r="B537" s="90">
        <v>31.3</v>
      </c>
      <c r="C537" s="8">
        <f t="shared" si="34"/>
        <v>6.4308681672025081E-3</v>
      </c>
      <c r="D537" s="8">
        <f t="shared" si="35"/>
        <v>3.6423841059602724E-2</v>
      </c>
      <c r="E537" s="86" t="str">
        <f>IFERROR(VLOOKUP(A537,SPY!$A$2:$E$379,5,FALSE),"")</f>
        <v/>
      </c>
      <c r="F537" s="8" t="str">
        <f t="shared" si="33"/>
        <v/>
      </c>
    </row>
    <row r="538" spans="1:6" x14ac:dyDescent="0.45">
      <c r="A538" s="9">
        <v>21033</v>
      </c>
      <c r="B538" s="90">
        <v>31.4</v>
      </c>
      <c r="C538" s="8">
        <f t="shared" si="34"/>
        <v>3.1948881789136685E-3</v>
      </c>
      <c r="D538" s="8">
        <f t="shared" si="35"/>
        <v>3.289473684210531E-2</v>
      </c>
      <c r="E538" s="86" t="str">
        <f>IFERROR(VLOOKUP(A538,SPY!$A$2:$E$379,5,FALSE),"")</f>
        <v/>
      </c>
      <c r="F538" s="8" t="str">
        <f t="shared" si="33"/>
        <v/>
      </c>
    </row>
    <row r="539" spans="1:6" x14ac:dyDescent="0.45">
      <c r="A539" s="9">
        <v>21064</v>
      </c>
      <c r="B539" s="90">
        <v>31.3</v>
      </c>
      <c r="C539" s="8">
        <f t="shared" si="34"/>
        <v>-3.1847133757960666E-3</v>
      </c>
      <c r="D539" s="8">
        <f t="shared" si="35"/>
        <v>2.2875816993463971E-2</v>
      </c>
      <c r="E539" s="86" t="str">
        <f>IFERROR(VLOOKUP(A539,SPY!$A$2:$E$379,5,FALSE),"")</f>
        <v/>
      </c>
      <c r="F539" s="8" t="str">
        <f t="shared" si="33"/>
        <v/>
      </c>
    </row>
    <row r="540" spans="1:6" x14ac:dyDescent="0.45">
      <c r="A540" s="9">
        <v>21094</v>
      </c>
      <c r="B540" s="90">
        <v>31.2</v>
      </c>
      <c r="C540" s="8">
        <f t="shared" si="34"/>
        <v>-3.1948881789137795E-3</v>
      </c>
      <c r="D540" s="8">
        <f t="shared" si="35"/>
        <v>1.9607843137254832E-2</v>
      </c>
      <c r="E540" s="86" t="str">
        <f>IFERROR(VLOOKUP(A540,SPY!$A$2:$E$379,5,FALSE),"")</f>
        <v/>
      </c>
      <c r="F540" s="8" t="str">
        <f t="shared" si="33"/>
        <v/>
      </c>
    </row>
    <row r="541" spans="1:6" x14ac:dyDescent="0.45">
      <c r="A541" s="9">
        <v>21125</v>
      </c>
      <c r="B541" s="90">
        <v>31.3</v>
      </c>
      <c r="C541" s="8">
        <f t="shared" si="34"/>
        <v>3.2051282051281937E-3</v>
      </c>
      <c r="D541" s="8">
        <f t="shared" si="35"/>
        <v>1.9543973941368087E-2</v>
      </c>
      <c r="E541" s="86" t="str">
        <f>IFERROR(VLOOKUP(A541,SPY!$A$2:$E$379,5,FALSE),"")</f>
        <v/>
      </c>
      <c r="F541" s="8" t="str">
        <f t="shared" si="33"/>
        <v/>
      </c>
    </row>
    <row r="542" spans="1:6" x14ac:dyDescent="0.45">
      <c r="A542" s="9">
        <v>21155</v>
      </c>
      <c r="B542" s="90">
        <v>31.4</v>
      </c>
      <c r="C542" s="8">
        <f t="shared" si="34"/>
        <v>3.1948881789136685E-3</v>
      </c>
      <c r="D542" s="8">
        <f t="shared" si="35"/>
        <v>1.9480519480519431E-2</v>
      </c>
      <c r="E542" s="86" t="str">
        <f>IFERROR(VLOOKUP(A542,SPY!$A$2:$E$379,5,FALSE),"")</f>
        <v/>
      </c>
      <c r="F542" s="8" t="str">
        <f t="shared" si="33"/>
        <v/>
      </c>
    </row>
    <row r="543" spans="1:6" x14ac:dyDescent="0.45">
      <c r="A543" s="9">
        <v>21186</v>
      </c>
      <c r="B543" s="90">
        <v>31.5</v>
      </c>
      <c r="C543" s="8">
        <f t="shared" si="34"/>
        <v>3.1847133757962887E-3</v>
      </c>
      <c r="D543" s="8">
        <f t="shared" si="35"/>
        <v>1.6129032258064502E-2</v>
      </c>
      <c r="E543" s="86" t="str">
        <f>IFERROR(VLOOKUP(A543,SPY!$A$2:$E$379,5,FALSE),"")</f>
        <v/>
      </c>
      <c r="F543" s="8" t="str">
        <f t="shared" si="33"/>
        <v/>
      </c>
    </row>
    <row r="544" spans="1:6" x14ac:dyDescent="0.45">
      <c r="A544" s="9">
        <v>21217</v>
      </c>
      <c r="B544" s="90">
        <v>31.5</v>
      </c>
      <c r="C544" s="8">
        <f t="shared" si="34"/>
        <v>0</v>
      </c>
      <c r="D544" s="8">
        <f t="shared" si="35"/>
        <v>1.6129032258064502E-2</v>
      </c>
      <c r="E544" s="86" t="str">
        <f>IFERROR(VLOOKUP(A544,SPY!$A$2:$E$379,5,FALSE),"")</f>
        <v/>
      </c>
      <c r="F544" s="8" t="str">
        <f t="shared" si="33"/>
        <v/>
      </c>
    </row>
    <row r="545" spans="1:6" x14ac:dyDescent="0.45">
      <c r="A545" s="9">
        <v>21245</v>
      </c>
      <c r="B545" s="90">
        <v>31.7</v>
      </c>
      <c r="C545" s="8">
        <f t="shared" si="34"/>
        <v>6.3492063492063266E-3</v>
      </c>
      <c r="D545" s="8">
        <f t="shared" si="35"/>
        <v>2.2580645161290214E-2</v>
      </c>
      <c r="E545" s="86" t="str">
        <f>IFERROR(VLOOKUP(A545,SPY!$A$2:$E$379,5,FALSE),"")</f>
        <v/>
      </c>
      <c r="F545" s="8" t="str">
        <f t="shared" si="33"/>
        <v/>
      </c>
    </row>
    <row r="546" spans="1:6" x14ac:dyDescent="0.45">
      <c r="A546" s="9">
        <v>21276</v>
      </c>
      <c r="B546" s="90">
        <v>31.6</v>
      </c>
      <c r="C546" s="8">
        <f t="shared" si="34"/>
        <v>-3.154574132492094E-3</v>
      </c>
      <c r="D546" s="8">
        <f t="shared" si="35"/>
        <v>1.6077170418006492E-2</v>
      </c>
      <c r="E546" s="86" t="str">
        <f>IFERROR(VLOOKUP(A546,SPY!$A$2:$E$379,5,FALSE),"")</f>
        <v/>
      </c>
      <c r="F546" s="8" t="str">
        <f t="shared" si="33"/>
        <v/>
      </c>
    </row>
    <row r="547" spans="1:6" x14ac:dyDescent="0.45">
      <c r="A547" s="9">
        <v>21306</v>
      </c>
      <c r="B547" s="90">
        <v>31.7</v>
      </c>
      <c r="C547" s="8">
        <f t="shared" si="34"/>
        <v>3.1645569620253333E-3</v>
      </c>
      <c r="D547" s="8">
        <f t="shared" si="35"/>
        <v>2.2580645161290214E-2</v>
      </c>
      <c r="E547" s="86" t="str">
        <f>IFERROR(VLOOKUP(A547,SPY!$A$2:$E$379,5,FALSE),"")</f>
        <v/>
      </c>
      <c r="F547" s="8" t="str">
        <f t="shared" si="33"/>
        <v/>
      </c>
    </row>
    <row r="548" spans="1:6" x14ac:dyDescent="0.45">
      <c r="A548" s="9">
        <v>21337</v>
      </c>
      <c r="B548" s="90">
        <v>31.6</v>
      </c>
      <c r="C548" s="8">
        <f t="shared" si="34"/>
        <v>-3.154574132492094E-3</v>
      </c>
      <c r="D548" s="8">
        <f t="shared" si="35"/>
        <v>1.6077170418006492E-2</v>
      </c>
      <c r="E548" s="86" t="str">
        <f>IFERROR(VLOOKUP(A548,SPY!$A$2:$E$379,5,FALSE),"")</f>
        <v/>
      </c>
      <c r="F548" s="8" t="str">
        <f t="shared" si="33"/>
        <v/>
      </c>
    </row>
    <row r="549" spans="1:6" x14ac:dyDescent="0.45">
      <c r="A549" s="9">
        <v>21367</v>
      </c>
      <c r="B549" s="90">
        <v>31.6</v>
      </c>
      <c r="C549" s="8">
        <f t="shared" si="34"/>
        <v>0</v>
      </c>
      <c r="D549" s="8">
        <f t="shared" si="35"/>
        <v>9.5846645367412275E-3</v>
      </c>
      <c r="E549" s="86" t="str">
        <f>IFERROR(VLOOKUP(A549,SPY!$A$2:$E$379,5,FALSE),"")</f>
        <v/>
      </c>
      <c r="F549" s="8" t="str">
        <f t="shared" si="33"/>
        <v/>
      </c>
    </row>
    <row r="550" spans="1:6" x14ac:dyDescent="0.45">
      <c r="A550" s="9">
        <v>21398</v>
      </c>
      <c r="B550" s="90">
        <v>31.6</v>
      </c>
      <c r="C550" s="8">
        <f t="shared" si="34"/>
        <v>0</v>
      </c>
      <c r="D550" s="8">
        <f t="shared" si="35"/>
        <v>6.3694267515923553E-3</v>
      </c>
      <c r="E550" s="86" t="str">
        <f>IFERROR(VLOOKUP(A550,SPY!$A$2:$E$379,5,FALSE),"")</f>
        <v/>
      </c>
      <c r="F550" s="8" t="str">
        <f t="shared" si="33"/>
        <v/>
      </c>
    </row>
    <row r="551" spans="1:6" x14ac:dyDescent="0.45">
      <c r="A551" s="9">
        <v>21429</v>
      </c>
      <c r="B551" s="90">
        <v>31.6</v>
      </c>
      <c r="C551" s="8">
        <f t="shared" si="34"/>
        <v>0</v>
      </c>
      <c r="D551" s="8">
        <f t="shared" si="35"/>
        <v>9.5846645367412275E-3</v>
      </c>
      <c r="E551" s="86" t="str">
        <f>IFERROR(VLOOKUP(A551,SPY!$A$2:$E$379,5,FALSE),"")</f>
        <v/>
      </c>
      <c r="F551" s="8" t="str">
        <f t="shared" si="33"/>
        <v/>
      </c>
    </row>
    <row r="552" spans="1:6" x14ac:dyDescent="0.45">
      <c r="A552" s="9">
        <v>21459</v>
      </c>
      <c r="B552" s="90">
        <v>31.5</v>
      </c>
      <c r="C552" s="8">
        <f t="shared" si="34"/>
        <v>-3.1645569620253333E-3</v>
      </c>
      <c r="D552" s="8">
        <f t="shared" si="35"/>
        <v>9.6153846153845812E-3</v>
      </c>
      <c r="E552" s="86" t="str">
        <f>IFERROR(VLOOKUP(A552,SPY!$A$2:$E$379,5,FALSE),"")</f>
        <v/>
      </c>
      <c r="F552" s="8" t="str">
        <f t="shared" si="33"/>
        <v/>
      </c>
    </row>
    <row r="553" spans="1:6" x14ac:dyDescent="0.45">
      <c r="A553" s="9">
        <v>21490</v>
      </c>
      <c r="B553" s="90">
        <v>31.6</v>
      </c>
      <c r="C553" s="8">
        <f t="shared" si="34"/>
        <v>3.1746031746031633E-3</v>
      </c>
      <c r="D553" s="8">
        <f t="shared" si="35"/>
        <v>9.5846645367412275E-3</v>
      </c>
      <c r="E553" s="86" t="str">
        <f>IFERROR(VLOOKUP(A553,SPY!$A$2:$E$379,5,FALSE),"")</f>
        <v/>
      </c>
      <c r="F553" s="8" t="str">
        <f t="shared" ref="F553:F616" si="36">IFERROR(E553/E541-1,"")</f>
        <v/>
      </c>
    </row>
    <row r="554" spans="1:6" x14ac:dyDescent="0.45">
      <c r="A554" s="9">
        <v>21520</v>
      </c>
      <c r="B554" s="90">
        <v>31.6</v>
      </c>
      <c r="C554" s="8">
        <f t="shared" si="34"/>
        <v>0</v>
      </c>
      <c r="D554" s="8">
        <f t="shared" si="35"/>
        <v>6.3694267515923553E-3</v>
      </c>
      <c r="E554" s="86" t="str">
        <f>IFERROR(VLOOKUP(A554,SPY!$A$2:$E$379,5,FALSE),"")</f>
        <v/>
      </c>
      <c r="F554" s="8" t="str">
        <f t="shared" si="36"/>
        <v/>
      </c>
    </row>
    <row r="555" spans="1:6" x14ac:dyDescent="0.45">
      <c r="A555" s="9">
        <v>21551</v>
      </c>
      <c r="B555" s="90">
        <v>31.7</v>
      </c>
      <c r="C555" s="8">
        <f t="shared" si="34"/>
        <v>3.1645569620253333E-3</v>
      </c>
      <c r="D555" s="8">
        <f t="shared" si="35"/>
        <v>6.3492063492063266E-3</v>
      </c>
      <c r="E555" s="86" t="str">
        <f>IFERROR(VLOOKUP(A555,SPY!$A$2:$E$379,5,FALSE),"")</f>
        <v/>
      </c>
      <c r="F555" s="8" t="str">
        <f t="shared" si="36"/>
        <v/>
      </c>
    </row>
    <row r="556" spans="1:6" x14ac:dyDescent="0.45">
      <c r="A556" s="9">
        <v>21582</v>
      </c>
      <c r="B556" s="90">
        <v>31.7</v>
      </c>
      <c r="C556" s="8">
        <f t="shared" si="34"/>
        <v>0</v>
      </c>
      <c r="D556" s="8">
        <f t="shared" si="35"/>
        <v>6.3492063492063266E-3</v>
      </c>
      <c r="E556" s="86" t="str">
        <f>IFERROR(VLOOKUP(A556,SPY!$A$2:$E$379,5,FALSE),"")</f>
        <v/>
      </c>
      <c r="F556" s="8" t="str">
        <f t="shared" si="36"/>
        <v/>
      </c>
    </row>
    <row r="557" spans="1:6" x14ac:dyDescent="0.45">
      <c r="A557" s="9">
        <v>21610</v>
      </c>
      <c r="B557" s="90">
        <v>31.7</v>
      </c>
      <c r="C557" s="8">
        <f t="shared" si="34"/>
        <v>0</v>
      </c>
      <c r="D557" s="8">
        <f t="shared" si="35"/>
        <v>0</v>
      </c>
      <c r="E557" s="86" t="str">
        <f>IFERROR(VLOOKUP(A557,SPY!$A$2:$E$379,5,FALSE),"")</f>
        <v/>
      </c>
      <c r="F557" s="8" t="str">
        <f t="shared" si="36"/>
        <v/>
      </c>
    </row>
    <row r="558" spans="1:6" x14ac:dyDescent="0.45">
      <c r="A558" s="9">
        <v>21641</v>
      </c>
      <c r="B558" s="90">
        <v>31.8</v>
      </c>
      <c r="C558" s="8">
        <f t="shared" si="34"/>
        <v>3.154574132492094E-3</v>
      </c>
      <c r="D558" s="8">
        <f t="shared" si="35"/>
        <v>6.3291139240506666E-3</v>
      </c>
      <c r="E558" s="86" t="str">
        <f>IFERROR(VLOOKUP(A558,SPY!$A$2:$E$379,5,FALSE),"")</f>
        <v/>
      </c>
      <c r="F558" s="8" t="str">
        <f t="shared" si="36"/>
        <v/>
      </c>
    </row>
    <row r="559" spans="1:6" x14ac:dyDescent="0.45">
      <c r="A559" s="9">
        <v>21671</v>
      </c>
      <c r="B559" s="90">
        <v>31.8</v>
      </c>
      <c r="C559" s="8">
        <f t="shared" si="34"/>
        <v>0</v>
      </c>
      <c r="D559" s="8">
        <f t="shared" si="35"/>
        <v>3.154574132492094E-3</v>
      </c>
      <c r="E559" s="86" t="str">
        <f>IFERROR(VLOOKUP(A559,SPY!$A$2:$E$379,5,FALSE),"")</f>
        <v/>
      </c>
      <c r="F559" s="8" t="str">
        <f t="shared" si="36"/>
        <v/>
      </c>
    </row>
    <row r="560" spans="1:6" x14ac:dyDescent="0.45">
      <c r="A560" s="9">
        <v>21702</v>
      </c>
      <c r="B560" s="90">
        <v>31.7</v>
      </c>
      <c r="C560" s="8">
        <f t="shared" si="34"/>
        <v>-3.1446540880503138E-3</v>
      </c>
      <c r="D560" s="8">
        <f t="shared" si="35"/>
        <v>3.1645569620253333E-3</v>
      </c>
      <c r="E560" s="86" t="str">
        <f>IFERROR(VLOOKUP(A560,SPY!$A$2:$E$379,5,FALSE),"")</f>
        <v/>
      </c>
      <c r="F560" s="8" t="str">
        <f t="shared" si="36"/>
        <v/>
      </c>
    </row>
    <row r="561" spans="1:6" x14ac:dyDescent="0.45">
      <c r="A561" s="9">
        <v>21732</v>
      </c>
      <c r="B561" s="90">
        <v>31.7</v>
      </c>
      <c r="C561" s="8">
        <f t="shared" si="34"/>
        <v>0</v>
      </c>
      <c r="D561" s="8">
        <f t="shared" si="35"/>
        <v>3.1645569620253333E-3</v>
      </c>
      <c r="E561" s="86" t="str">
        <f>IFERROR(VLOOKUP(A561,SPY!$A$2:$E$379,5,FALSE),"")</f>
        <v/>
      </c>
      <c r="F561" s="8" t="str">
        <f t="shared" si="36"/>
        <v/>
      </c>
    </row>
    <row r="562" spans="1:6" x14ac:dyDescent="0.45">
      <c r="A562" s="9">
        <v>21763</v>
      </c>
      <c r="B562" s="90">
        <v>31.6</v>
      </c>
      <c r="C562" s="8">
        <f t="shared" si="34"/>
        <v>-3.154574132492094E-3</v>
      </c>
      <c r="D562" s="8">
        <f t="shared" si="35"/>
        <v>0</v>
      </c>
      <c r="E562" s="86" t="str">
        <f>IFERROR(VLOOKUP(A562,SPY!$A$2:$E$379,5,FALSE),"")</f>
        <v/>
      </c>
      <c r="F562" s="8" t="str">
        <f t="shared" si="36"/>
        <v/>
      </c>
    </row>
    <row r="563" spans="1:6" x14ac:dyDescent="0.45">
      <c r="A563" s="9">
        <v>21794</v>
      </c>
      <c r="B563" s="90">
        <v>31.7</v>
      </c>
      <c r="C563" s="8">
        <f t="shared" si="34"/>
        <v>3.1645569620253333E-3</v>
      </c>
      <c r="D563" s="8">
        <f t="shared" si="35"/>
        <v>3.1645569620253333E-3</v>
      </c>
      <c r="E563" s="86" t="str">
        <f>IFERROR(VLOOKUP(A563,SPY!$A$2:$E$379,5,FALSE),"")</f>
        <v/>
      </c>
      <c r="F563" s="8" t="str">
        <f t="shared" si="36"/>
        <v/>
      </c>
    </row>
    <row r="564" spans="1:6" x14ac:dyDescent="0.45">
      <c r="A564" s="9">
        <v>21824</v>
      </c>
      <c r="B564" s="90">
        <v>31.6</v>
      </c>
      <c r="C564" s="8">
        <f t="shared" si="34"/>
        <v>-3.154574132492094E-3</v>
      </c>
      <c r="D564" s="8">
        <f t="shared" si="35"/>
        <v>3.1746031746031633E-3</v>
      </c>
      <c r="E564" s="86" t="str">
        <f>IFERROR(VLOOKUP(A564,SPY!$A$2:$E$379,5,FALSE),"")</f>
        <v/>
      </c>
      <c r="F564" s="8" t="str">
        <f t="shared" si="36"/>
        <v/>
      </c>
    </row>
    <row r="565" spans="1:6" x14ac:dyDescent="0.45">
      <c r="A565" s="9">
        <v>21855</v>
      </c>
      <c r="B565" s="90">
        <v>31.5</v>
      </c>
      <c r="C565" s="8">
        <f t="shared" si="34"/>
        <v>-3.1645569620253333E-3</v>
      </c>
      <c r="D565" s="8">
        <f t="shared" si="35"/>
        <v>-3.1645569620253333E-3</v>
      </c>
      <c r="E565" s="86" t="str">
        <f>IFERROR(VLOOKUP(A565,SPY!$A$2:$E$379,5,FALSE),"")</f>
        <v/>
      </c>
      <c r="F565" s="8" t="str">
        <f t="shared" si="36"/>
        <v/>
      </c>
    </row>
    <row r="566" spans="1:6" x14ac:dyDescent="0.45">
      <c r="A566" s="9">
        <v>21885</v>
      </c>
      <c r="B566" s="90">
        <v>31.5</v>
      </c>
      <c r="C566" s="8">
        <f t="shared" si="34"/>
        <v>0</v>
      </c>
      <c r="D566" s="8">
        <f t="shared" si="35"/>
        <v>-3.1645569620253333E-3</v>
      </c>
      <c r="E566" s="86" t="str">
        <f>IFERROR(VLOOKUP(A566,SPY!$A$2:$E$379,5,FALSE),"")</f>
        <v/>
      </c>
      <c r="F566" s="8" t="str">
        <f t="shared" si="36"/>
        <v/>
      </c>
    </row>
    <row r="567" spans="1:6" x14ac:dyDescent="0.45">
      <c r="A567" s="9">
        <v>21916</v>
      </c>
      <c r="B567" s="90">
        <v>31.6</v>
      </c>
      <c r="C567" s="8">
        <f t="shared" si="34"/>
        <v>3.1746031746031633E-3</v>
      </c>
      <c r="D567" s="8">
        <f t="shared" si="35"/>
        <v>-3.154574132492094E-3</v>
      </c>
      <c r="E567" s="86" t="str">
        <f>IFERROR(VLOOKUP(A567,SPY!$A$2:$E$379,5,FALSE),"")</f>
        <v/>
      </c>
      <c r="F567" s="8" t="str">
        <f t="shared" si="36"/>
        <v/>
      </c>
    </row>
    <row r="568" spans="1:6" x14ac:dyDescent="0.45">
      <c r="A568" s="9">
        <v>21947</v>
      </c>
      <c r="B568" s="90">
        <v>31.6</v>
      </c>
      <c r="C568" s="8">
        <f t="shared" si="34"/>
        <v>0</v>
      </c>
      <c r="D568" s="8">
        <f t="shared" si="35"/>
        <v>-3.154574132492094E-3</v>
      </c>
      <c r="E568" s="86" t="str">
        <f>IFERROR(VLOOKUP(A568,SPY!$A$2:$E$379,5,FALSE),"")</f>
        <v/>
      </c>
      <c r="F568" s="8" t="str">
        <f t="shared" si="36"/>
        <v/>
      </c>
    </row>
    <row r="569" spans="1:6" x14ac:dyDescent="0.45">
      <c r="A569" s="9">
        <v>21976</v>
      </c>
      <c r="B569" s="90">
        <v>31.8</v>
      </c>
      <c r="C569" s="8">
        <f t="shared" si="34"/>
        <v>6.3291139240506666E-3</v>
      </c>
      <c r="D569" s="8">
        <f t="shared" si="35"/>
        <v>3.154574132492094E-3</v>
      </c>
      <c r="E569" s="86" t="str">
        <f>IFERROR(VLOOKUP(A569,SPY!$A$2:$E$379,5,FALSE),"")</f>
        <v/>
      </c>
      <c r="F569" s="8" t="str">
        <f t="shared" si="36"/>
        <v/>
      </c>
    </row>
    <row r="570" spans="1:6" x14ac:dyDescent="0.45">
      <c r="A570" s="9">
        <v>22007</v>
      </c>
      <c r="B570" s="90">
        <v>31.8</v>
      </c>
      <c r="C570" s="8">
        <f t="shared" si="34"/>
        <v>0</v>
      </c>
      <c r="D570" s="8">
        <f t="shared" si="35"/>
        <v>0</v>
      </c>
      <c r="E570" s="86" t="str">
        <f>IFERROR(VLOOKUP(A570,SPY!$A$2:$E$379,5,FALSE),"")</f>
        <v/>
      </c>
      <c r="F570" s="8" t="str">
        <f t="shared" si="36"/>
        <v/>
      </c>
    </row>
    <row r="571" spans="1:6" x14ac:dyDescent="0.45">
      <c r="A571" s="9">
        <v>22037</v>
      </c>
      <c r="B571" s="90">
        <v>31.7</v>
      </c>
      <c r="C571" s="8">
        <f t="shared" si="34"/>
        <v>-3.1446540880503138E-3</v>
      </c>
      <c r="D571" s="8">
        <f t="shared" si="35"/>
        <v>-3.1446540880503138E-3</v>
      </c>
      <c r="E571" s="86" t="str">
        <f>IFERROR(VLOOKUP(A571,SPY!$A$2:$E$379,5,FALSE),"")</f>
        <v/>
      </c>
      <c r="F571" s="8" t="str">
        <f t="shared" si="36"/>
        <v/>
      </c>
    </row>
    <row r="572" spans="1:6" x14ac:dyDescent="0.45">
      <c r="A572" s="9">
        <v>22068</v>
      </c>
      <c r="B572" s="90">
        <v>31.7</v>
      </c>
      <c r="C572" s="8">
        <f t="shared" si="34"/>
        <v>0</v>
      </c>
      <c r="D572" s="8">
        <f t="shared" si="35"/>
        <v>0</v>
      </c>
      <c r="E572" s="86" t="str">
        <f>IFERROR(VLOOKUP(A572,SPY!$A$2:$E$379,5,FALSE),"")</f>
        <v/>
      </c>
      <c r="F572" s="8" t="str">
        <f t="shared" si="36"/>
        <v/>
      </c>
    </row>
    <row r="573" spans="1:6" x14ac:dyDescent="0.45">
      <c r="A573" s="9">
        <v>22098</v>
      </c>
      <c r="B573" s="90">
        <v>31.7</v>
      </c>
      <c r="C573" s="8">
        <f t="shared" si="34"/>
        <v>0</v>
      </c>
      <c r="D573" s="8">
        <f t="shared" si="35"/>
        <v>0</v>
      </c>
      <c r="E573" s="86" t="str">
        <f>IFERROR(VLOOKUP(A573,SPY!$A$2:$E$379,5,FALSE),"")</f>
        <v/>
      </c>
      <c r="F573" s="8" t="str">
        <f t="shared" si="36"/>
        <v/>
      </c>
    </row>
    <row r="574" spans="1:6" x14ac:dyDescent="0.45">
      <c r="A574" s="9">
        <v>22129</v>
      </c>
      <c r="B574" s="90">
        <v>31.6</v>
      </c>
      <c r="C574" s="8">
        <f t="shared" si="34"/>
        <v>-3.154574132492094E-3</v>
      </c>
      <c r="D574" s="8">
        <f t="shared" si="35"/>
        <v>0</v>
      </c>
      <c r="E574" s="86" t="str">
        <f>IFERROR(VLOOKUP(A574,SPY!$A$2:$E$379,5,FALSE),"")</f>
        <v/>
      </c>
      <c r="F574" s="8" t="str">
        <f t="shared" si="36"/>
        <v/>
      </c>
    </row>
    <row r="575" spans="1:6" x14ac:dyDescent="0.45">
      <c r="A575" s="9">
        <v>22160</v>
      </c>
      <c r="B575" s="90">
        <v>31.6</v>
      </c>
      <c r="C575" s="8">
        <f t="shared" si="34"/>
        <v>0</v>
      </c>
      <c r="D575" s="8">
        <f t="shared" si="35"/>
        <v>-3.154574132492094E-3</v>
      </c>
      <c r="E575" s="86" t="str">
        <f>IFERROR(VLOOKUP(A575,SPY!$A$2:$E$379,5,FALSE),"")</f>
        <v/>
      </c>
      <c r="F575" s="8" t="str">
        <f t="shared" si="36"/>
        <v/>
      </c>
    </row>
    <row r="576" spans="1:6" x14ac:dyDescent="0.45">
      <c r="A576" s="9">
        <v>22190</v>
      </c>
      <c r="B576" s="90">
        <v>31.7</v>
      </c>
      <c r="C576" s="8">
        <f t="shared" si="34"/>
        <v>3.1645569620253333E-3</v>
      </c>
      <c r="D576" s="8">
        <f t="shared" si="35"/>
        <v>3.1645569620253333E-3</v>
      </c>
      <c r="E576" s="86" t="str">
        <f>IFERROR(VLOOKUP(A576,SPY!$A$2:$E$379,5,FALSE),"")</f>
        <v/>
      </c>
      <c r="F576" s="8" t="str">
        <f t="shared" si="36"/>
        <v/>
      </c>
    </row>
    <row r="577" spans="1:6" x14ac:dyDescent="0.45">
      <c r="A577" s="9">
        <v>22221</v>
      </c>
      <c r="B577" s="90">
        <v>31.7</v>
      </c>
      <c r="C577" s="8">
        <f t="shared" si="34"/>
        <v>0</v>
      </c>
      <c r="D577" s="8">
        <f t="shared" si="35"/>
        <v>6.3492063492063266E-3</v>
      </c>
      <c r="E577" s="86" t="str">
        <f>IFERROR(VLOOKUP(A577,SPY!$A$2:$E$379,5,FALSE),"")</f>
        <v/>
      </c>
      <c r="F577" s="8" t="str">
        <f t="shared" si="36"/>
        <v/>
      </c>
    </row>
    <row r="578" spans="1:6" x14ac:dyDescent="0.45">
      <c r="A578" s="9">
        <v>22251</v>
      </c>
      <c r="B578" s="90">
        <v>31.7</v>
      </c>
      <c r="C578" s="8">
        <f t="shared" si="34"/>
        <v>0</v>
      </c>
      <c r="D578" s="8">
        <f t="shared" si="35"/>
        <v>6.3492063492063266E-3</v>
      </c>
      <c r="E578" s="86" t="str">
        <f>IFERROR(VLOOKUP(A578,SPY!$A$2:$E$379,5,FALSE),"")</f>
        <v/>
      </c>
      <c r="F578" s="8" t="str">
        <f t="shared" si="36"/>
        <v/>
      </c>
    </row>
    <row r="579" spans="1:6" x14ac:dyDescent="0.45">
      <c r="A579" s="9">
        <v>22282</v>
      </c>
      <c r="B579" s="90">
        <v>31.8</v>
      </c>
      <c r="C579" s="8">
        <f t="shared" si="34"/>
        <v>3.154574132492094E-3</v>
      </c>
      <c r="D579" s="8">
        <f t="shared" si="35"/>
        <v>6.3291139240506666E-3</v>
      </c>
      <c r="E579" s="86" t="str">
        <f>IFERROR(VLOOKUP(A579,SPY!$A$2:$E$379,5,FALSE),"")</f>
        <v/>
      </c>
      <c r="F579" s="8" t="str">
        <f t="shared" si="36"/>
        <v/>
      </c>
    </row>
    <row r="580" spans="1:6" x14ac:dyDescent="0.45">
      <c r="A580" s="9">
        <v>22313</v>
      </c>
      <c r="B580" s="90">
        <v>31.8</v>
      </c>
      <c r="C580" s="8">
        <f t="shared" si="34"/>
        <v>0</v>
      </c>
      <c r="D580" s="8">
        <f t="shared" si="35"/>
        <v>6.3291139240506666E-3</v>
      </c>
      <c r="E580" s="86" t="str">
        <f>IFERROR(VLOOKUP(A580,SPY!$A$2:$E$379,5,FALSE),"")</f>
        <v/>
      </c>
      <c r="F580" s="8" t="str">
        <f t="shared" si="36"/>
        <v/>
      </c>
    </row>
    <row r="581" spans="1:6" x14ac:dyDescent="0.45">
      <c r="A581" s="9">
        <v>22341</v>
      </c>
      <c r="B581" s="90">
        <v>31.8</v>
      </c>
      <c r="C581" s="8">
        <f t="shared" ref="C581:C644" si="37">B581/B580-1</f>
        <v>0</v>
      </c>
      <c r="D581" s="8">
        <f t="shared" si="35"/>
        <v>0</v>
      </c>
      <c r="E581" s="86" t="str">
        <f>IFERROR(VLOOKUP(A581,SPY!$A$2:$E$379,5,FALSE),"")</f>
        <v/>
      </c>
      <c r="F581" s="8" t="str">
        <f t="shared" si="36"/>
        <v/>
      </c>
    </row>
    <row r="582" spans="1:6" x14ac:dyDescent="0.45">
      <c r="A582" s="9">
        <v>22372</v>
      </c>
      <c r="B582" s="90">
        <v>31.6</v>
      </c>
      <c r="C582" s="8">
        <f t="shared" si="37"/>
        <v>-6.2893081761006275E-3</v>
      </c>
      <c r="D582" s="8">
        <f t="shared" si="35"/>
        <v>-6.2893081761006275E-3</v>
      </c>
      <c r="E582" s="86" t="str">
        <f>IFERROR(VLOOKUP(A582,SPY!$A$2:$E$379,5,FALSE),"")</f>
        <v/>
      </c>
      <c r="F582" s="8" t="str">
        <f t="shared" si="36"/>
        <v/>
      </c>
    </row>
    <row r="583" spans="1:6" x14ac:dyDescent="0.45">
      <c r="A583" s="9">
        <v>22402</v>
      </c>
      <c r="B583" s="90">
        <v>31.5</v>
      </c>
      <c r="C583" s="8">
        <f t="shared" si="37"/>
        <v>-3.1645569620253333E-3</v>
      </c>
      <c r="D583" s="8">
        <f t="shared" si="35"/>
        <v>-6.3091482649841879E-3</v>
      </c>
      <c r="E583" s="86" t="str">
        <f>IFERROR(VLOOKUP(A583,SPY!$A$2:$E$379,5,FALSE),"")</f>
        <v/>
      </c>
      <c r="F583" s="8" t="str">
        <f t="shared" si="36"/>
        <v/>
      </c>
    </row>
    <row r="584" spans="1:6" x14ac:dyDescent="0.45">
      <c r="A584" s="9">
        <v>22433</v>
      </c>
      <c r="B584" s="90">
        <v>31.3</v>
      </c>
      <c r="C584" s="8">
        <f t="shared" si="37"/>
        <v>-6.3492063492063266E-3</v>
      </c>
      <c r="D584" s="8">
        <f t="shared" si="35"/>
        <v>-1.2618296529968376E-2</v>
      </c>
      <c r="E584" s="86" t="str">
        <f>IFERROR(VLOOKUP(A584,SPY!$A$2:$E$379,5,FALSE),"")</f>
        <v/>
      </c>
      <c r="F584" s="8" t="str">
        <f t="shared" si="36"/>
        <v/>
      </c>
    </row>
    <row r="585" spans="1:6" x14ac:dyDescent="0.45">
      <c r="A585" s="9">
        <v>22463</v>
      </c>
      <c r="B585" s="90">
        <v>31.5</v>
      </c>
      <c r="C585" s="8">
        <f t="shared" si="37"/>
        <v>6.389776357827559E-3</v>
      </c>
      <c r="D585" s="8">
        <f t="shared" si="35"/>
        <v>-6.3091482649841879E-3</v>
      </c>
      <c r="E585" s="86" t="str">
        <f>IFERROR(VLOOKUP(A585,SPY!$A$2:$E$379,5,FALSE),"")</f>
        <v/>
      </c>
      <c r="F585" s="8" t="str">
        <f t="shared" si="36"/>
        <v/>
      </c>
    </row>
    <row r="586" spans="1:6" x14ac:dyDescent="0.45">
      <c r="A586" s="9">
        <v>22494</v>
      </c>
      <c r="B586" s="90">
        <v>31.5</v>
      </c>
      <c r="C586" s="8">
        <f t="shared" si="37"/>
        <v>0</v>
      </c>
      <c r="D586" s="8">
        <f t="shared" si="35"/>
        <v>-3.1645569620253333E-3</v>
      </c>
      <c r="E586" s="86" t="str">
        <f>IFERROR(VLOOKUP(A586,SPY!$A$2:$E$379,5,FALSE),"")</f>
        <v/>
      </c>
      <c r="F586" s="8" t="str">
        <f t="shared" si="36"/>
        <v/>
      </c>
    </row>
    <row r="587" spans="1:6" x14ac:dyDescent="0.45">
      <c r="A587" s="9">
        <v>22525</v>
      </c>
      <c r="B587" s="90">
        <v>31.5</v>
      </c>
      <c r="C587" s="8">
        <f t="shared" si="37"/>
        <v>0</v>
      </c>
      <c r="D587" s="8">
        <f t="shared" si="35"/>
        <v>-3.1645569620253333E-3</v>
      </c>
      <c r="E587" s="86" t="str">
        <f>IFERROR(VLOOKUP(A587,SPY!$A$2:$E$379,5,FALSE),"")</f>
        <v/>
      </c>
      <c r="F587" s="8" t="str">
        <f t="shared" si="36"/>
        <v/>
      </c>
    </row>
    <row r="588" spans="1:6" x14ac:dyDescent="0.45">
      <c r="A588" s="9">
        <v>22555</v>
      </c>
      <c r="B588" s="90">
        <v>31.5</v>
      </c>
      <c r="C588" s="8">
        <f t="shared" si="37"/>
        <v>0</v>
      </c>
      <c r="D588" s="8">
        <f t="shared" si="35"/>
        <v>-6.3091482649841879E-3</v>
      </c>
      <c r="E588" s="86" t="str">
        <f>IFERROR(VLOOKUP(A588,SPY!$A$2:$E$379,5,FALSE),"")</f>
        <v/>
      </c>
      <c r="F588" s="8" t="str">
        <f t="shared" si="36"/>
        <v/>
      </c>
    </row>
    <row r="589" spans="1:6" x14ac:dyDescent="0.45">
      <c r="A589" s="9">
        <v>22586</v>
      </c>
      <c r="B589" s="90">
        <v>31.5</v>
      </c>
      <c r="C589" s="8">
        <f t="shared" si="37"/>
        <v>0</v>
      </c>
      <c r="D589" s="8">
        <f t="shared" si="35"/>
        <v>-6.3091482649841879E-3</v>
      </c>
      <c r="E589" s="86" t="str">
        <f>IFERROR(VLOOKUP(A589,SPY!$A$2:$E$379,5,FALSE),"")</f>
        <v/>
      </c>
      <c r="F589" s="8" t="str">
        <f t="shared" si="36"/>
        <v/>
      </c>
    </row>
    <row r="590" spans="1:6" x14ac:dyDescent="0.45">
      <c r="A590" s="9">
        <v>22616</v>
      </c>
      <c r="B590" s="90">
        <v>31.6</v>
      </c>
      <c r="C590" s="8">
        <f t="shared" si="37"/>
        <v>3.1746031746031633E-3</v>
      </c>
      <c r="D590" s="8">
        <f t="shared" si="35"/>
        <v>-3.154574132492094E-3</v>
      </c>
      <c r="E590" s="86" t="str">
        <f>IFERROR(VLOOKUP(A590,SPY!$A$2:$E$379,5,FALSE),"")</f>
        <v/>
      </c>
      <c r="F590" s="8" t="str">
        <f t="shared" si="36"/>
        <v/>
      </c>
    </row>
    <row r="591" spans="1:6" x14ac:dyDescent="0.45">
      <c r="A591" s="9">
        <v>22647</v>
      </c>
      <c r="B591" s="90">
        <v>31.7</v>
      </c>
      <c r="C591" s="8">
        <f t="shared" si="37"/>
        <v>3.1645569620253333E-3</v>
      </c>
      <c r="D591" s="8">
        <f t="shared" si="35"/>
        <v>-3.1446540880503138E-3</v>
      </c>
      <c r="E591" s="86" t="str">
        <f>IFERROR(VLOOKUP(A591,SPY!$A$2:$E$379,5,FALSE),"")</f>
        <v/>
      </c>
      <c r="F591" s="8" t="str">
        <f t="shared" si="36"/>
        <v/>
      </c>
    </row>
    <row r="592" spans="1:6" x14ac:dyDescent="0.45">
      <c r="A592" s="9">
        <v>22678</v>
      </c>
      <c r="B592" s="90">
        <v>31.7</v>
      </c>
      <c r="C592" s="8">
        <f t="shared" si="37"/>
        <v>0</v>
      </c>
      <c r="D592" s="8">
        <f t="shared" ref="D592:D655" si="38">B592/B580-1</f>
        <v>-3.1446540880503138E-3</v>
      </c>
      <c r="E592" s="86" t="str">
        <f>IFERROR(VLOOKUP(A592,SPY!$A$2:$E$379,5,FALSE),"")</f>
        <v/>
      </c>
      <c r="F592" s="8" t="str">
        <f t="shared" si="36"/>
        <v/>
      </c>
    </row>
    <row r="593" spans="1:6" x14ac:dyDescent="0.45">
      <c r="A593" s="9">
        <v>22706</v>
      </c>
      <c r="B593" s="90">
        <v>31.7</v>
      </c>
      <c r="C593" s="8">
        <f t="shared" si="37"/>
        <v>0</v>
      </c>
      <c r="D593" s="8">
        <f t="shared" si="38"/>
        <v>-3.1446540880503138E-3</v>
      </c>
      <c r="E593" s="86" t="str">
        <f>IFERROR(VLOOKUP(A593,SPY!$A$2:$E$379,5,FALSE),"")</f>
        <v/>
      </c>
      <c r="F593" s="8" t="str">
        <f t="shared" si="36"/>
        <v/>
      </c>
    </row>
    <row r="594" spans="1:6" x14ac:dyDescent="0.45">
      <c r="A594" s="9">
        <v>22737</v>
      </c>
      <c r="B594" s="90">
        <v>31.6</v>
      </c>
      <c r="C594" s="8">
        <f t="shared" si="37"/>
        <v>-3.154574132492094E-3</v>
      </c>
      <c r="D594" s="8">
        <f t="shared" si="38"/>
        <v>0</v>
      </c>
      <c r="E594" s="86" t="str">
        <f>IFERROR(VLOOKUP(A594,SPY!$A$2:$E$379,5,FALSE),"")</f>
        <v/>
      </c>
      <c r="F594" s="8" t="str">
        <f t="shared" si="36"/>
        <v/>
      </c>
    </row>
    <row r="595" spans="1:6" x14ac:dyDescent="0.45">
      <c r="A595" s="9">
        <v>22767</v>
      </c>
      <c r="B595" s="90">
        <v>31.5</v>
      </c>
      <c r="C595" s="8">
        <f t="shared" si="37"/>
        <v>-3.1645569620253333E-3</v>
      </c>
      <c r="D595" s="8">
        <f t="shared" si="38"/>
        <v>0</v>
      </c>
      <c r="E595" s="86" t="str">
        <f>IFERROR(VLOOKUP(A595,SPY!$A$2:$E$379,5,FALSE),"")</f>
        <v/>
      </c>
      <c r="F595" s="8" t="str">
        <f t="shared" si="36"/>
        <v/>
      </c>
    </row>
    <row r="596" spans="1:6" x14ac:dyDescent="0.45">
      <c r="A596" s="9">
        <v>22798</v>
      </c>
      <c r="B596" s="90">
        <v>31.5</v>
      </c>
      <c r="C596" s="8">
        <f t="shared" si="37"/>
        <v>0</v>
      </c>
      <c r="D596" s="8">
        <f t="shared" si="38"/>
        <v>6.389776357827559E-3</v>
      </c>
      <c r="E596" s="86" t="str">
        <f>IFERROR(VLOOKUP(A596,SPY!$A$2:$E$379,5,FALSE),"")</f>
        <v/>
      </c>
      <c r="F596" s="8" t="str">
        <f t="shared" si="36"/>
        <v/>
      </c>
    </row>
    <row r="597" spans="1:6" x14ac:dyDescent="0.45">
      <c r="A597" s="9">
        <v>22828</v>
      </c>
      <c r="B597" s="90">
        <v>31.6</v>
      </c>
      <c r="C597" s="8">
        <f t="shared" si="37"/>
        <v>3.1746031746031633E-3</v>
      </c>
      <c r="D597" s="8">
        <f t="shared" si="38"/>
        <v>3.1746031746031633E-3</v>
      </c>
      <c r="E597" s="86" t="str">
        <f>IFERROR(VLOOKUP(A597,SPY!$A$2:$E$379,5,FALSE),"")</f>
        <v/>
      </c>
      <c r="F597" s="8" t="str">
        <f t="shared" si="36"/>
        <v/>
      </c>
    </row>
    <row r="598" spans="1:6" x14ac:dyDescent="0.45">
      <c r="A598" s="9">
        <v>22859</v>
      </c>
      <c r="B598" s="90">
        <v>31.6</v>
      </c>
      <c r="C598" s="8">
        <f t="shared" si="37"/>
        <v>0</v>
      </c>
      <c r="D598" s="8">
        <f t="shared" si="38"/>
        <v>3.1746031746031633E-3</v>
      </c>
      <c r="E598" s="86" t="str">
        <f>IFERROR(VLOOKUP(A598,SPY!$A$2:$E$379,5,FALSE),"")</f>
        <v/>
      </c>
      <c r="F598" s="8" t="str">
        <f t="shared" si="36"/>
        <v/>
      </c>
    </row>
    <row r="599" spans="1:6" x14ac:dyDescent="0.45">
      <c r="A599" s="9">
        <v>22890</v>
      </c>
      <c r="B599" s="90">
        <v>31.9</v>
      </c>
      <c r="C599" s="8">
        <f t="shared" si="37"/>
        <v>9.4936708860757779E-3</v>
      </c>
      <c r="D599" s="8">
        <f t="shared" si="38"/>
        <v>1.2698412698412653E-2</v>
      </c>
      <c r="E599" s="86" t="str">
        <f>IFERROR(VLOOKUP(A599,SPY!$A$2:$E$379,5,FALSE),"")</f>
        <v/>
      </c>
      <c r="F599" s="8" t="str">
        <f t="shared" si="36"/>
        <v/>
      </c>
    </row>
    <row r="600" spans="1:6" x14ac:dyDescent="0.45">
      <c r="A600" s="9">
        <v>22920</v>
      </c>
      <c r="B600" s="90">
        <v>31.7</v>
      </c>
      <c r="C600" s="8">
        <f t="shared" si="37"/>
        <v>-6.2695924764890609E-3</v>
      </c>
      <c r="D600" s="8">
        <f t="shared" si="38"/>
        <v>6.3492063492063266E-3</v>
      </c>
      <c r="E600" s="86" t="str">
        <f>IFERROR(VLOOKUP(A600,SPY!$A$2:$E$379,5,FALSE),"")</f>
        <v/>
      </c>
      <c r="F600" s="8" t="str">
        <f t="shared" si="36"/>
        <v/>
      </c>
    </row>
    <row r="601" spans="1:6" x14ac:dyDescent="0.45">
      <c r="A601" s="9">
        <v>22951</v>
      </c>
      <c r="B601" s="90">
        <v>31.7</v>
      </c>
      <c r="C601" s="8">
        <f t="shared" si="37"/>
        <v>0</v>
      </c>
      <c r="D601" s="8">
        <f t="shared" si="38"/>
        <v>6.3492063492063266E-3</v>
      </c>
      <c r="E601" s="86" t="str">
        <f>IFERROR(VLOOKUP(A601,SPY!$A$2:$E$379,5,FALSE),"")</f>
        <v/>
      </c>
      <c r="F601" s="8" t="str">
        <f t="shared" si="36"/>
        <v/>
      </c>
    </row>
    <row r="602" spans="1:6" x14ac:dyDescent="0.45">
      <c r="A602" s="9">
        <v>22981</v>
      </c>
      <c r="B602" s="90">
        <v>31.6</v>
      </c>
      <c r="C602" s="8">
        <f t="shared" si="37"/>
        <v>-3.154574132492094E-3</v>
      </c>
      <c r="D602" s="8">
        <f t="shared" si="38"/>
        <v>0</v>
      </c>
      <c r="E602" s="86" t="str">
        <f>IFERROR(VLOOKUP(A602,SPY!$A$2:$E$379,5,FALSE),"")</f>
        <v/>
      </c>
      <c r="F602" s="8" t="str">
        <f t="shared" si="36"/>
        <v/>
      </c>
    </row>
    <row r="603" spans="1:6" x14ac:dyDescent="0.45">
      <c r="A603" s="9">
        <v>23012</v>
      </c>
      <c r="B603" s="90">
        <v>31.6</v>
      </c>
      <c r="C603" s="8">
        <f t="shared" si="37"/>
        <v>0</v>
      </c>
      <c r="D603" s="8">
        <f t="shared" si="38"/>
        <v>-3.154574132492094E-3</v>
      </c>
      <c r="E603" s="86" t="str">
        <f>IFERROR(VLOOKUP(A603,SPY!$A$2:$E$379,5,FALSE),"")</f>
        <v/>
      </c>
      <c r="F603" s="8" t="str">
        <f t="shared" si="36"/>
        <v/>
      </c>
    </row>
    <row r="604" spans="1:6" x14ac:dyDescent="0.45">
      <c r="A604" s="9">
        <v>23043</v>
      </c>
      <c r="B604" s="90">
        <v>31.5</v>
      </c>
      <c r="C604" s="8">
        <f t="shared" si="37"/>
        <v>-3.1645569620253333E-3</v>
      </c>
      <c r="D604" s="8">
        <f t="shared" si="38"/>
        <v>-6.3091482649841879E-3</v>
      </c>
      <c r="E604" s="86" t="str">
        <f>IFERROR(VLOOKUP(A604,SPY!$A$2:$E$379,5,FALSE),"")</f>
        <v/>
      </c>
      <c r="F604" s="8" t="str">
        <f t="shared" si="36"/>
        <v/>
      </c>
    </row>
    <row r="605" spans="1:6" x14ac:dyDescent="0.45">
      <c r="A605" s="9">
        <v>23071</v>
      </c>
      <c r="B605" s="90">
        <v>31.5</v>
      </c>
      <c r="C605" s="8">
        <f t="shared" si="37"/>
        <v>0</v>
      </c>
      <c r="D605" s="8">
        <f t="shared" si="38"/>
        <v>-6.3091482649841879E-3</v>
      </c>
      <c r="E605" s="86" t="str">
        <f>IFERROR(VLOOKUP(A605,SPY!$A$2:$E$379,5,FALSE),"")</f>
        <v/>
      </c>
      <c r="F605" s="8" t="str">
        <f t="shared" si="36"/>
        <v/>
      </c>
    </row>
    <row r="606" spans="1:6" x14ac:dyDescent="0.45">
      <c r="A606" s="9">
        <v>23102</v>
      </c>
      <c r="B606" s="90">
        <v>31.4</v>
      </c>
      <c r="C606" s="8">
        <f t="shared" si="37"/>
        <v>-3.1746031746032743E-3</v>
      </c>
      <c r="D606" s="8">
        <f t="shared" si="38"/>
        <v>-6.3291139240507777E-3</v>
      </c>
      <c r="E606" s="86" t="str">
        <f>IFERROR(VLOOKUP(A606,SPY!$A$2:$E$379,5,FALSE),"")</f>
        <v/>
      </c>
      <c r="F606" s="8" t="str">
        <f t="shared" si="36"/>
        <v/>
      </c>
    </row>
    <row r="607" spans="1:6" x14ac:dyDescent="0.45">
      <c r="A607" s="9">
        <v>23132</v>
      </c>
      <c r="B607" s="90">
        <v>31.5</v>
      </c>
      <c r="C607" s="8">
        <f t="shared" si="37"/>
        <v>3.1847133757962887E-3</v>
      </c>
      <c r="D607" s="8">
        <f t="shared" si="38"/>
        <v>0</v>
      </c>
      <c r="E607" s="86" t="str">
        <f>IFERROR(VLOOKUP(A607,SPY!$A$2:$E$379,5,FALSE),"")</f>
        <v/>
      </c>
      <c r="F607" s="8" t="str">
        <f t="shared" si="36"/>
        <v/>
      </c>
    </row>
    <row r="608" spans="1:6" x14ac:dyDescent="0.45">
      <c r="A608" s="9">
        <v>23163</v>
      </c>
      <c r="B608" s="90">
        <v>31.6</v>
      </c>
      <c r="C608" s="8">
        <f t="shared" si="37"/>
        <v>3.1746031746031633E-3</v>
      </c>
      <c r="D608" s="8">
        <f t="shared" si="38"/>
        <v>3.1746031746031633E-3</v>
      </c>
      <c r="E608" s="86" t="str">
        <f>IFERROR(VLOOKUP(A608,SPY!$A$2:$E$379,5,FALSE),"")</f>
        <v/>
      </c>
      <c r="F608" s="8" t="str">
        <f t="shared" si="36"/>
        <v/>
      </c>
    </row>
    <row r="609" spans="1:6" x14ac:dyDescent="0.45">
      <c r="A609" s="9">
        <v>23193</v>
      </c>
      <c r="B609" s="90">
        <v>31.7</v>
      </c>
      <c r="C609" s="8">
        <f t="shared" si="37"/>
        <v>3.1645569620253333E-3</v>
      </c>
      <c r="D609" s="8">
        <f t="shared" si="38"/>
        <v>3.1645569620253333E-3</v>
      </c>
      <c r="E609" s="86" t="str">
        <f>IFERROR(VLOOKUP(A609,SPY!$A$2:$E$379,5,FALSE),"")</f>
        <v/>
      </c>
      <c r="F609" s="8" t="str">
        <f t="shared" si="36"/>
        <v/>
      </c>
    </row>
    <row r="610" spans="1:6" x14ac:dyDescent="0.45">
      <c r="A610" s="9">
        <v>23224</v>
      </c>
      <c r="B610" s="90">
        <v>31.6</v>
      </c>
      <c r="C610" s="8">
        <f t="shared" si="37"/>
        <v>-3.154574132492094E-3</v>
      </c>
      <c r="D610" s="8">
        <f t="shared" si="38"/>
        <v>0</v>
      </c>
      <c r="E610" s="86" t="str">
        <f>IFERROR(VLOOKUP(A610,SPY!$A$2:$E$379,5,FALSE),"")</f>
        <v/>
      </c>
      <c r="F610" s="8" t="str">
        <f t="shared" si="36"/>
        <v/>
      </c>
    </row>
    <row r="611" spans="1:6" x14ac:dyDescent="0.45">
      <c r="A611" s="9">
        <v>23255</v>
      </c>
      <c r="B611" s="90">
        <v>31.6</v>
      </c>
      <c r="C611" s="8">
        <f t="shared" si="37"/>
        <v>0</v>
      </c>
      <c r="D611" s="8">
        <f t="shared" si="38"/>
        <v>-9.4043887147334804E-3</v>
      </c>
      <c r="E611" s="86" t="str">
        <f>IFERROR(VLOOKUP(A611,SPY!$A$2:$E$379,5,FALSE),"")</f>
        <v/>
      </c>
      <c r="F611" s="8" t="str">
        <f t="shared" si="36"/>
        <v/>
      </c>
    </row>
    <row r="612" spans="1:6" x14ac:dyDescent="0.45">
      <c r="A612" s="9">
        <v>23285</v>
      </c>
      <c r="B612" s="90">
        <v>31.6</v>
      </c>
      <c r="C612" s="8">
        <f t="shared" si="37"/>
        <v>0</v>
      </c>
      <c r="D612" s="8">
        <f t="shared" si="38"/>
        <v>-3.154574132492094E-3</v>
      </c>
      <c r="E612" s="86" t="str">
        <f>IFERROR(VLOOKUP(A612,SPY!$A$2:$E$379,5,FALSE),"")</f>
        <v/>
      </c>
      <c r="F612" s="8" t="str">
        <f t="shared" si="36"/>
        <v/>
      </c>
    </row>
    <row r="613" spans="1:6" x14ac:dyDescent="0.45">
      <c r="A613" s="9">
        <v>23316</v>
      </c>
      <c r="B613" s="90">
        <v>31.7</v>
      </c>
      <c r="C613" s="8">
        <f t="shared" si="37"/>
        <v>3.1645569620253333E-3</v>
      </c>
      <c r="D613" s="8">
        <f t="shared" si="38"/>
        <v>0</v>
      </c>
      <c r="E613" s="86" t="str">
        <f>IFERROR(VLOOKUP(A613,SPY!$A$2:$E$379,5,FALSE),"")</f>
        <v/>
      </c>
      <c r="F613" s="8" t="str">
        <f t="shared" si="36"/>
        <v/>
      </c>
    </row>
    <row r="614" spans="1:6" x14ac:dyDescent="0.45">
      <c r="A614" s="9">
        <v>23346</v>
      </c>
      <c r="B614" s="90">
        <v>31.6</v>
      </c>
      <c r="C614" s="8">
        <f t="shared" si="37"/>
        <v>-3.154574132492094E-3</v>
      </c>
      <c r="D614" s="8">
        <f t="shared" si="38"/>
        <v>0</v>
      </c>
      <c r="E614" s="86" t="str">
        <f>IFERROR(VLOOKUP(A614,SPY!$A$2:$E$379,5,FALSE),"")</f>
        <v/>
      </c>
      <c r="F614" s="8" t="str">
        <f t="shared" si="36"/>
        <v/>
      </c>
    </row>
    <row r="615" spans="1:6" x14ac:dyDescent="0.45">
      <c r="A615" s="9">
        <v>23377</v>
      </c>
      <c r="B615" s="90">
        <v>31.8</v>
      </c>
      <c r="C615" s="8">
        <f t="shared" si="37"/>
        <v>6.3291139240506666E-3</v>
      </c>
      <c r="D615" s="8">
        <f t="shared" si="38"/>
        <v>6.3291139240506666E-3</v>
      </c>
      <c r="E615" s="86" t="str">
        <f>IFERROR(VLOOKUP(A615,SPY!$A$2:$E$379,5,FALSE),"")</f>
        <v/>
      </c>
      <c r="F615" s="8" t="str">
        <f t="shared" si="36"/>
        <v/>
      </c>
    </row>
    <row r="616" spans="1:6" x14ac:dyDescent="0.45">
      <c r="A616" s="9">
        <v>23408</v>
      </c>
      <c r="B616" s="90">
        <v>31.6</v>
      </c>
      <c r="C616" s="8">
        <f t="shared" si="37"/>
        <v>-6.2893081761006275E-3</v>
      </c>
      <c r="D616" s="8">
        <f t="shared" si="38"/>
        <v>3.1746031746031633E-3</v>
      </c>
      <c r="E616" s="86" t="str">
        <f>IFERROR(VLOOKUP(A616,SPY!$A$2:$E$379,5,FALSE),"")</f>
        <v/>
      </c>
      <c r="F616" s="8" t="str">
        <f t="shared" si="36"/>
        <v/>
      </c>
    </row>
    <row r="617" spans="1:6" x14ac:dyDescent="0.45">
      <c r="A617" s="9">
        <v>23437</v>
      </c>
      <c r="B617" s="90">
        <v>31.6</v>
      </c>
      <c r="C617" s="8">
        <f t="shared" si="37"/>
        <v>0</v>
      </c>
      <c r="D617" s="8">
        <f t="shared" si="38"/>
        <v>3.1746031746031633E-3</v>
      </c>
      <c r="E617" s="86" t="str">
        <f>IFERROR(VLOOKUP(A617,SPY!$A$2:$E$379,5,FALSE),"")</f>
        <v/>
      </c>
      <c r="F617" s="8" t="str">
        <f t="shared" ref="F617:F680" si="39">IFERROR(E617/E605-1,"")</f>
        <v/>
      </c>
    </row>
    <row r="618" spans="1:6" x14ac:dyDescent="0.45">
      <c r="A618" s="9">
        <v>23468</v>
      </c>
      <c r="B618" s="90">
        <v>31.6</v>
      </c>
      <c r="C618" s="8">
        <f t="shared" si="37"/>
        <v>0</v>
      </c>
      <c r="D618" s="8">
        <f t="shared" si="38"/>
        <v>6.3694267515923553E-3</v>
      </c>
      <c r="E618" s="86" t="str">
        <f>IFERROR(VLOOKUP(A618,SPY!$A$2:$E$379,5,FALSE),"")</f>
        <v/>
      </c>
      <c r="F618" s="8" t="str">
        <f t="shared" si="39"/>
        <v/>
      </c>
    </row>
    <row r="619" spans="1:6" x14ac:dyDescent="0.45">
      <c r="A619" s="9">
        <v>23498</v>
      </c>
      <c r="B619" s="90">
        <v>31.5</v>
      </c>
      <c r="C619" s="8">
        <f t="shared" si="37"/>
        <v>-3.1645569620253333E-3</v>
      </c>
      <c r="D619" s="8">
        <f t="shared" si="38"/>
        <v>0</v>
      </c>
      <c r="E619" s="86" t="str">
        <f>IFERROR(VLOOKUP(A619,SPY!$A$2:$E$379,5,FALSE),"")</f>
        <v/>
      </c>
      <c r="F619" s="8" t="str">
        <f t="shared" si="39"/>
        <v/>
      </c>
    </row>
    <row r="620" spans="1:6" x14ac:dyDescent="0.45">
      <c r="A620" s="9">
        <v>23529</v>
      </c>
      <c r="B620" s="90">
        <v>31.5</v>
      </c>
      <c r="C620" s="8">
        <f t="shared" si="37"/>
        <v>0</v>
      </c>
      <c r="D620" s="8">
        <f t="shared" si="38"/>
        <v>-3.1645569620253333E-3</v>
      </c>
      <c r="E620" s="86" t="str">
        <f>IFERROR(VLOOKUP(A620,SPY!$A$2:$E$379,5,FALSE),"")</f>
        <v/>
      </c>
      <c r="F620" s="8" t="str">
        <f t="shared" si="39"/>
        <v/>
      </c>
    </row>
    <row r="621" spans="1:6" x14ac:dyDescent="0.45">
      <c r="A621" s="9">
        <v>23559</v>
      </c>
      <c r="B621" s="90">
        <v>31.6</v>
      </c>
      <c r="C621" s="8">
        <f t="shared" si="37"/>
        <v>3.1746031746031633E-3</v>
      </c>
      <c r="D621" s="8">
        <f t="shared" si="38"/>
        <v>-3.154574132492094E-3</v>
      </c>
      <c r="E621" s="86" t="str">
        <f>IFERROR(VLOOKUP(A621,SPY!$A$2:$E$379,5,FALSE),"")</f>
        <v/>
      </c>
      <c r="F621" s="8" t="str">
        <f t="shared" si="39"/>
        <v/>
      </c>
    </row>
    <row r="622" spans="1:6" x14ac:dyDescent="0.45">
      <c r="A622" s="9">
        <v>23590</v>
      </c>
      <c r="B622" s="90">
        <v>31.6</v>
      </c>
      <c r="C622" s="8">
        <f t="shared" si="37"/>
        <v>0</v>
      </c>
      <c r="D622" s="8">
        <f t="shared" si="38"/>
        <v>0</v>
      </c>
      <c r="E622" s="86" t="str">
        <f>IFERROR(VLOOKUP(A622,SPY!$A$2:$E$379,5,FALSE),"")</f>
        <v/>
      </c>
      <c r="F622" s="8" t="str">
        <f t="shared" si="39"/>
        <v/>
      </c>
    </row>
    <row r="623" spans="1:6" x14ac:dyDescent="0.45">
      <c r="A623" s="9">
        <v>23621</v>
      </c>
      <c r="B623" s="90">
        <v>31.7</v>
      </c>
      <c r="C623" s="8">
        <f t="shared" si="37"/>
        <v>3.1645569620253333E-3</v>
      </c>
      <c r="D623" s="8">
        <f t="shared" si="38"/>
        <v>3.1645569620253333E-3</v>
      </c>
      <c r="E623" s="86" t="str">
        <f>IFERROR(VLOOKUP(A623,SPY!$A$2:$E$379,5,FALSE),"")</f>
        <v/>
      </c>
      <c r="F623" s="8" t="str">
        <f t="shared" si="39"/>
        <v/>
      </c>
    </row>
    <row r="624" spans="1:6" x14ac:dyDescent="0.45">
      <c r="A624" s="9">
        <v>23651</v>
      </c>
      <c r="B624" s="90">
        <v>31.7</v>
      </c>
      <c r="C624" s="8">
        <f t="shared" si="37"/>
        <v>0</v>
      </c>
      <c r="D624" s="8">
        <f t="shared" si="38"/>
        <v>3.1645569620253333E-3</v>
      </c>
      <c r="E624" s="86" t="str">
        <f>IFERROR(VLOOKUP(A624,SPY!$A$2:$E$379,5,FALSE),"")</f>
        <v/>
      </c>
      <c r="F624" s="8" t="str">
        <f t="shared" si="39"/>
        <v/>
      </c>
    </row>
    <row r="625" spans="1:6" x14ac:dyDescent="0.45">
      <c r="A625" s="9">
        <v>23682</v>
      </c>
      <c r="B625" s="90">
        <v>31.7</v>
      </c>
      <c r="C625" s="8">
        <f t="shared" si="37"/>
        <v>0</v>
      </c>
      <c r="D625" s="8">
        <f t="shared" si="38"/>
        <v>0</v>
      </c>
      <c r="E625" s="86" t="str">
        <f>IFERROR(VLOOKUP(A625,SPY!$A$2:$E$379,5,FALSE),"")</f>
        <v/>
      </c>
      <c r="F625" s="8" t="str">
        <f t="shared" si="39"/>
        <v/>
      </c>
    </row>
    <row r="626" spans="1:6" x14ac:dyDescent="0.45">
      <c r="A626" s="9">
        <v>23712</v>
      </c>
      <c r="B626" s="90">
        <v>31.7</v>
      </c>
      <c r="C626" s="8">
        <f t="shared" si="37"/>
        <v>0</v>
      </c>
      <c r="D626" s="8">
        <f t="shared" si="38"/>
        <v>3.1645569620253333E-3</v>
      </c>
      <c r="E626" s="86" t="str">
        <f>IFERROR(VLOOKUP(A626,SPY!$A$2:$E$379,5,FALSE),"")</f>
        <v/>
      </c>
      <c r="F626" s="8" t="str">
        <f t="shared" si="39"/>
        <v/>
      </c>
    </row>
    <row r="627" spans="1:6" x14ac:dyDescent="0.45">
      <c r="A627" s="9">
        <v>23743</v>
      </c>
      <c r="B627" s="90">
        <v>31.8</v>
      </c>
      <c r="C627" s="8">
        <f t="shared" si="37"/>
        <v>3.154574132492094E-3</v>
      </c>
      <c r="D627" s="8">
        <f t="shared" si="38"/>
        <v>0</v>
      </c>
      <c r="E627" s="86" t="str">
        <f>IFERROR(VLOOKUP(A627,SPY!$A$2:$E$379,5,FALSE),"")</f>
        <v/>
      </c>
      <c r="F627" s="8" t="str">
        <f t="shared" si="39"/>
        <v/>
      </c>
    </row>
    <row r="628" spans="1:6" x14ac:dyDescent="0.45">
      <c r="A628" s="9">
        <v>23774</v>
      </c>
      <c r="B628" s="90">
        <v>31.9</v>
      </c>
      <c r="C628" s="8">
        <f t="shared" si="37"/>
        <v>3.1446540880502027E-3</v>
      </c>
      <c r="D628" s="8">
        <f t="shared" si="38"/>
        <v>9.4936708860757779E-3</v>
      </c>
      <c r="E628" s="86" t="str">
        <f>IFERROR(VLOOKUP(A628,SPY!$A$2:$E$379,5,FALSE),"")</f>
        <v/>
      </c>
      <c r="F628" s="8" t="str">
        <f t="shared" si="39"/>
        <v/>
      </c>
    </row>
    <row r="629" spans="1:6" x14ac:dyDescent="0.45">
      <c r="A629" s="9">
        <v>23802</v>
      </c>
      <c r="B629" s="90">
        <v>31.9</v>
      </c>
      <c r="C629" s="8">
        <f t="shared" si="37"/>
        <v>0</v>
      </c>
      <c r="D629" s="8">
        <f t="shared" si="38"/>
        <v>9.4936708860757779E-3</v>
      </c>
      <c r="E629" s="86" t="str">
        <f>IFERROR(VLOOKUP(A629,SPY!$A$2:$E$379,5,FALSE),"")</f>
        <v/>
      </c>
      <c r="F629" s="8" t="str">
        <f t="shared" si="39"/>
        <v/>
      </c>
    </row>
    <row r="630" spans="1:6" x14ac:dyDescent="0.45">
      <c r="A630" s="9">
        <v>23833</v>
      </c>
      <c r="B630" s="90">
        <v>32</v>
      </c>
      <c r="C630" s="8">
        <f t="shared" si="37"/>
        <v>3.1347962382446415E-3</v>
      </c>
      <c r="D630" s="8">
        <f t="shared" si="38"/>
        <v>1.2658227848101111E-2</v>
      </c>
      <c r="E630" s="86" t="str">
        <f>IFERROR(VLOOKUP(A630,SPY!$A$2:$E$379,5,FALSE),"")</f>
        <v/>
      </c>
      <c r="F630" s="8" t="str">
        <f t="shared" si="39"/>
        <v/>
      </c>
    </row>
    <row r="631" spans="1:6" x14ac:dyDescent="0.45">
      <c r="A631" s="9">
        <v>23863</v>
      </c>
      <c r="B631" s="90">
        <v>32.1</v>
      </c>
      <c r="C631" s="8">
        <f t="shared" si="37"/>
        <v>3.1250000000000444E-3</v>
      </c>
      <c r="D631" s="8">
        <f t="shared" si="38"/>
        <v>1.9047619047619202E-2</v>
      </c>
      <c r="E631" s="86" t="str">
        <f>IFERROR(VLOOKUP(A631,SPY!$A$2:$E$379,5,FALSE),"")</f>
        <v/>
      </c>
      <c r="F631" s="8" t="str">
        <f t="shared" si="39"/>
        <v/>
      </c>
    </row>
    <row r="632" spans="1:6" x14ac:dyDescent="0.45">
      <c r="A632" s="9">
        <v>23894</v>
      </c>
      <c r="B632" s="90">
        <v>32.4</v>
      </c>
      <c r="C632" s="8">
        <f t="shared" si="37"/>
        <v>9.3457943925232545E-3</v>
      </c>
      <c r="D632" s="8">
        <f t="shared" si="38"/>
        <v>2.857142857142847E-2</v>
      </c>
      <c r="E632" s="86" t="str">
        <f>IFERROR(VLOOKUP(A632,SPY!$A$2:$E$379,5,FALSE),"")</f>
        <v/>
      </c>
      <c r="F632" s="8" t="str">
        <f t="shared" si="39"/>
        <v/>
      </c>
    </row>
    <row r="633" spans="1:6" x14ac:dyDescent="0.45">
      <c r="A633" s="9">
        <v>23924</v>
      </c>
      <c r="B633" s="90">
        <v>32.4</v>
      </c>
      <c r="C633" s="8">
        <f t="shared" si="37"/>
        <v>0</v>
      </c>
      <c r="D633" s="8">
        <f t="shared" si="38"/>
        <v>2.5316455696202445E-2</v>
      </c>
      <c r="E633" s="86" t="str">
        <f>IFERROR(VLOOKUP(A633,SPY!$A$2:$E$379,5,FALSE),"")</f>
        <v/>
      </c>
      <c r="F633" s="8" t="str">
        <f t="shared" si="39"/>
        <v/>
      </c>
    </row>
    <row r="634" spans="1:6" x14ac:dyDescent="0.45">
      <c r="A634" s="9">
        <v>23955</v>
      </c>
      <c r="B634" s="90">
        <v>32.4</v>
      </c>
      <c r="C634" s="8">
        <f t="shared" si="37"/>
        <v>0</v>
      </c>
      <c r="D634" s="8">
        <f t="shared" si="38"/>
        <v>2.5316455696202445E-2</v>
      </c>
      <c r="E634" s="86" t="str">
        <f>IFERROR(VLOOKUP(A634,SPY!$A$2:$E$379,5,FALSE),"")</f>
        <v/>
      </c>
      <c r="F634" s="8" t="str">
        <f t="shared" si="39"/>
        <v/>
      </c>
    </row>
    <row r="635" spans="1:6" x14ac:dyDescent="0.45">
      <c r="A635" s="9">
        <v>23986</v>
      </c>
      <c r="B635" s="90">
        <v>32.4</v>
      </c>
      <c r="C635" s="8">
        <f t="shared" si="37"/>
        <v>0</v>
      </c>
      <c r="D635" s="8">
        <f t="shared" si="38"/>
        <v>2.208201892744488E-2</v>
      </c>
      <c r="E635" s="86" t="str">
        <f>IFERROR(VLOOKUP(A635,SPY!$A$2:$E$379,5,FALSE),"")</f>
        <v/>
      </c>
      <c r="F635" s="8" t="str">
        <f t="shared" si="39"/>
        <v/>
      </c>
    </row>
    <row r="636" spans="1:6" x14ac:dyDescent="0.45">
      <c r="A636" s="9">
        <v>24016</v>
      </c>
      <c r="B636" s="90">
        <v>32.5</v>
      </c>
      <c r="C636" s="8">
        <f t="shared" si="37"/>
        <v>3.0864197530864335E-3</v>
      </c>
      <c r="D636" s="8">
        <f t="shared" si="38"/>
        <v>2.5236593059936974E-2</v>
      </c>
      <c r="E636" s="86" t="str">
        <f>IFERROR(VLOOKUP(A636,SPY!$A$2:$E$379,5,FALSE),"")</f>
        <v/>
      </c>
      <c r="F636" s="8" t="str">
        <f t="shared" si="39"/>
        <v/>
      </c>
    </row>
    <row r="637" spans="1:6" x14ac:dyDescent="0.45">
      <c r="A637" s="9">
        <v>24047</v>
      </c>
      <c r="B637" s="90">
        <v>32.6</v>
      </c>
      <c r="C637" s="8">
        <f t="shared" si="37"/>
        <v>3.0769230769231992E-3</v>
      </c>
      <c r="D637" s="8">
        <f t="shared" si="38"/>
        <v>2.8391167192429068E-2</v>
      </c>
      <c r="E637" s="86" t="str">
        <f>IFERROR(VLOOKUP(A637,SPY!$A$2:$E$379,5,FALSE),"")</f>
        <v/>
      </c>
      <c r="F637" s="8" t="str">
        <f t="shared" si="39"/>
        <v/>
      </c>
    </row>
    <row r="638" spans="1:6" x14ac:dyDescent="0.45">
      <c r="A638" s="9">
        <v>24077</v>
      </c>
      <c r="B638" s="90">
        <v>32.799999999999997</v>
      </c>
      <c r="C638" s="8">
        <f t="shared" si="37"/>
        <v>6.1349693251533388E-3</v>
      </c>
      <c r="D638" s="8">
        <f t="shared" si="38"/>
        <v>3.4700315457413256E-2</v>
      </c>
      <c r="E638" s="86" t="str">
        <f>IFERROR(VLOOKUP(A638,SPY!$A$2:$E$379,5,FALSE),"")</f>
        <v/>
      </c>
      <c r="F638" s="8" t="str">
        <f t="shared" si="39"/>
        <v/>
      </c>
    </row>
    <row r="639" spans="1:6" x14ac:dyDescent="0.45">
      <c r="A639" s="9">
        <v>24108</v>
      </c>
      <c r="B639" s="90">
        <v>32.9</v>
      </c>
      <c r="C639" s="8">
        <f t="shared" si="37"/>
        <v>3.0487804878049918E-3</v>
      </c>
      <c r="D639" s="8">
        <f t="shared" si="38"/>
        <v>3.459119496855334E-2</v>
      </c>
      <c r="E639" s="86" t="str">
        <f>IFERROR(VLOOKUP(A639,SPY!$A$2:$E$379,5,FALSE),"")</f>
        <v/>
      </c>
      <c r="F639" s="8" t="str">
        <f t="shared" si="39"/>
        <v/>
      </c>
    </row>
    <row r="640" spans="1:6" x14ac:dyDescent="0.45">
      <c r="A640" s="9">
        <v>24139</v>
      </c>
      <c r="B640" s="90">
        <v>33.200000000000003</v>
      </c>
      <c r="C640" s="8">
        <f t="shared" si="37"/>
        <v>9.1185410334346795E-3</v>
      </c>
      <c r="D640" s="8">
        <f t="shared" si="38"/>
        <v>4.0752351097178785E-2</v>
      </c>
      <c r="E640" s="86" t="str">
        <f>IFERROR(VLOOKUP(A640,SPY!$A$2:$E$379,5,FALSE),"")</f>
        <v/>
      </c>
      <c r="F640" s="8" t="str">
        <f t="shared" si="39"/>
        <v/>
      </c>
    </row>
    <row r="641" spans="1:6" x14ac:dyDescent="0.45">
      <c r="A641" s="9">
        <v>24167</v>
      </c>
      <c r="B641" s="90">
        <v>33.200000000000003</v>
      </c>
      <c r="C641" s="8">
        <f t="shared" si="37"/>
        <v>0</v>
      </c>
      <c r="D641" s="8">
        <f t="shared" si="38"/>
        <v>4.0752351097178785E-2</v>
      </c>
      <c r="E641" s="86" t="str">
        <f>IFERROR(VLOOKUP(A641,SPY!$A$2:$E$379,5,FALSE),"")</f>
        <v/>
      </c>
      <c r="F641" s="8" t="str">
        <f t="shared" si="39"/>
        <v/>
      </c>
    </row>
    <row r="642" spans="1:6" x14ac:dyDescent="0.45">
      <c r="A642" s="9">
        <v>24198</v>
      </c>
      <c r="B642" s="90">
        <v>33.200000000000003</v>
      </c>
      <c r="C642" s="8">
        <f t="shared" si="37"/>
        <v>0</v>
      </c>
      <c r="D642" s="8">
        <f t="shared" si="38"/>
        <v>3.7500000000000089E-2</v>
      </c>
      <c r="E642" s="86" t="str">
        <f>IFERROR(VLOOKUP(A642,SPY!$A$2:$E$379,5,FALSE),"")</f>
        <v/>
      </c>
      <c r="F642" s="8" t="str">
        <f t="shared" si="39"/>
        <v/>
      </c>
    </row>
    <row r="643" spans="1:6" x14ac:dyDescent="0.45">
      <c r="A643" s="9">
        <v>24228</v>
      </c>
      <c r="B643" s="90">
        <v>33.200000000000003</v>
      </c>
      <c r="C643" s="8">
        <f t="shared" si="37"/>
        <v>0</v>
      </c>
      <c r="D643" s="8">
        <f t="shared" si="38"/>
        <v>3.4267912772585785E-2</v>
      </c>
      <c r="E643" s="86" t="str">
        <f>IFERROR(VLOOKUP(A643,SPY!$A$2:$E$379,5,FALSE),"")</f>
        <v/>
      </c>
      <c r="F643" s="8" t="str">
        <f t="shared" si="39"/>
        <v/>
      </c>
    </row>
    <row r="644" spans="1:6" x14ac:dyDescent="0.45">
      <c r="A644" s="9">
        <v>24259</v>
      </c>
      <c r="B644" s="90">
        <v>33.299999999999997</v>
      </c>
      <c r="C644" s="8">
        <f t="shared" si="37"/>
        <v>3.0120481927708997E-3</v>
      </c>
      <c r="D644" s="8">
        <f t="shared" si="38"/>
        <v>2.7777777777777679E-2</v>
      </c>
      <c r="E644" s="86" t="str">
        <f>IFERROR(VLOOKUP(A644,SPY!$A$2:$E$379,5,FALSE),"")</f>
        <v/>
      </c>
      <c r="F644" s="8" t="str">
        <f t="shared" si="39"/>
        <v/>
      </c>
    </row>
    <row r="645" spans="1:6" x14ac:dyDescent="0.45">
      <c r="A645" s="9">
        <v>24289</v>
      </c>
      <c r="B645" s="90">
        <v>33.5</v>
      </c>
      <c r="C645" s="8">
        <f t="shared" ref="C645:C708" si="40">B645/B644-1</f>
        <v>6.0060060060060927E-3</v>
      </c>
      <c r="D645" s="8">
        <f t="shared" si="38"/>
        <v>3.3950617283950768E-2</v>
      </c>
      <c r="E645" s="86" t="str">
        <f>IFERROR(VLOOKUP(A645,SPY!$A$2:$E$379,5,FALSE),"")</f>
        <v/>
      </c>
      <c r="F645" s="8" t="str">
        <f t="shared" si="39"/>
        <v/>
      </c>
    </row>
    <row r="646" spans="1:6" x14ac:dyDescent="0.45">
      <c r="A646" s="9">
        <v>24320</v>
      </c>
      <c r="B646" s="90">
        <v>33.6</v>
      </c>
      <c r="C646" s="8">
        <f t="shared" si="40"/>
        <v>2.9850746268658135E-3</v>
      </c>
      <c r="D646" s="8">
        <f t="shared" si="38"/>
        <v>3.7037037037037202E-2</v>
      </c>
      <c r="E646" s="86" t="str">
        <f>IFERROR(VLOOKUP(A646,SPY!$A$2:$E$379,5,FALSE),"")</f>
        <v/>
      </c>
      <c r="F646" s="8" t="str">
        <f t="shared" si="39"/>
        <v/>
      </c>
    </row>
    <row r="647" spans="1:6" x14ac:dyDescent="0.45">
      <c r="A647" s="9">
        <v>24351</v>
      </c>
      <c r="B647" s="90">
        <v>33.6</v>
      </c>
      <c r="C647" s="8">
        <f t="shared" si="40"/>
        <v>0</v>
      </c>
      <c r="D647" s="8">
        <f t="shared" si="38"/>
        <v>3.7037037037037202E-2</v>
      </c>
      <c r="E647" s="86" t="str">
        <f>IFERROR(VLOOKUP(A647,SPY!$A$2:$E$379,5,FALSE),"")</f>
        <v/>
      </c>
      <c r="F647" s="8" t="str">
        <f t="shared" si="39"/>
        <v/>
      </c>
    </row>
    <row r="648" spans="1:6" x14ac:dyDescent="0.45">
      <c r="A648" s="9">
        <v>24381</v>
      </c>
      <c r="B648" s="90">
        <v>33.4</v>
      </c>
      <c r="C648" s="8">
        <f t="shared" si="40"/>
        <v>-5.9523809523810423E-3</v>
      </c>
      <c r="D648" s="8">
        <f t="shared" si="38"/>
        <v>2.7692307692307683E-2</v>
      </c>
      <c r="E648" s="86" t="str">
        <f>IFERROR(VLOOKUP(A648,SPY!$A$2:$E$379,5,FALSE),"")</f>
        <v/>
      </c>
      <c r="F648" s="8" t="str">
        <f t="shared" si="39"/>
        <v/>
      </c>
    </row>
    <row r="649" spans="1:6" x14ac:dyDescent="0.45">
      <c r="A649" s="9">
        <v>24412</v>
      </c>
      <c r="B649" s="90">
        <v>33.299999999999997</v>
      </c>
      <c r="C649" s="8">
        <f t="shared" si="40"/>
        <v>-2.9940119760479833E-3</v>
      </c>
      <c r="D649" s="8">
        <f t="shared" si="38"/>
        <v>2.1472392638036686E-2</v>
      </c>
      <c r="E649" s="86" t="str">
        <f>IFERROR(VLOOKUP(A649,SPY!$A$2:$E$379,5,FALSE),"")</f>
        <v/>
      </c>
      <c r="F649" s="8" t="str">
        <f t="shared" si="39"/>
        <v/>
      </c>
    </row>
    <row r="650" spans="1:6" x14ac:dyDescent="0.45">
      <c r="A650" s="9">
        <v>24442</v>
      </c>
      <c r="B650" s="90">
        <v>33.299999999999997</v>
      </c>
      <c r="C650" s="8">
        <f t="shared" si="40"/>
        <v>0</v>
      </c>
      <c r="D650" s="8">
        <f t="shared" si="38"/>
        <v>1.5243902439024293E-2</v>
      </c>
      <c r="E650" s="86" t="str">
        <f>IFERROR(VLOOKUP(A650,SPY!$A$2:$E$379,5,FALSE),"")</f>
        <v/>
      </c>
      <c r="F650" s="8" t="str">
        <f t="shared" si="39"/>
        <v/>
      </c>
    </row>
    <row r="651" spans="1:6" x14ac:dyDescent="0.45">
      <c r="A651" s="9">
        <v>24473</v>
      </c>
      <c r="B651" s="90">
        <v>33.4</v>
      </c>
      <c r="C651" s="8">
        <f t="shared" si="40"/>
        <v>3.0030030030030463E-3</v>
      </c>
      <c r="D651" s="8">
        <f t="shared" si="38"/>
        <v>1.5197568389057725E-2</v>
      </c>
      <c r="E651" s="86" t="str">
        <f>IFERROR(VLOOKUP(A651,SPY!$A$2:$E$379,5,FALSE),"")</f>
        <v/>
      </c>
      <c r="F651" s="8" t="str">
        <f t="shared" si="39"/>
        <v/>
      </c>
    </row>
    <row r="652" spans="1:6" x14ac:dyDescent="0.45">
      <c r="A652" s="9">
        <v>24504</v>
      </c>
      <c r="B652" s="90">
        <v>33.4</v>
      </c>
      <c r="C652" s="8">
        <f t="shared" si="40"/>
        <v>0</v>
      </c>
      <c r="D652" s="8">
        <f t="shared" si="38"/>
        <v>6.0240963855420215E-3</v>
      </c>
      <c r="E652" s="86" t="str">
        <f>IFERROR(VLOOKUP(A652,SPY!$A$2:$E$379,5,FALSE),"")</f>
        <v/>
      </c>
      <c r="F652" s="8" t="str">
        <f t="shared" si="39"/>
        <v/>
      </c>
    </row>
    <row r="653" spans="1:6" x14ac:dyDescent="0.45">
      <c r="A653" s="9">
        <v>24532</v>
      </c>
      <c r="B653" s="90">
        <v>33.299999999999997</v>
      </c>
      <c r="C653" s="8">
        <f t="shared" si="40"/>
        <v>-2.9940119760479833E-3</v>
      </c>
      <c r="D653" s="8">
        <f t="shared" si="38"/>
        <v>3.0120481927708997E-3</v>
      </c>
      <c r="E653" s="86" t="str">
        <f>IFERROR(VLOOKUP(A653,SPY!$A$2:$E$379,5,FALSE),"")</f>
        <v/>
      </c>
      <c r="F653" s="8" t="str">
        <f t="shared" si="39"/>
        <v/>
      </c>
    </row>
    <row r="654" spans="1:6" x14ac:dyDescent="0.45">
      <c r="A654" s="9">
        <v>24563</v>
      </c>
      <c r="B654" s="90">
        <v>33.1</v>
      </c>
      <c r="C654" s="8">
        <f t="shared" si="40"/>
        <v>-6.0060060060058706E-3</v>
      </c>
      <c r="D654" s="8">
        <f t="shared" si="38"/>
        <v>-3.0120481927711218E-3</v>
      </c>
      <c r="E654" s="86" t="str">
        <f>IFERROR(VLOOKUP(A654,SPY!$A$2:$E$379,5,FALSE),"")</f>
        <v/>
      </c>
      <c r="F654" s="8" t="str">
        <f t="shared" si="39"/>
        <v/>
      </c>
    </row>
    <row r="655" spans="1:6" x14ac:dyDescent="0.45">
      <c r="A655" s="9">
        <v>24593</v>
      </c>
      <c r="B655" s="90">
        <v>33.299999999999997</v>
      </c>
      <c r="C655" s="8">
        <f t="shared" si="40"/>
        <v>6.0422960725075026E-3</v>
      </c>
      <c r="D655" s="8">
        <f t="shared" si="38"/>
        <v>3.0120481927708997E-3</v>
      </c>
      <c r="E655" s="86" t="str">
        <f>IFERROR(VLOOKUP(A655,SPY!$A$2:$E$379,5,FALSE),"")</f>
        <v/>
      </c>
      <c r="F655" s="8" t="str">
        <f t="shared" si="39"/>
        <v/>
      </c>
    </row>
    <row r="656" spans="1:6" x14ac:dyDescent="0.45">
      <c r="A656" s="9">
        <v>24624</v>
      </c>
      <c r="B656" s="90">
        <v>33.5</v>
      </c>
      <c r="C656" s="8">
        <f t="shared" si="40"/>
        <v>6.0060060060060927E-3</v>
      </c>
      <c r="D656" s="8">
        <f t="shared" ref="D656:D719" si="41">B656/B644-1</f>
        <v>6.0060060060060927E-3</v>
      </c>
      <c r="E656" s="86" t="str">
        <f>IFERROR(VLOOKUP(A656,SPY!$A$2:$E$379,5,FALSE),"")</f>
        <v/>
      </c>
      <c r="F656" s="8" t="str">
        <f t="shared" si="39"/>
        <v/>
      </c>
    </row>
    <row r="657" spans="1:6" x14ac:dyDescent="0.45">
      <c r="A657" s="9">
        <v>24654</v>
      </c>
      <c r="B657" s="90">
        <v>33.5</v>
      </c>
      <c r="C657" s="8">
        <f t="shared" si="40"/>
        <v>0</v>
      </c>
      <c r="D657" s="8">
        <f t="shared" si="41"/>
        <v>0</v>
      </c>
      <c r="E657" s="86" t="str">
        <f>IFERROR(VLOOKUP(A657,SPY!$A$2:$E$379,5,FALSE),"")</f>
        <v/>
      </c>
      <c r="F657" s="8" t="str">
        <f t="shared" si="39"/>
        <v/>
      </c>
    </row>
    <row r="658" spans="1:6" x14ac:dyDescent="0.45">
      <c r="A658" s="9">
        <v>24685</v>
      </c>
      <c r="B658" s="90">
        <v>33.4</v>
      </c>
      <c r="C658" s="8">
        <f t="shared" si="40"/>
        <v>-2.9850746268657025E-3</v>
      </c>
      <c r="D658" s="8">
        <f t="shared" si="41"/>
        <v>-5.9523809523810423E-3</v>
      </c>
      <c r="E658" s="86" t="str">
        <f>IFERROR(VLOOKUP(A658,SPY!$A$2:$E$379,5,FALSE),"")</f>
        <v/>
      </c>
      <c r="F658" s="8" t="str">
        <f t="shared" si="39"/>
        <v/>
      </c>
    </row>
    <row r="659" spans="1:6" x14ac:dyDescent="0.45">
      <c r="A659" s="9">
        <v>24716</v>
      </c>
      <c r="B659" s="90">
        <v>33.4</v>
      </c>
      <c r="C659" s="8">
        <f t="shared" si="40"/>
        <v>0</v>
      </c>
      <c r="D659" s="8">
        <f t="shared" si="41"/>
        <v>-5.9523809523810423E-3</v>
      </c>
      <c r="E659" s="86" t="str">
        <f>IFERROR(VLOOKUP(A659,SPY!$A$2:$E$379,5,FALSE),"")</f>
        <v/>
      </c>
      <c r="F659" s="8" t="str">
        <f t="shared" si="39"/>
        <v/>
      </c>
    </row>
    <row r="660" spans="1:6" x14ac:dyDescent="0.45">
      <c r="A660" s="9">
        <v>24746</v>
      </c>
      <c r="B660" s="90">
        <v>33.4</v>
      </c>
      <c r="C660" s="8">
        <f t="shared" si="40"/>
        <v>0</v>
      </c>
      <c r="D660" s="8">
        <f t="shared" si="41"/>
        <v>0</v>
      </c>
      <c r="E660" s="86" t="str">
        <f>IFERROR(VLOOKUP(A660,SPY!$A$2:$E$379,5,FALSE),"")</f>
        <v/>
      </c>
      <c r="F660" s="8" t="str">
        <f t="shared" si="39"/>
        <v/>
      </c>
    </row>
    <row r="661" spans="1:6" x14ac:dyDescent="0.45">
      <c r="A661" s="9">
        <v>24777</v>
      </c>
      <c r="B661" s="90">
        <v>33.4</v>
      </c>
      <c r="C661" s="8">
        <f t="shared" si="40"/>
        <v>0</v>
      </c>
      <c r="D661" s="8">
        <f t="shared" si="41"/>
        <v>3.0030030030030463E-3</v>
      </c>
      <c r="E661" s="86" t="str">
        <f>IFERROR(VLOOKUP(A661,SPY!$A$2:$E$379,5,FALSE),"")</f>
        <v/>
      </c>
      <c r="F661" s="8" t="str">
        <f t="shared" si="39"/>
        <v/>
      </c>
    </row>
    <row r="662" spans="1:6" x14ac:dyDescent="0.45">
      <c r="A662" s="9">
        <v>24807</v>
      </c>
      <c r="B662" s="90">
        <v>33.700000000000003</v>
      </c>
      <c r="C662" s="8">
        <f t="shared" si="40"/>
        <v>8.9820359281438389E-3</v>
      </c>
      <c r="D662" s="8">
        <f t="shared" si="41"/>
        <v>1.2012012012012185E-2</v>
      </c>
      <c r="E662" s="86" t="str">
        <f>IFERROR(VLOOKUP(A662,SPY!$A$2:$E$379,5,FALSE),"")</f>
        <v/>
      </c>
      <c r="F662" s="8" t="str">
        <f t="shared" si="39"/>
        <v/>
      </c>
    </row>
    <row r="663" spans="1:6" x14ac:dyDescent="0.45">
      <c r="A663" s="9">
        <v>24838</v>
      </c>
      <c r="B663" s="90">
        <v>33.799999999999997</v>
      </c>
      <c r="C663" s="8">
        <f t="shared" si="40"/>
        <v>2.9673590504448732E-3</v>
      </c>
      <c r="D663" s="8">
        <f t="shared" si="41"/>
        <v>1.1976047904191489E-2</v>
      </c>
      <c r="E663" s="86" t="str">
        <f>IFERROR(VLOOKUP(A663,SPY!$A$2:$E$379,5,FALSE),"")</f>
        <v/>
      </c>
      <c r="F663" s="8" t="str">
        <f t="shared" si="39"/>
        <v/>
      </c>
    </row>
    <row r="664" spans="1:6" x14ac:dyDescent="0.45">
      <c r="A664" s="9">
        <v>24869</v>
      </c>
      <c r="B664" s="90">
        <v>34</v>
      </c>
      <c r="C664" s="8">
        <f t="shared" si="40"/>
        <v>5.9171597633136397E-3</v>
      </c>
      <c r="D664" s="8">
        <f t="shared" si="41"/>
        <v>1.7964071856287456E-2</v>
      </c>
      <c r="E664" s="86" t="str">
        <f>IFERROR(VLOOKUP(A664,SPY!$A$2:$E$379,5,FALSE),"")</f>
        <v/>
      </c>
      <c r="F664" s="8" t="str">
        <f t="shared" si="39"/>
        <v/>
      </c>
    </row>
    <row r="665" spans="1:6" x14ac:dyDescent="0.45">
      <c r="A665" s="9">
        <v>24898</v>
      </c>
      <c r="B665" s="90">
        <v>34.1</v>
      </c>
      <c r="C665" s="8">
        <f t="shared" si="40"/>
        <v>2.9411764705882248E-3</v>
      </c>
      <c r="D665" s="8">
        <f t="shared" si="41"/>
        <v>2.4024024024024149E-2</v>
      </c>
      <c r="E665" s="86" t="str">
        <f>IFERROR(VLOOKUP(A665,SPY!$A$2:$E$379,5,FALSE),"")</f>
        <v/>
      </c>
      <c r="F665" s="8" t="str">
        <f t="shared" si="39"/>
        <v/>
      </c>
    </row>
    <row r="666" spans="1:6" x14ac:dyDescent="0.45">
      <c r="A666" s="9">
        <v>24929</v>
      </c>
      <c r="B666" s="90">
        <v>34.1</v>
      </c>
      <c r="C666" s="8">
        <f t="shared" si="40"/>
        <v>0</v>
      </c>
      <c r="D666" s="8">
        <f t="shared" si="41"/>
        <v>3.0211480362537735E-2</v>
      </c>
      <c r="E666" s="86" t="str">
        <f>IFERROR(VLOOKUP(A666,SPY!$A$2:$E$379,5,FALSE),"")</f>
        <v/>
      </c>
      <c r="F666" s="8" t="str">
        <f t="shared" si="39"/>
        <v/>
      </c>
    </row>
    <row r="667" spans="1:6" x14ac:dyDescent="0.45">
      <c r="A667" s="9">
        <v>24959</v>
      </c>
      <c r="B667" s="90">
        <v>34.200000000000003</v>
      </c>
      <c r="C667" s="8">
        <f t="shared" si="40"/>
        <v>2.9325513196480912E-3</v>
      </c>
      <c r="D667" s="8">
        <f t="shared" si="41"/>
        <v>2.7027027027027195E-2</v>
      </c>
      <c r="E667" s="86" t="str">
        <f>IFERROR(VLOOKUP(A667,SPY!$A$2:$E$379,5,FALSE),"")</f>
        <v/>
      </c>
      <c r="F667" s="8" t="str">
        <f t="shared" si="39"/>
        <v/>
      </c>
    </row>
    <row r="668" spans="1:6" x14ac:dyDescent="0.45">
      <c r="A668" s="9">
        <v>24990</v>
      </c>
      <c r="B668" s="90">
        <v>34.200000000000003</v>
      </c>
      <c r="C668" s="8">
        <f t="shared" si="40"/>
        <v>0</v>
      </c>
      <c r="D668" s="8">
        <f t="shared" si="41"/>
        <v>2.0895522388059806E-2</v>
      </c>
      <c r="E668" s="86" t="str">
        <f>IFERROR(VLOOKUP(A668,SPY!$A$2:$E$379,5,FALSE),"")</f>
        <v/>
      </c>
      <c r="F668" s="8" t="str">
        <f t="shared" si="39"/>
        <v/>
      </c>
    </row>
    <row r="669" spans="1:6" x14ac:dyDescent="0.45">
      <c r="A669" s="9">
        <v>25020</v>
      </c>
      <c r="B669" s="90">
        <v>34.299999999999997</v>
      </c>
      <c r="C669" s="8">
        <f t="shared" si="40"/>
        <v>2.9239766081869956E-3</v>
      </c>
      <c r="D669" s="8">
        <f t="shared" si="41"/>
        <v>2.3880597014925398E-2</v>
      </c>
      <c r="E669" s="86" t="str">
        <f>IFERROR(VLOOKUP(A669,SPY!$A$2:$E$379,5,FALSE),"")</f>
        <v/>
      </c>
      <c r="F669" s="8" t="str">
        <f t="shared" si="39"/>
        <v/>
      </c>
    </row>
    <row r="670" spans="1:6" x14ac:dyDescent="0.45">
      <c r="A670" s="9">
        <v>25051</v>
      </c>
      <c r="B670" s="90">
        <v>34.200000000000003</v>
      </c>
      <c r="C670" s="8">
        <f t="shared" si="40"/>
        <v>-2.9154518950436081E-3</v>
      </c>
      <c r="D670" s="8">
        <f t="shared" si="41"/>
        <v>2.3952095808383422E-2</v>
      </c>
      <c r="E670" s="86" t="str">
        <f>IFERROR(VLOOKUP(A670,SPY!$A$2:$E$379,5,FALSE),"")</f>
        <v/>
      </c>
      <c r="F670" s="8" t="str">
        <f t="shared" si="39"/>
        <v/>
      </c>
    </row>
    <row r="671" spans="1:6" x14ac:dyDescent="0.45">
      <c r="A671" s="9">
        <v>25082</v>
      </c>
      <c r="B671" s="90">
        <v>34.4</v>
      </c>
      <c r="C671" s="8">
        <f t="shared" si="40"/>
        <v>5.8479532163742132E-3</v>
      </c>
      <c r="D671" s="8">
        <f t="shared" si="41"/>
        <v>2.9940119760478945E-2</v>
      </c>
      <c r="E671" s="86" t="str">
        <f>IFERROR(VLOOKUP(A671,SPY!$A$2:$E$379,5,FALSE),"")</f>
        <v/>
      </c>
      <c r="F671" s="8" t="str">
        <f t="shared" si="39"/>
        <v/>
      </c>
    </row>
    <row r="672" spans="1:6" x14ac:dyDescent="0.45">
      <c r="A672" s="9">
        <v>25112</v>
      </c>
      <c r="B672" s="90">
        <v>34.4</v>
      </c>
      <c r="C672" s="8">
        <f t="shared" si="40"/>
        <v>0</v>
      </c>
      <c r="D672" s="8">
        <f t="shared" si="41"/>
        <v>2.9940119760478945E-2</v>
      </c>
      <c r="E672" s="86" t="str">
        <f>IFERROR(VLOOKUP(A672,SPY!$A$2:$E$379,5,FALSE),"")</f>
        <v/>
      </c>
      <c r="F672" s="8" t="str">
        <f t="shared" si="39"/>
        <v/>
      </c>
    </row>
    <row r="673" spans="1:6" x14ac:dyDescent="0.45">
      <c r="A673" s="9">
        <v>25143</v>
      </c>
      <c r="B673" s="90">
        <v>34.5</v>
      </c>
      <c r="C673" s="8">
        <f t="shared" si="40"/>
        <v>2.9069767441860517E-3</v>
      </c>
      <c r="D673" s="8">
        <f t="shared" si="41"/>
        <v>3.2934131736527039E-2</v>
      </c>
      <c r="E673" s="86" t="str">
        <f>IFERROR(VLOOKUP(A673,SPY!$A$2:$E$379,5,FALSE),"")</f>
        <v/>
      </c>
      <c r="F673" s="8" t="str">
        <f t="shared" si="39"/>
        <v/>
      </c>
    </row>
    <row r="674" spans="1:6" x14ac:dyDescent="0.45">
      <c r="A674" s="9">
        <v>25173</v>
      </c>
      <c r="B674" s="90">
        <v>34.6</v>
      </c>
      <c r="C674" s="8">
        <f t="shared" si="40"/>
        <v>2.8985507246377384E-3</v>
      </c>
      <c r="D674" s="8">
        <f t="shared" si="41"/>
        <v>2.6706231454005858E-2</v>
      </c>
      <c r="E674" s="86" t="str">
        <f>IFERROR(VLOOKUP(A674,SPY!$A$2:$E$379,5,FALSE),"")</f>
        <v/>
      </c>
      <c r="F674" s="8" t="str">
        <f t="shared" si="39"/>
        <v/>
      </c>
    </row>
    <row r="675" spans="1:6" x14ac:dyDescent="0.45">
      <c r="A675" s="9">
        <v>25204</v>
      </c>
      <c r="B675" s="90">
        <v>34.799999999999997</v>
      </c>
      <c r="C675" s="8">
        <f t="shared" si="40"/>
        <v>5.7803468208090791E-3</v>
      </c>
      <c r="D675" s="8">
        <f t="shared" si="41"/>
        <v>2.9585798816567976E-2</v>
      </c>
      <c r="E675" s="86" t="str">
        <f>IFERROR(VLOOKUP(A675,SPY!$A$2:$E$379,5,FALSE),"")</f>
        <v/>
      </c>
      <c r="F675" s="8" t="str">
        <f t="shared" si="39"/>
        <v/>
      </c>
    </row>
    <row r="676" spans="1:6" x14ac:dyDescent="0.45">
      <c r="A676" s="9">
        <v>25235</v>
      </c>
      <c r="B676" s="90">
        <v>35</v>
      </c>
      <c r="C676" s="8">
        <f t="shared" si="40"/>
        <v>5.7471264367816577E-3</v>
      </c>
      <c r="D676" s="8">
        <f t="shared" si="41"/>
        <v>2.9411764705882248E-2</v>
      </c>
      <c r="E676" s="86" t="str">
        <f>IFERROR(VLOOKUP(A676,SPY!$A$2:$E$379,5,FALSE),"")</f>
        <v/>
      </c>
      <c r="F676" s="8" t="str">
        <f t="shared" si="39"/>
        <v/>
      </c>
    </row>
    <row r="677" spans="1:6" x14ac:dyDescent="0.45">
      <c r="A677" s="9">
        <v>25263</v>
      </c>
      <c r="B677" s="90">
        <v>35.200000000000003</v>
      </c>
      <c r="C677" s="8">
        <f t="shared" si="40"/>
        <v>5.7142857142857828E-3</v>
      </c>
      <c r="D677" s="8">
        <f t="shared" si="41"/>
        <v>3.2258064516129004E-2</v>
      </c>
      <c r="E677" s="86" t="str">
        <f>IFERROR(VLOOKUP(A677,SPY!$A$2:$E$379,5,FALSE),"")</f>
        <v/>
      </c>
      <c r="F677" s="8" t="str">
        <f t="shared" si="39"/>
        <v/>
      </c>
    </row>
    <row r="678" spans="1:6" x14ac:dyDescent="0.45">
      <c r="A678" s="9">
        <v>25294</v>
      </c>
      <c r="B678" s="90">
        <v>35.299999999999997</v>
      </c>
      <c r="C678" s="8">
        <f t="shared" si="40"/>
        <v>2.8409090909089496E-3</v>
      </c>
      <c r="D678" s="8">
        <f t="shared" si="41"/>
        <v>3.5190615835777095E-2</v>
      </c>
      <c r="E678" s="86" t="str">
        <f>IFERROR(VLOOKUP(A678,SPY!$A$2:$E$379,5,FALSE),"")</f>
        <v/>
      </c>
      <c r="F678" s="8" t="str">
        <f t="shared" si="39"/>
        <v/>
      </c>
    </row>
    <row r="679" spans="1:6" x14ac:dyDescent="0.45">
      <c r="A679" s="9">
        <v>25324</v>
      </c>
      <c r="B679" s="90">
        <v>35.5</v>
      </c>
      <c r="C679" s="8">
        <f t="shared" si="40"/>
        <v>5.6657223796034994E-3</v>
      </c>
      <c r="D679" s="8">
        <f t="shared" si="41"/>
        <v>3.8011695906432719E-2</v>
      </c>
      <c r="E679" s="86" t="str">
        <f>IFERROR(VLOOKUP(A679,SPY!$A$2:$E$379,5,FALSE),"")</f>
        <v/>
      </c>
      <c r="F679" s="8" t="str">
        <f t="shared" si="39"/>
        <v/>
      </c>
    </row>
    <row r="680" spans="1:6" x14ac:dyDescent="0.45">
      <c r="A680" s="9">
        <v>25355</v>
      </c>
      <c r="B680" s="90">
        <v>35.700000000000003</v>
      </c>
      <c r="C680" s="8">
        <f t="shared" si="40"/>
        <v>5.6338028169014009E-3</v>
      </c>
      <c r="D680" s="8">
        <f t="shared" si="41"/>
        <v>4.3859649122806932E-2</v>
      </c>
      <c r="E680" s="86" t="str">
        <f>IFERROR(VLOOKUP(A680,SPY!$A$2:$E$379,5,FALSE),"")</f>
        <v/>
      </c>
      <c r="F680" s="8" t="str">
        <f t="shared" si="39"/>
        <v/>
      </c>
    </row>
    <row r="681" spans="1:6" x14ac:dyDescent="0.45">
      <c r="A681" s="9">
        <v>25385</v>
      </c>
      <c r="B681" s="90">
        <v>35.799999999999997</v>
      </c>
      <c r="C681" s="8">
        <f t="shared" si="40"/>
        <v>2.8011204481790397E-3</v>
      </c>
      <c r="D681" s="8">
        <f t="shared" si="41"/>
        <v>4.3731778425655898E-2</v>
      </c>
      <c r="E681" s="86" t="str">
        <f>IFERROR(VLOOKUP(A681,SPY!$A$2:$E$379,5,FALSE),"")</f>
        <v/>
      </c>
      <c r="F681" s="8" t="str">
        <f t="shared" ref="F681:F744" si="42">IFERROR(E681/E669-1,"")</f>
        <v/>
      </c>
    </row>
    <row r="682" spans="1:6" x14ac:dyDescent="0.45">
      <c r="A682" s="9">
        <v>25416</v>
      </c>
      <c r="B682" s="90">
        <v>35.700000000000003</v>
      </c>
      <c r="C682" s="8">
        <f t="shared" si="40"/>
        <v>-2.7932960893852776E-3</v>
      </c>
      <c r="D682" s="8">
        <f t="shared" si="41"/>
        <v>4.3859649122806932E-2</v>
      </c>
      <c r="E682" s="86" t="str">
        <f>IFERROR(VLOOKUP(A682,SPY!$A$2:$E$379,5,FALSE),"")</f>
        <v/>
      </c>
      <c r="F682" s="8" t="str">
        <f t="shared" si="42"/>
        <v/>
      </c>
    </row>
    <row r="683" spans="1:6" x14ac:dyDescent="0.45">
      <c r="A683" s="9">
        <v>25447</v>
      </c>
      <c r="B683" s="90">
        <v>35.799999999999997</v>
      </c>
      <c r="C683" s="8">
        <f t="shared" si="40"/>
        <v>2.8011204481790397E-3</v>
      </c>
      <c r="D683" s="8">
        <f t="shared" si="41"/>
        <v>4.0697674418604501E-2</v>
      </c>
      <c r="E683" s="86" t="str">
        <f>IFERROR(VLOOKUP(A683,SPY!$A$2:$E$379,5,FALSE),"")</f>
        <v/>
      </c>
      <c r="F683" s="8" t="str">
        <f t="shared" si="42"/>
        <v/>
      </c>
    </row>
    <row r="684" spans="1:6" x14ac:dyDescent="0.45">
      <c r="A684" s="9">
        <v>25477</v>
      </c>
      <c r="B684" s="90">
        <v>35.9</v>
      </c>
      <c r="C684" s="8">
        <f t="shared" si="40"/>
        <v>2.7932960893854997E-3</v>
      </c>
      <c r="D684" s="8">
        <f t="shared" si="41"/>
        <v>4.3604651162790775E-2</v>
      </c>
      <c r="E684" s="86" t="str">
        <f>IFERROR(VLOOKUP(A684,SPY!$A$2:$E$379,5,FALSE),"")</f>
        <v/>
      </c>
      <c r="F684" s="8" t="str">
        <f t="shared" si="42"/>
        <v/>
      </c>
    </row>
    <row r="685" spans="1:6" x14ac:dyDescent="0.45">
      <c r="A685" s="9">
        <v>25508</v>
      </c>
      <c r="B685" s="90">
        <v>36.1</v>
      </c>
      <c r="C685" s="8">
        <f t="shared" si="40"/>
        <v>5.5710306406686616E-3</v>
      </c>
      <c r="D685" s="8">
        <f t="shared" si="41"/>
        <v>4.6376811594202927E-2</v>
      </c>
      <c r="E685" s="86" t="str">
        <f>IFERROR(VLOOKUP(A685,SPY!$A$2:$E$379,5,FALSE),"")</f>
        <v/>
      </c>
      <c r="F685" s="8" t="str">
        <f t="shared" si="42"/>
        <v/>
      </c>
    </row>
    <row r="686" spans="1:6" x14ac:dyDescent="0.45">
      <c r="A686" s="9">
        <v>25538</v>
      </c>
      <c r="B686" s="90">
        <v>36.299999999999997</v>
      </c>
      <c r="C686" s="8">
        <f t="shared" si="40"/>
        <v>5.5401662049860967E-3</v>
      </c>
      <c r="D686" s="8">
        <f t="shared" si="41"/>
        <v>4.9132947976878505E-2</v>
      </c>
      <c r="E686" s="86" t="str">
        <f>IFERROR(VLOOKUP(A686,SPY!$A$2:$E$379,5,FALSE),"")</f>
        <v/>
      </c>
      <c r="F686" s="8" t="str">
        <f t="shared" si="42"/>
        <v/>
      </c>
    </row>
    <row r="687" spans="1:6" x14ac:dyDescent="0.45">
      <c r="A687" s="9">
        <v>25569</v>
      </c>
      <c r="B687" s="90">
        <v>36.5</v>
      </c>
      <c r="C687" s="8">
        <f t="shared" si="40"/>
        <v>5.5096418732782926E-3</v>
      </c>
      <c r="D687" s="8">
        <f t="shared" si="41"/>
        <v>4.8850574712643757E-2</v>
      </c>
      <c r="E687" s="86" t="str">
        <f>IFERROR(VLOOKUP(A687,SPY!$A$2:$E$379,5,FALSE),"")</f>
        <v/>
      </c>
      <c r="F687" s="8" t="str">
        <f t="shared" si="42"/>
        <v/>
      </c>
    </row>
    <row r="688" spans="1:6" x14ac:dyDescent="0.45">
      <c r="A688" s="9">
        <v>25600</v>
      </c>
      <c r="B688" s="90">
        <v>36.700000000000003</v>
      </c>
      <c r="C688" s="8">
        <f t="shared" si="40"/>
        <v>5.479452054794498E-3</v>
      </c>
      <c r="D688" s="8">
        <f t="shared" si="41"/>
        <v>4.857142857142871E-2</v>
      </c>
      <c r="E688" s="86" t="str">
        <f>IFERROR(VLOOKUP(A688,SPY!$A$2:$E$379,5,FALSE),"")</f>
        <v/>
      </c>
      <c r="F688" s="8" t="str">
        <f t="shared" si="42"/>
        <v/>
      </c>
    </row>
    <row r="689" spans="1:6" x14ac:dyDescent="0.45">
      <c r="A689" s="9">
        <v>25628</v>
      </c>
      <c r="B689" s="90">
        <v>36.700000000000003</v>
      </c>
      <c r="C689" s="8">
        <f t="shared" si="40"/>
        <v>0</v>
      </c>
      <c r="D689" s="8">
        <f t="shared" si="41"/>
        <v>4.2613636363636465E-2</v>
      </c>
      <c r="E689" s="86" t="str">
        <f>IFERROR(VLOOKUP(A689,SPY!$A$2:$E$379,5,FALSE),"")</f>
        <v/>
      </c>
      <c r="F689" s="8" t="str">
        <f t="shared" si="42"/>
        <v/>
      </c>
    </row>
    <row r="690" spans="1:6" x14ac:dyDescent="0.45">
      <c r="A690" s="9">
        <v>25659</v>
      </c>
      <c r="B690" s="90">
        <v>36.799999999999997</v>
      </c>
      <c r="C690" s="8">
        <f t="shared" si="40"/>
        <v>2.7247956403269047E-3</v>
      </c>
      <c r="D690" s="8">
        <f t="shared" si="41"/>
        <v>4.2492917847025469E-2</v>
      </c>
      <c r="E690" s="86" t="str">
        <f>IFERROR(VLOOKUP(A690,SPY!$A$2:$E$379,5,FALSE),"")</f>
        <v/>
      </c>
      <c r="F690" s="8" t="str">
        <f t="shared" si="42"/>
        <v/>
      </c>
    </row>
    <row r="691" spans="1:6" x14ac:dyDescent="0.45">
      <c r="A691" s="9">
        <v>25689</v>
      </c>
      <c r="B691" s="90">
        <v>36.799999999999997</v>
      </c>
      <c r="C691" s="8">
        <f t="shared" si="40"/>
        <v>0</v>
      </c>
      <c r="D691" s="8">
        <f t="shared" si="41"/>
        <v>3.6619718309859106E-2</v>
      </c>
      <c r="E691" s="86" t="str">
        <f>IFERROR(VLOOKUP(A691,SPY!$A$2:$E$379,5,FALSE),"")</f>
        <v/>
      </c>
      <c r="F691" s="8" t="str">
        <f t="shared" si="42"/>
        <v/>
      </c>
    </row>
    <row r="692" spans="1:6" x14ac:dyDescent="0.45">
      <c r="A692" s="9">
        <v>25720</v>
      </c>
      <c r="B692" s="90">
        <v>36.9</v>
      </c>
      <c r="C692" s="8">
        <f t="shared" si="40"/>
        <v>2.7173913043478937E-3</v>
      </c>
      <c r="D692" s="8">
        <f t="shared" si="41"/>
        <v>3.3613445378151141E-2</v>
      </c>
      <c r="E692" s="86" t="str">
        <f>IFERROR(VLOOKUP(A692,SPY!$A$2:$E$379,5,FALSE),"")</f>
        <v/>
      </c>
      <c r="F692" s="8" t="str">
        <f t="shared" si="42"/>
        <v/>
      </c>
    </row>
    <row r="693" spans="1:6" x14ac:dyDescent="0.45">
      <c r="A693" s="9">
        <v>25750</v>
      </c>
      <c r="B693" s="90">
        <v>37.1</v>
      </c>
      <c r="C693" s="8">
        <f t="shared" si="40"/>
        <v>5.4200542005420349E-3</v>
      </c>
      <c r="D693" s="8">
        <f t="shared" si="41"/>
        <v>3.6312849162011274E-2</v>
      </c>
      <c r="E693" s="86" t="str">
        <f>IFERROR(VLOOKUP(A693,SPY!$A$2:$E$379,5,FALSE),"")</f>
        <v/>
      </c>
      <c r="F693" s="8" t="str">
        <f t="shared" si="42"/>
        <v/>
      </c>
    </row>
    <row r="694" spans="1:6" x14ac:dyDescent="0.45">
      <c r="A694" s="9">
        <v>25781</v>
      </c>
      <c r="B694" s="90">
        <v>36.9</v>
      </c>
      <c r="C694" s="8">
        <f t="shared" si="40"/>
        <v>-5.3908355795149188E-3</v>
      </c>
      <c r="D694" s="8">
        <f t="shared" si="41"/>
        <v>3.3613445378151141E-2</v>
      </c>
      <c r="E694" s="86" t="str">
        <f>IFERROR(VLOOKUP(A694,SPY!$A$2:$E$379,5,FALSE),"")</f>
        <v/>
      </c>
      <c r="F694" s="8" t="str">
        <f t="shared" si="42"/>
        <v/>
      </c>
    </row>
    <row r="695" spans="1:6" x14ac:dyDescent="0.45">
      <c r="A695" s="9">
        <v>25812</v>
      </c>
      <c r="B695" s="90">
        <v>37.1</v>
      </c>
      <c r="C695" s="8">
        <f t="shared" si="40"/>
        <v>5.4200542005420349E-3</v>
      </c>
      <c r="D695" s="8">
        <f t="shared" si="41"/>
        <v>3.6312849162011274E-2</v>
      </c>
      <c r="E695" s="86" t="str">
        <f>IFERROR(VLOOKUP(A695,SPY!$A$2:$E$379,5,FALSE),"")</f>
        <v/>
      </c>
      <c r="F695" s="8" t="str">
        <f t="shared" si="42"/>
        <v/>
      </c>
    </row>
    <row r="696" spans="1:6" x14ac:dyDescent="0.45">
      <c r="A696" s="9">
        <v>25842</v>
      </c>
      <c r="B696" s="90">
        <v>37.1</v>
      </c>
      <c r="C696" s="8">
        <f t="shared" si="40"/>
        <v>0</v>
      </c>
      <c r="D696" s="8">
        <f t="shared" si="41"/>
        <v>3.3426183844011303E-2</v>
      </c>
      <c r="E696" s="86" t="str">
        <f>IFERROR(VLOOKUP(A696,SPY!$A$2:$E$379,5,FALSE),"")</f>
        <v/>
      </c>
      <c r="F696" s="8" t="str">
        <f t="shared" si="42"/>
        <v/>
      </c>
    </row>
    <row r="697" spans="1:6" x14ac:dyDescent="0.45">
      <c r="A697" s="9">
        <v>25873</v>
      </c>
      <c r="B697" s="90">
        <v>37.1</v>
      </c>
      <c r="C697" s="8">
        <f t="shared" si="40"/>
        <v>0</v>
      </c>
      <c r="D697" s="8">
        <f t="shared" si="41"/>
        <v>2.7700831024930705E-2</v>
      </c>
      <c r="E697" s="86" t="str">
        <f>IFERROR(VLOOKUP(A697,SPY!$A$2:$E$379,5,FALSE),"")</f>
        <v/>
      </c>
      <c r="F697" s="8" t="str">
        <f t="shared" si="42"/>
        <v/>
      </c>
    </row>
    <row r="698" spans="1:6" x14ac:dyDescent="0.45">
      <c r="A698" s="9">
        <v>25903</v>
      </c>
      <c r="B698" s="90">
        <v>37.1</v>
      </c>
      <c r="C698" s="8">
        <f t="shared" si="40"/>
        <v>0</v>
      </c>
      <c r="D698" s="8">
        <f t="shared" si="41"/>
        <v>2.203856749311317E-2</v>
      </c>
      <c r="E698" s="86" t="str">
        <f>IFERROR(VLOOKUP(A698,SPY!$A$2:$E$379,5,FALSE),"")</f>
        <v/>
      </c>
      <c r="F698" s="8" t="str">
        <f t="shared" si="42"/>
        <v/>
      </c>
    </row>
    <row r="699" spans="1:6" x14ac:dyDescent="0.45">
      <c r="A699" s="9">
        <v>25934</v>
      </c>
      <c r="B699" s="90">
        <v>37.299999999999997</v>
      </c>
      <c r="C699" s="8">
        <f t="shared" si="40"/>
        <v>5.3908355795146967E-3</v>
      </c>
      <c r="D699" s="8">
        <f t="shared" si="41"/>
        <v>2.1917808219177992E-2</v>
      </c>
      <c r="E699" s="86" t="str">
        <f>IFERROR(VLOOKUP(A699,SPY!$A$2:$E$379,5,FALSE),"")</f>
        <v/>
      </c>
      <c r="F699" s="8" t="str">
        <f t="shared" si="42"/>
        <v/>
      </c>
    </row>
    <row r="700" spans="1:6" x14ac:dyDescent="0.45">
      <c r="A700" s="9">
        <v>25965</v>
      </c>
      <c r="B700" s="90">
        <v>37.700000000000003</v>
      </c>
      <c r="C700" s="8">
        <f t="shared" si="40"/>
        <v>1.0723860589812562E-2</v>
      </c>
      <c r="D700" s="8">
        <f t="shared" si="41"/>
        <v>2.7247956403269713E-2</v>
      </c>
      <c r="E700" s="86" t="str">
        <f>IFERROR(VLOOKUP(A700,SPY!$A$2:$E$379,5,FALSE),"")</f>
        <v/>
      </c>
      <c r="F700" s="8" t="str">
        <f t="shared" si="42"/>
        <v/>
      </c>
    </row>
    <row r="701" spans="1:6" x14ac:dyDescent="0.45">
      <c r="A701" s="9">
        <v>25993</v>
      </c>
      <c r="B701" s="90">
        <v>37.799999999999997</v>
      </c>
      <c r="C701" s="8">
        <f t="shared" si="40"/>
        <v>2.6525198938991412E-3</v>
      </c>
      <c r="D701" s="8">
        <f t="shared" si="41"/>
        <v>2.9972752043596618E-2</v>
      </c>
      <c r="E701" s="86" t="str">
        <f>IFERROR(VLOOKUP(A701,SPY!$A$2:$E$379,5,FALSE),"")</f>
        <v/>
      </c>
      <c r="F701" s="8" t="str">
        <f t="shared" si="42"/>
        <v/>
      </c>
    </row>
    <row r="702" spans="1:6" x14ac:dyDescent="0.45">
      <c r="A702" s="9">
        <v>26024</v>
      </c>
      <c r="B702" s="90">
        <v>37.9</v>
      </c>
      <c r="C702" s="8">
        <f t="shared" si="40"/>
        <v>2.6455026455027841E-3</v>
      </c>
      <c r="D702" s="8">
        <f t="shared" si="41"/>
        <v>2.9891304347826164E-2</v>
      </c>
      <c r="E702" s="86" t="str">
        <f>IFERROR(VLOOKUP(A702,SPY!$A$2:$E$379,5,FALSE),"")</f>
        <v/>
      </c>
      <c r="F702" s="8" t="str">
        <f t="shared" si="42"/>
        <v/>
      </c>
    </row>
    <row r="703" spans="1:6" x14ac:dyDescent="0.45">
      <c r="A703" s="9">
        <v>26054</v>
      </c>
      <c r="B703" s="90">
        <v>38.1</v>
      </c>
      <c r="C703" s="8">
        <f t="shared" si="40"/>
        <v>5.2770448548813409E-3</v>
      </c>
      <c r="D703" s="8">
        <f t="shared" si="41"/>
        <v>3.5326086956521952E-2</v>
      </c>
      <c r="E703" s="86" t="str">
        <f>IFERROR(VLOOKUP(A703,SPY!$A$2:$E$379,5,FALSE),"")</f>
        <v/>
      </c>
      <c r="F703" s="8" t="str">
        <f t="shared" si="42"/>
        <v/>
      </c>
    </row>
    <row r="704" spans="1:6" x14ac:dyDescent="0.45">
      <c r="A704" s="9">
        <v>26085</v>
      </c>
      <c r="B704" s="90">
        <v>38.200000000000003</v>
      </c>
      <c r="C704" s="8">
        <f t="shared" si="40"/>
        <v>2.624671916010568E-3</v>
      </c>
      <c r="D704" s="8">
        <f t="shared" si="41"/>
        <v>3.5230352303523116E-2</v>
      </c>
      <c r="E704" s="86" t="str">
        <f>IFERROR(VLOOKUP(A704,SPY!$A$2:$E$379,5,FALSE),"")</f>
        <v/>
      </c>
      <c r="F704" s="8" t="str">
        <f t="shared" si="42"/>
        <v/>
      </c>
    </row>
    <row r="705" spans="1:6" x14ac:dyDescent="0.45">
      <c r="A705" s="9">
        <v>26115</v>
      </c>
      <c r="B705" s="90">
        <v>38.299999999999997</v>
      </c>
      <c r="C705" s="8">
        <f t="shared" si="40"/>
        <v>2.6178010471202828E-3</v>
      </c>
      <c r="D705" s="8">
        <f t="shared" si="41"/>
        <v>3.2345013477088846E-2</v>
      </c>
      <c r="E705" s="86" t="str">
        <f>IFERROR(VLOOKUP(A705,SPY!$A$2:$E$379,5,FALSE),"")</f>
        <v/>
      </c>
      <c r="F705" s="8" t="str">
        <f t="shared" si="42"/>
        <v/>
      </c>
    </row>
    <row r="706" spans="1:6" x14ac:dyDescent="0.45">
      <c r="A706" s="9">
        <v>26146</v>
      </c>
      <c r="B706" s="90">
        <v>38.5</v>
      </c>
      <c r="C706" s="8">
        <f t="shared" si="40"/>
        <v>5.2219321148825326E-3</v>
      </c>
      <c r="D706" s="8">
        <f t="shared" si="41"/>
        <v>4.3360433604336057E-2</v>
      </c>
      <c r="E706" s="86" t="str">
        <f>IFERROR(VLOOKUP(A706,SPY!$A$2:$E$379,5,FALSE),"")</f>
        <v/>
      </c>
      <c r="F706" s="8" t="str">
        <f t="shared" si="42"/>
        <v/>
      </c>
    </row>
    <row r="707" spans="1:6" x14ac:dyDescent="0.45">
      <c r="A707" s="9">
        <v>26177</v>
      </c>
      <c r="B707" s="90">
        <v>38.299999999999997</v>
      </c>
      <c r="C707" s="8">
        <f t="shared" si="40"/>
        <v>-5.1948051948053076E-3</v>
      </c>
      <c r="D707" s="8">
        <f t="shared" si="41"/>
        <v>3.2345013477088846E-2</v>
      </c>
      <c r="E707" s="86" t="str">
        <f>IFERROR(VLOOKUP(A707,SPY!$A$2:$E$379,5,FALSE),"")</f>
        <v/>
      </c>
      <c r="F707" s="8" t="str">
        <f t="shared" si="42"/>
        <v/>
      </c>
    </row>
    <row r="708" spans="1:6" x14ac:dyDescent="0.45">
      <c r="A708" s="9">
        <v>26207</v>
      </c>
      <c r="B708" s="90">
        <v>38.299999999999997</v>
      </c>
      <c r="C708" s="8">
        <f t="shared" si="40"/>
        <v>0</v>
      </c>
      <c r="D708" s="8">
        <f t="shared" si="41"/>
        <v>3.2345013477088846E-2</v>
      </c>
      <c r="E708" s="86" t="str">
        <f>IFERROR(VLOOKUP(A708,SPY!$A$2:$E$379,5,FALSE),"")</f>
        <v/>
      </c>
      <c r="F708" s="8" t="str">
        <f t="shared" si="42"/>
        <v/>
      </c>
    </row>
    <row r="709" spans="1:6" x14ac:dyDescent="0.45">
      <c r="A709" s="9">
        <v>26238</v>
      </c>
      <c r="B709" s="90">
        <v>38.299999999999997</v>
      </c>
      <c r="C709" s="8">
        <f t="shared" ref="C709:C772" si="43">B709/B708-1</f>
        <v>0</v>
      </c>
      <c r="D709" s="8">
        <f t="shared" si="41"/>
        <v>3.2345013477088846E-2</v>
      </c>
      <c r="E709" s="86" t="str">
        <f>IFERROR(VLOOKUP(A709,SPY!$A$2:$E$379,5,FALSE),"")</f>
        <v/>
      </c>
      <c r="F709" s="8" t="str">
        <f t="shared" si="42"/>
        <v/>
      </c>
    </row>
    <row r="710" spans="1:6" x14ac:dyDescent="0.45">
      <c r="A710" s="9">
        <v>26268</v>
      </c>
      <c r="B710" s="90">
        <v>38.6</v>
      </c>
      <c r="C710" s="8">
        <f t="shared" si="43"/>
        <v>7.8328981723239099E-3</v>
      </c>
      <c r="D710" s="8">
        <f t="shared" si="41"/>
        <v>4.0431266846361114E-2</v>
      </c>
      <c r="E710" s="86" t="str">
        <f>IFERROR(VLOOKUP(A710,SPY!$A$2:$E$379,5,FALSE),"")</f>
        <v/>
      </c>
      <c r="F710" s="8" t="str">
        <f t="shared" si="42"/>
        <v/>
      </c>
    </row>
    <row r="711" spans="1:6" x14ac:dyDescent="0.45">
      <c r="A711" s="9">
        <v>26299</v>
      </c>
      <c r="B711" s="90">
        <v>38.799999999999997</v>
      </c>
      <c r="C711" s="8">
        <f t="shared" si="43"/>
        <v>5.1813471502588637E-3</v>
      </c>
      <c r="D711" s="8">
        <f t="shared" si="41"/>
        <v>4.0214477211796273E-2</v>
      </c>
      <c r="E711" s="86" t="str">
        <f>IFERROR(VLOOKUP(A711,SPY!$A$2:$E$379,5,FALSE),"")</f>
        <v/>
      </c>
      <c r="F711" s="8" t="str">
        <f t="shared" si="42"/>
        <v/>
      </c>
    </row>
    <row r="712" spans="1:6" x14ac:dyDescent="0.45">
      <c r="A712" s="9">
        <v>26330</v>
      </c>
      <c r="B712" s="90">
        <v>39.200000000000003</v>
      </c>
      <c r="C712" s="8">
        <f t="shared" si="43"/>
        <v>1.0309278350515649E-2</v>
      </c>
      <c r="D712" s="8">
        <f t="shared" si="41"/>
        <v>3.9787798408488007E-2</v>
      </c>
      <c r="E712" s="86" t="str">
        <f>IFERROR(VLOOKUP(A712,SPY!$A$2:$E$379,5,FALSE),"")</f>
        <v/>
      </c>
      <c r="F712" s="8" t="str">
        <f t="shared" si="42"/>
        <v/>
      </c>
    </row>
    <row r="713" spans="1:6" x14ac:dyDescent="0.45">
      <c r="A713" s="9">
        <v>26359</v>
      </c>
      <c r="B713" s="90">
        <v>39.200000000000003</v>
      </c>
      <c r="C713" s="8">
        <f t="shared" si="43"/>
        <v>0</v>
      </c>
      <c r="D713" s="8">
        <f t="shared" si="41"/>
        <v>3.7037037037037202E-2</v>
      </c>
      <c r="E713" s="86" t="str">
        <f>IFERROR(VLOOKUP(A713,SPY!$A$2:$E$379,5,FALSE),"")</f>
        <v/>
      </c>
      <c r="F713" s="8" t="str">
        <f t="shared" si="42"/>
        <v/>
      </c>
    </row>
    <row r="714" spans="1:6" x14ac:dyDescent="0.45">
      <c r="A714" s="9">
        <v>26390</v>
      </c>
      <c r="B714" s="90">
        <v>39.299999999999997</v>
      </c>
      <c r="C714" s="8">
        <f t="shared" si="43"/>
        <v>2.5510204081631294E-3</v>
      </c>
      <c r="D714" s="8">
        <f t="shared" si="41"/>
        <v>3.693931398416872E-2</v>
      </c>
      <c r="E714" s="86" t="str">
        <f>IFERROR(VLOOKUP(A714,SPY!$A$2:$E$379,5,FALSE),"")</f>
        <v/>
      </c>
      <c r="F714" s="8" t="str">
        <f t="shared" si="42"/>
        <v/>
      </c>
    </row>
    <row r="715" spans="1:6" x14ac:dyDescent="0.45">
      <c r="A715" s="9">
        <v>26420</v>
      </c>
      <c r="B715" s="90">
        <v>39.5</v>
      </c>
      <c r="C715" s="8">
        <f t="shared" si="43"/>
        <v>5.0890585241731845E-3</v>
      </c>
      <c r="D715" s="8">
        <f t="shared" si="41"/>
        <v>3.6745406824146842E-2</v>
      </c>
      <c r="E715" s="86" t="str">
        <f>IFERROR(VLOOKUP(A715,SPY!$A$2:$E$379,5,FALSE),"")</f>
        <v/>
      </c>
      <c r="F715" s="8" t="str">
        <f t="shared" si="42"/>
        <v/>
      </c>
    </row>
    <row r="716" spans="1:6" x14ac:dyDescent="0.45">
      <c r="A716" s="9">
        <v>26451</v>
      </c>
      <c r="B716" s="90">
        <v>39.700000000000003</v>
      </c>
      <c r="C716" s="8">
        <f t="shared" si="43"/>
        <v>5.0632911392405333E-3</v>
      </c>
      <c r="D716" s="8">
        <f t="shared" si="41"/>
        <v>3.9267015706806241E-2</v>
      </c>
      <c r="E716" s="86" t="str">
        <f>IFERROR(VLOOKUP(A716,SPY!$A$2:$E$379,5,FALSE),"")</f>
        <v/>
      </c>
      <c r="F716" s="8" t="str">
        <f t="shared" si="42"/>
        <v/>
      </c>
    </row>
    <row r="717" spans="1:6" x14ac:dyDescent="0.45">
      <c r="A717" s="9">
        <v>26481</v>
      </c>
      <c r="B717" s="90">
        <v>40</v>
      </c>
      <c r="C717" s="8">
        <f t="shared" si="43"/>
        <v>7.5566750629723067E-3</v>
      </c>
      <c r="D717" s="8">
        <f t="shared" si="41"/>
        <v>4.4386422976501416E-2</v>
      </c>
      <c r="E717" s="86" t="str">
        <f>IFERROR(VLOOKUP(A717,SPY!$A$2:$E$379,5,FALSE),"")</f>
        <v/>
      </c>
      <c r="F717" s="8" t="str">
        <f t="shared" si="42"/>
        <v/>
      </c>
    </row>
    <row r="718" spans="1:6" x14ac:dyDescent="0.45">
      <c r="A718" s="9">
        <v>26512</v>
      </c>
      <c r="B718" s="90">
        <v>40.1</v>
      </c>
      <c r="C718" s="8">
        <f t="shared" si="43"/>
        <v>2.4999999999999467E-3</v>
      </c>
      <c r="D718" s="8">
        <f t="shared" si="41"/>
        <v>4.1558441558441572E-2</v>
      </c>
      <c r="E718" s="86" t="str">
        <f>IFERROR(VLOOKUP(A718,SPY!$A$2:$E$379,5,FALSE),"")</f>
        <v/>
      </c>
      <c r="F718" s="8" t="str">
        <f t="shared" si="42"/>
        <v/>
      </c>
    </row>
    <row r="719" spans="1:6" x14ac:dyDescent="0.45">
      <c r="A719" s="9">
        <v>26543</v>
      </c>
      <c r="B719" s="90">
        <v>40.200000000000003</v>
      </c>
      <c r="C719" s="8">
        <f t="shared" si="43"/>
        <v>2.4937655860348684E-3</v>
      </c>
      <c r="D719" s="8">
        <f t="shared" si="41"/>
        <v>4.9608355091383949E-2</v>
      </c>
      <c r="E719" s="86" t="str">
        <f>IFERROR(VLOOKUP(A719,SPY!$A$2:$E$379,5,FALSE),"")</f>
        <v/>
      </c>
      <c r="F719" s="8" t="str">
        <f t="shared" si="42"/>
        <v/>
      </c>
    </row>
    <row r="720" spans="1:6" x14ac:dyDescent="0.45">
      <c r="A720" s="9">
        <v>26573</v>
      </c>
      <c r="B720" s="90">
        <v>40.1</v>
      </c>
      <c r="C720" s="8">
        <f t="shared" si="43"/>
        <v>-2.4875621890547706E-3</v>
      </c>
      <c r="D720" s="8">
        <f t="shared" ref="D720:D783" si="44">B720/B708-1</f>
        <v>4.6997389033942572E-2</v>
      </c>
      <c r="E720" s="86" t="str">
        <f>IFERROR(VLOOKUP(A720,SPY!$A$2:$E$379,5,FALSE),"")</f>
        <v/>
      </c>
      <c r="F720" s="8" t="str">
        <f t="shared" si="42"/>
        <v/>
      </c>
    </row>
    <row r="721" spans="1:6" x14ac:dyDescent="0.45">
      <c r="A721" s="9">
        <v>26604</v>
      </c>
      <c r="B721" s="90">
        <v>40.299999999999997</v>
      </c>
      <c r="C721" s="8">
        <f t="shared" si="43"/>
        <v>4.9875311720697368E-3</v>
      </c>
      <c r="D721" s="8">
        <f t="shared" si="44"/>
        <v>5.2219321148825104E-2</v>
      </c>
      <c r="E721" s="86" t="str">
        <f>IFERROR(VLOOKUP(A721,SPY!$A$2:$E$379,5,FALSE),"")</f>
        <v/>
      </c>
      <c r="F721" s="8" t="str">
        <f t="shared" si="42"/>
        <v/>
      </c>
    </row>
    <row r="722" spans="1:6" x14ac:dyDescent="0.45">
      <c r="A722" s="9">
        <v>26634</v>
      </c>
      <c r="B722" s="90">
        <v>41.1</v>
      </c>
      <c r="C722" s="8">
        <f t="shared" si="43"/>
        <v>1.9851116625310361E-2</v>
      </c>
      <c r="D722" s="8">
        <f t="shared" si="44"/>
        <v>6.476683937823835E-2</v>
      </c>
      <c r="E722" s="86" t="str">
        <f>IFERROR(VLOOKUP(A722,SPY!$A$2:$E$379,5,FALSE),"")</f>
        <v/>
      </c>
      <c r="F722" s="8" t="str">
        <f t="shared" si="42"/>
        <v/>
      </c>
    </row>
    <row r="723" spans="1:6" x14ac:dyDescent="0.45">
      <c r="A723" s="9">
        <v>26665</v>
      </c>
      <c r="B723" s="90">
        <v>41.6</v>
      </c>
      <c r="C723" s="8">
        <f t="shared" si="43"/>
        <v>1.2165450121654597E-2</v>
      </c>
      <c r="D723" s="8">
        <f t="shared" si="44"/>
        <v>7.2164948453608435E-2</v>
      </c>
      <c r="E723" s="86" t="str">
        <f>IFERROR(VLOOKUP(A723,SPY!$A$2:$E$379,5,FALSE),"")</f>
        <v/>
      </c>
      <c r="F723" s="8" t="str">
        <f t="shared" si="42"/>
        <v/>
      </c>
    </row>
    <row r="724" spans="1:6" x14ac:dyDescent="0.45">
      <c r="A724" s="9">
        <v>26696</v>
      </c>
      <c r="B724" s="90">
        <v>42.4</v>
      </c>
      <c r="C724" s="8">
        <f t="shared" si="43"/>
        <v>1.9230769230769162E-2</v>
      </c>
      <c r="D724" s="8">
        <f t="shared" si="44"/>
        <v>8.1632653061224358E-2</v>
      </c>
      <c r="E724" s="86" t="str">
        <f>IFERROR(VLOOKUP(A724,SPY!$A$2:$E$379,5,FALSE),"")</f>
        <v/>
      </c>
      <c r="F724" s="8" t="str">
        <f t="shared" si="42"/>
        <v/>
      </c>
    </row>
    <row r="725" spans="1:6" x14ac:dyDescent="0.45">
      <c r="A725" s="9">
        <v>26724</v>
      </c>
      <c r="B725" s="90">
        <v>43.4</v>
      </c>
      <c r="C725" s="8">
        <f t="shared" si="43"/>
        <v>2.3584905660377409E-2</v>
      </c>
      <c r="D725" s="8">
        <f t="shared" si="44"/>
        <v>0.10714285714285698</v>
      </c>
      <c r="E725" s="86" t="str">
        <f>IFERROR(VLOOKUP(A725,SPY!$A$2:$E$379,5,FALSE),"")</f>
        <v/>
      </c>
      <c r="F725" s="8" t="str">
        <f t="shared" si="42"/>
        <v/>
      </c>
    </row>
    <row r="726" spans="1:6" x14ac:dyDescent="0.45">
      <c r="A726" s="9">
        <v>26755</v>
      </c>
      <c r="B726" s="90">
        <v>43.6</v>
      </c>
      <c r="C726" s="8">
        <f t="shared" si="43"/>
        <v>4.6082949308756671E-3</v>
      </c>
      <c r="D726" s="8">
        <f t="shared" si="44"/>
        <v>0.10941475826972025</v>
      </c>
      <c r="E726" s="86" t="str">
        <f>IFERROR(VLOOKUP(A726,SPY!$A$2:$E$379,5,FALSE),"")</f>
        <v/>
      </c>
      <c r="F726" s="8" t="str">
        <f t="shared" si="42"/>
        <v/>
      </c>
    </row>
    <row r="727" spans="1:6" x14ac:dyDescent="0.45">
      <c r="A727" s="9">
        <v>26785</v>
      </c>
      <c r="B727" s="90">
        <v>44.5</v>
      </c>
      <c r="C727" s="8">
        <f t="shared" si="43"/>
        <v>2.0642201834862428E-2</v>
      </c>
      <c r="D727" s="8">
        <f t="shared" si="44"/>
        <v>0.12658227848101267</v>
      </c>
      <c r="E727" s="86" t="str">
        <f>IFERROR(VLOOKUP(A727,SPY!$A$2:$E$379,5,FALSE),"")</f>
        <v/>
      </c>
      <c r="F727" s="8" t="str">
        <f t="shared" si="42"/>
        <v/>
      </c>
    </row>
    <row r="728" spans="1:6" x14ac:dyDescent="0.45">
      <c r="A728" s="9">
        <v>26816</v>
      </c>
      <c r="B728" s="90">
        <v>45.5</v>
      </c>
      <c r="C728" s="8">
        <f t="shared" si="43"/>
        <v>2.2471910112359605E-2</v>
      </c>
      <c r="D728" s="8">
        <f t="shared" si="44"/>
        <v>0.14609571788413089</v>
      </c>
      <c r="E728" s="86" t="str">
        <f>IFERROR(VLOOKUP(A728,SPY!$A$2:$E$379,5,FALSE),"")</f>
        <v/>
      </c>
      <c r="F728" s="8" t="str">
        <f t="shared" si="42"/>
        <v/>
      </c>
    </row>
    <row r="729" spans="1:6" x14ac:dyDescent="0.45">
      <c r="A729" s="9">
        <v>26846</v>
      </c>
      <c r="B729" s="90">
        <v>44.9</v>
      </c>
      <c r="C729" s="8">
        <f t="shared" si="43"/>
        <v>-1.3186813186813251E-2</v>
      </c>
      <c r="D729" s="8">
        <f t="shared" si="44"/>
        <v>0.12250000000000005</v>
      </c>
      <c r="E729" s="86" t="str">
        <f>IFERROR(VLOOKUP(A729,SPY!$A$2:$E$379,5,FALSE),"")</f>
        <v/>
      </c>
      <c r="F729" s="8" t="str">
        <f t="shared" si="42"/>
        <v/>
      </c>
    </row>
    <row r="730" spans="1:6" x14ac:dyDescent="0.45">
      <c r="A730" s="9">
        <v>26877</v>
      </c>
      <c r="B730" s="90">
        <v>47.5</v>
      </c>
      <c r="C730" s="8">
        <f t="shared" si="43"/>
        <v>5.7906458797327476E-2</v>
      </c>
      <c r="D730" s="8">
        <f t="shared" si="44"/>
        <v>0.18453865336658359</v>
      </c>
      <c r="E730" s="86" t="str">
        <f>IFERROR(VLOOKUP(A730,SPY!$A$2:$E$379,5,FALSE),"")</f>
        <v/>
      </c>
      <c r="F730" s="8" t="str">
        <f t="shared" si="42"/>
        <v/>
      </c>
    </row>
    <row r="731" spans="1:6" x14ac:dyDescent="0.45">
      <c r="A731" s="9">
        <v>26908</v>
      </c>
      <c r="B731" s="90">
        <v>46.7</v>
      </c>
      <c r="C731" s="8">
        <f t="shared" si="43"/>
        <v>-1.684210526315788E-2</v>
      </c>
      <c r="D731" s="8">
        <f t="shared" si="44"/>
        <v>0.1616915422885572</v>
      </c>
      <c r="E731" s="86" t="str">
        <f>IFERROR(VLOOKUP(A731,SPY!$A$2:$E$379,5,FALSE),"")</f>
        <v/>
      </c>
      <c r="F731" s="8" t="str">
        <f t="shared" si="42"/>
        <v/>
      </c>
    </row>
    <row r="732" spans="1:6" x14ac:dyDescent="0.45">
      <c r="A732" s="9">
        <v>26938</v>
      </c>
      <c r="B732" s="90">
        <v>46.3</v>
      </c>
      <c r="C732" s="8">
        <f t="shared" si="43"/>
        <v>-8.565310492505529E-3</v>
      </c>
      <c r="D732" s="8">
        <f t="shared" si="44"/>
        <v>0.15461346633416451</v>
      </c>
      <c r="E732" s="86" t="str">
        <f>IFERROR(VLOOKUP(A732,SPY!$A$2:$E$379,5,FALSE),"")</f>
        <v/>
      </c>
      <c r="F732" s="8" t="str">
        <f t="shared" si="42"/>
        <v/>
      </c>
    </row>
    <row r="733" spans="1:6" x14ac:dyDescent="0.45">
      <c r="A733" s="9">
        <v>26969</v>
      </c>
      <c r="B733" s="90">
        <v>46.5</v>
      </c>
      <c r="C733" s="8">
        <f t="shared" si="43"/>
        <v>4.3196544276458138E-3</v>
      </c>
      <c r="D733" s="8">
        <f t="shared" si="44"/>
        <v>0.15384615384615397</v>
      </c>
      <c r="E733" s="86" t="str">
        <f>IFERROR(VLOOKUP(A733,SPY!$A$2:$E$379,5,FALSE),"")</f>
        <v/>
      </c>
      <c r="F733" s="8" t="str">
        <f t="shared" si="42"/>
        <v/>
      </c>
    </row>
    <row r="734" spans="1:6" x14ac:dyDescent="0.45">
      <c r="A734" s="9">
        <v>26999</v>
      </c>
      <c r="B734" s="90">
        <v>47.4</v>
      </c>
      <c r="C734" s="8">
        <f t="shared" si="43"/>
        <v>1.9354838709677358E-2</v>
      </c>
      <c r="D734" s="8">
        <f t="shared" si="44"/>
        <v>0.15328467153284664</v>
      </c>
      <c r="E734" s="86" t="str">
        <f>IFERROR(VLOOKUP(A734,SPY!$A$2:$E$379,5,FALSE),"")</f>
        <v/>
      </c>
      <c r="F734" s="8" t="str">
        <f t="shared" si="42"/>
        <v/>
      </c>
    </row>
    <row r="735" spans="1:6" x14ac:dyDescent="0.45">
      <c r="A735" s="9">
        <v>27030</v>
      </c>
      <c r="B735" s="90">
        <v>49</v>
      </c>
      <c r="C735" s="8">
        <f t="shared" si="43"/>
        <v>3.3755274261603407E-2</v>
      </c>
      <c r="D735" s="8">
        <f t="shared" si="44"/>
        <v>0.17788461538461542</v>
      </c>
      <c r="E735" s="86" t="str">
        <f>IFERROR(VLOOKUP(A735,SPY!$A$2:$E$379,5,FALSE),"")</f>
        <v/>
      </c>
      <c r="F735" s="8" t="str">
        <f t="shared" si="42"/>
        <v/>
      </c>
    </row>
    <row r="736" spans="1:6" x14ac:dyDescent="0.45">
      <c r="A736" s="9">
        <v>27061</v>
      </c>
      <c r="B736" s="90">
        <v>50</v>
      </c>
      <c r="C736" s="8">
        <f t="shared" si="43"/>
        <v>2.0408163265306145E-2</v>
      </c>
      <c r="D736" s="8">
        <f t="shared" si="44"/>
        <v>0.179245283018868</v>
      </c>
      <c r="E736" s="86" t="str">
        <f>IFERROR(VLOOKUP(A736,SPY!$A$2:$E$379,5,FALSE),"")</f>
        <v/>
      </c>
      <c r="F736" s="8" t="str">
        <f t="shared" si="42"/>
        <v/>
      </c>
    </row>
    <row r="737" spans="1:6" x14ac:dyDescent="0.45">
      <c r="A737" s="9">
        <v>27089</v>
      </c>
      <c r="B737" s="90">
        <v>50.6</v>
      </c>
      <c r="C737" s="8">
        <f t="shared" si="43"/>
        <v>1.2000000000000011E-2</v>
      </c>
      <c r="D737" s="8">
        <f t="shared" si="44"/>
        <v>0.16589861751152091</v>
      </c>
      <c r="E737" s="86" t="str">
        <f>IFERROR(VLOOKUP(A737,SPY!$A$2:$E$379,5,FALSE),"")</f>
        <v/>
      </c>
      <c r="F737" s="8" t="str">
        <f t="shared" si="42"/>
        <v/>
      </c>
    </row>
    <row r="738" spans="1:6" x14ac:dyDescent="0.45">
      <c r="A738" s="9">
        <v>27120</v>
      </c>
      <c r="B738" s="90">
        <v>51</v>
      </c>
      <c r="C738" s="8">
        <f t="shared" si="43"/>
        <v>7.905138339920903E-3</v>
      </c>
      <c r="D738" s="8">
        <f t="shared" si="44"/>
        <v>0.16972477064220182</v>
      </c>
      <c r="E738" s="86" t="str">
        <f>IFERROR(VLOOKUP(A738,SPY!$A$2:$E$379,5,FALSE),"")</f>
        <v/>
      </c>
      <c r="F738" s="8" t="str">
        <f t="shared" si="42"/>
        <v/>
      </c>
    </row>
    <row r="739" spans="1:6" x14ac:dyDescent="0.45">
      <c r="A739" s="9">
        <v>27150</v>
      </c>
      <c r="B739" s="90">
        <v>51.8</v>
      </c>
      <c r="C739" s="8">
        <f t="shared" si="43"/>
        <v>1.5686274509803866E-2</v>
      </c>
      <c r="D739" s="8">
        <f t="shared" si="44"/>
        <v>0.16404494382022472</v>
      </c>
      <c r="E739" s="86" t="str">
        <f>IFERROR(VLOOKUP(A739,SPY!$A$2:$E$379,5,FALSE),"")</f>
        <v/>
      </c>
      <c r="F739" s="8" t="str">
        <f t="shared" si="42"/>
        <v/>
      </c>
    </row>
    <row r="740" spans="1:6" x14ac:dyDescent="0.45">
      <c r="A740" s="9">
        <v>27181</v>
      </c>
      <c r="B740" s="90">
        <v>52</v>
      </c>
      <c r="C740" s="8">
        <f t="shared" si="43"/>
        <v>3.8610038610038533E-3</v>
      </c>
      <c r="D740" s="8">
        <f t="shared" si="44"/>
        <v>0.14285714285714279</v>
      </c>
      <c r="E740" s="86" t="str">
        <f>IFERROR(VLOOKUP(A740,SPY!$A$2:$E$379,5,FALSE),"")</f>
        <v/>
      </c>
      <c r="F740" s="8" t="str">
        <f t="shared" si="42"/>
        <v/>
      </c>
    </row>
    <row r="741" spans="1:6" x14ac:dyDescent="0.45">
      <c r="A741" s="9">
        <v>27211</v>
      </c>
      <c r="B741" s="90">
        <v>54</v>
      </c>
      <c r="C741" s="8">
        <f t="shared" si="43"/>
        <v>3.8461538461538547E-2</v>
      </c>
      <c r="D741" s="8">
        <f t="shared" si="44"/>
        <v>0.20267260579064583</v>
      </c>
      <c r="E741" s="86" t="str">
        <f>IFERROR(VLOOKUP(A741,SPY!$A$2:$E$379,5,FALSE),"")</f>
        <v/>
      </c>
      <c r="F741" s="8" t="str">
        <f t="shared" si="42"/>
        <v/>
      </c>
    </row>
    <row r="742" spans="1:6" x14ac:dyDescent="0.45">
      <c r="A742" s="9">
        <v>27242</v>
      </c>
      <c r="B742" s="90">
        <v>55.9</v>
      </c>
      <c r="C742" s="8">
        <f t="shared" si="43"/>
        <v>3.5185185185185208E-2</v>
      </c>
      <c r="D742" s="8">
        <f t="shared" si="44"/>
        <v>0.17684210526315791</v>
      </c>
      <c r="E742" s="86" t="str">
        <f>IFERROR(VLOOKUP(A742,SPY!$A$2:$E$379,5,FALSE),"")</f>
        <v/>
      </c>
      <c r="F742" s="8" t="str">
        <f t="shared" si="42"/>
        <v/>
      </c>
    </row>
    <row r="743" spans="1:6" x14ac:dyDescent="0.45">
      <c r="A743" s="9">
        <v>27273</v>
      </c>
      <c r="B743" s="90">
        <v>55.9</v>
      </c>
      <c r="C743" s="8">
        <f t="shared" si="43"/>
        <v>0</v>
      </c>
      <c r="D743" s="8">
        <f t="shared" si="44"/>
        <v>0.19700214132762306</v>
      </c>
      <c r="E743" s="86" t="str">
        <f>IFERROR(VLOOKUP(A743,SPY!$A$2:$E$379,5,FALSE),"")</f>
        <v/>
      </c>
      <c r="F743" s="8" t="str">
        <f t="shared" si="42"/>
        <v/>
      </c>
    </row>
    <row r="744" spans="1:6" x14ac:dyDescent="0.45">
      <c r="A744" s="9">
        <v>27303</v>
      </c>
      <c r="B744" s="90">
        <v>56.9</v>
      </c>
      <c r="C744" s="8">
        <f t="shared" si="43"/>
        <v>1.7889087656529412E-2</v>
      </c>
      <c r="D744" s="8">
        <f t="shared" si="44"/>
        <v>0.2289416846652268</v>
      </c>
      <c r="E744" s="86" t="str">
        <f>IFERROR(VLOOKUP(A744,SPY!$A$2:$E$379,5,FALSE),"")</f>
        <v/>
      </c>
      <c r="F744" s="8" t="str">
        <f t="shared" si="42"/>
        <v/>
      </c>
    </row>
    <row r="745" spans="1:6" x14ac:dyDescent="0.45">
      <c r="A745" s="9">
        <v>27334</v>
      </c>
      <c r="B745" s="90">
        <v>57.4</v>
      </c>
      <c r="C745" s="8">
        <f t="shared" si="43"/>
        <v>8.7873462214411724E-3</v>
      </c>
      <c r="D745" s="8">
        <f t="shared" si="44"/>
        <v>0.2344086021505376</v>
      </c>
      <c r="E745" s="86" t="str">
        <f>IFERROR(VLOOKUP(A745,SPY!$A$2:$E$379,5,FALSE),"")</f>
        <v/>
      </c>
      <c r="F745" s="8" t="str">
        <f t="shared" ref="F745:F808" si="45">IFERROR(E745/E733-1,"")</f>
        <v/>
      </c>
    </row>
    <row r="746" spans="1:6" x14ac:dyDescent="0.45">
      <c r="A746" s="9">
        <v>27364</v>
      </c>
      <c r="B746" s="90">
        <v>57.3</v>
      </c>
      <c r="C746" s="8">
        <f t="shared" si="43"/>
        <v>-1.7421602787456303E-3</v>
      </c>
      <c r="D746" s="8">
        <f t="shared" si="44"/>
        <v>0.20886075949367089</v>
      </c>
      <c r="E746" s="86" t="str">
        <f>IFERROR(VLOOKUP(A746,SPY!$A$2:$E$379,5,FALSE),"")</f>
        <v/>
      </c>
      <c r="F746" s="8" t="str">
        <f t="shared" si="45"/>
        <v/>
      </c>
    </row>
    <row r="747" spans="1:6" x14ac:dyDescent="0.45">
      <c r="A747" s="9">
        <v>27395</v>
      </c>
      <c r="B747" s="90">
        <v>57.4</v>
      </c>
      <c r="C747" s="8">
        <f t="shared" si="43"/>
        <v>1.7452006980802626E-3</v>
      </c>
      <c r="D747" s="8">
        <f t="shared" si="44"/>
        <v>0.17142857142857149</v>
      </c>
      <c r="E747" s="86" t="str">
        <f>IFERROR(VLOOKUP(A747,SPY!$A$2:$E$379,5,FALSE),"")</f>
        <v/>
      </c>
      <c r="F747" s="8" t="str">
        <f t="shared" si="45"/>
        <v/>
      </c>
    </row>
    <row r="748" spans="1:6" x14ac:dyDescent="0.45">
      <c r="A748" s="9">
        <v>27426</v>
      </c>
      <c r="B748" s="90">
        <v>57.2</v>
      </c>
      <c r="C748" s="8">
        <f t="shared" si="43"/>
        <v>-3.4843205574912606E-3</v>
      </c>
      <c r="D748" s="8">
        <f t="shared" si="44"/>
        <v>0.14400000000000013</v>
      </c>
      <c r="E748" s="86" t="str">
        <f>IFERROR(VLOOKUP(A748,SPY!$A$2:$E$379,5,FALSE),"")</f>
        <v/>
      </c>
      <c r="F748" s="8" t="str">
        <f t="shared" si="45"/>
        <v/>
      </c>
    </row>
    <row r="749" spans="1:6" x14ac:dyDescent="0.45">
      <c r="A749" s="9">
        <v>27454</v>
      </c>
      <c r="B749" s="90">
        <v>56.9</v>
      </c>
      <c r="C749" s="8">
        <f t="shared" si="43"/>
        <v>-5.244755244755317E-3</v>
      </c>
      <c r="D749" s="8">
        <f t="shared" si="44"/>
        <v>0.12450592885375489</v>
      </c>
      <c r="E749" s="86" t="str">
        <f>IFERROR(VLOOKUP(A749,SPY!$A$2:$E$379,5,FALSE),"")</f>
        <v/>
      </c>
      <c r="F749" s="8" t="str">
        <f t="shared" si="45"/>
        <v/>
      </c>
    </row>
    <row r="750" spans="1:6" x14ac:dyDescent="0.45">
      <c r="A750" s="9">
        <v>27485</v>
      </c>
      <c r="B750" s="90">
        <v>57.5</v>
      </c>
      <c r="C750" s="8">
        <f t="shared" si="43"/>
        <v>1.0544815465729274E-2</v>
      </c>
      <c r="D750" s="8">
        <f t="shared" si="44"/>
        <v>0.12745098039215685</v>
      </c>
      <c r="E750" s="86" t="str">
        <f>IFERROR(VLOOKUP(A750,SPY!$A$2:$E$379,5,FALSE),"")</f>
        <v/>
      </c>
      <c r="F750" s="8" t="str">
        <f t="shared" si="45"/>
        <v/>
      </c>
    </row>
    <row r="751" spans="1:6" x14ac:dyDescent="0.45">
      <c r="A751" s="9">
        <v>27515</v>
      </c>
      <c r="B751" s="90">
        <v>57.9</v>
      </c>
      <c r="C751" s="8">
        <f t="shared" si="43"/>
        <v>6.9565217391303058E-3</v>
      </c>
      <c r="D751" s="8">
        <f t="shared" si="44"/>
        <v>0.11776061776061786</v>
      </c>
      <c r="E751" s="86" t="str">
        <f>IFERROR(VLOOKUP(A751,SPY!$A$2:$E$379,5,FALSE),"")</f>
        <v/>
      </c>
      <c r="F751" s="8" t="str">
        <f t="shared" si="45"/>
        <v/>
      </c>
    </row>
    <row r="752" spans="1:6" x14ac:dyDescent="0.45">
      <c r="A752" s="9">
        <v>27546</v>
      </c>
      <c r="B752" s="90">
        <v>58</v>
      </c>
      <c r="C752" s="8">
        <f t="shared" si="43"/>
        <v>1.7271157167531026E-3</v>
      </c>
      <c r="D752" s="8">
        <f t="shared" si="44"/>
        <v>0.11538461538461542</v>
      </c>
      <c r="E752" s="86" t="str">
        <f>IFERROR(VLOOKUP(A752,SPY!$A$2:$E$379,5,FALSE),"")</f>
        <v/>
      </c>
      <c r="F752" s="8" t="str">
        <f t="shared" si="45"/>
        <v/>
      </c>
    </row>
    <row r="753" spans="1:6" x14ac:dyDescent="0.45">
      <c r="A753" s="9">
        <v>27576</v>
      </c>
      <c r="B753" s="90">
        <v>58.7</v>
      </c>
      <c r="C753" s="8">
        <f t="shared" si="43"/>
        <v>1.2068965517241459E-2</v>
      </c>
      <c r="D753" s="8">
        <f t="shared" si="44"/>
        <v>8.7037037037037024E-2</v>
      </c>
      <c r="E753" s="86" t="str">
        <f>IFERROR(VLOOKUP(A753,SPY!$A$2:$E$379,5,FALSE),"")</f>
        <v/>
      </c>
      <c r="F753" s="8" t="str">
        <f t="shared" si="45"/>
        <v/>
      </c>
    </row>
    <row r="754" spans="1:6" x14ac:dyDescent="0.45">
      <c r="A754" s="9">
        <v>27607</v>
      </c>
      <c r="B754" s="90">
        <v>59</v>
      </c>
      <c r="C754" s="8">
        <f t="shared" si="43"/>
        <v>5.110732538330387E-3</v>
      </c>
      <c r="D754" s="8">
        <f t="shared" si="44"/>
        <v>5.5456171735241533E-2</v>
      </c>
      <c r="E754" s="86" t="str">
        <f>IFERROR(VLOOKUP(A754,SPY!$A$2:$E$379,5,FALSE),"")</f>
        <v/>
      </c>
      <c r="F754" s="8" t="str">
        <f t="shared" si="45"/>
        <v/>
      </c>
    </row>
    <row r="755" spans="1:6" x14ac:dyDescent="0.45">
      <c r="A755" s="9">
        <v>27638</v>
      </c>
      <c r="B755" s="90">
        <v>59.4</v>
      </c>
      <c r="C755" s="8">
        <f t="shared" si="43"/>
        <v>6.7796610169490457E-3</v>
      </c>
      <c r="D755" s="8">
        <f t="shared" si="44"/>
        <v>6.2611806797853387E-2</v>
      </c>
      <c r="E755" s="86" t="str">
        <f>IFERROR(VLOOKUP(A755,SPY!$A$2:$E$379,5,FALSE),"")</f>
        <v/>
      </c>
      <c r="F755" s="8" t="str">
        <f t="shared" si="45"/>
        <v/>
      </c>
    </row>
    <row r="756" spans="1:6" x14ac:dyDescent="0.45">
      <c r="A756" s="9">
        <v>27668</v>
      </c>
      <c r="B756" s="90">
        <v>59.8</v>
      </c>
      <c r="C756" s="8">
        <f t="shared" si="43"/>
        <v>6.7340067340067034E-3</v>
      </c>
      <c r="D756" s="8">
        <f t="shared" si="44"/>
        <v>5.0966608084358489E-2</v>
      </c>
      <c r="E756" s="86" t="str">
        <f>IFERROR(VLOOKUP(A756,SPY!$A$2:$E$379,5,FALSE),"")</f>
        <v/>
      </c>
      <c r="F756" s="8" t="str">
        <f t="shared" si="45"/>
        <v/>
      </c>
    </row>
    <row r="757" spans="1:6" x14ac:dyDescent="0.45">
      <c r="A757" s="9">
        <v>27699</v>
      </c>
      <c r="B757" s="90">
        <v>59.5</v>
      </c>
      <c r="C757" s="8">
        <f t="shared" si="43"/>
        <v>-5.0167224080267525E-3</v>
      </c>
      <c r="D757" s="8">
        <f t="shared" si="44"/>
        <v>3.6585365853658569E-2</v>
      </c>
      <c r="E757" s="86" t="str">
        <f>IFERROR(VLOOKUP(A757,SPY!$A$2:$E$379,5,FALSE),"")</f>
        <v/>
      </c>
      <c r="F757" s="8" t="str">
        <f t="shared" si="45"/>
        <v/>
      </c>
    </row>
    <row r="758" spans="1:6" x14ac:dyDescent="0.45">
      <c r="A758" s="9">
        <v>27729</v>
      </c>
      <c r="B758" s="90">
        <v>59.7</v>
      </c>
      <c r="C758" s="8">
        <f t="shared" si="43"/>
        <v>3.3613445378151141E-3</v>
      </c>
      <c r="D758" s="8">
        <f t="shared" si="44"/>
        <v>4.1884816753926746E-2</v>
      </c>
      <c r="E758" s="86" t="str">
        <f>IFERROR(VLOOKUP(A758,SPY!$A$2:$E$379,5,FALSE),"")</f>
        <v/>
      </c>
      <c r="F758" s="8" t="str">
        <f t="shared" si="45"/>
        <v/>
      </c>
    </row>
    <row r="759" spans="1:6" x14ac:dyDescent="0.45">
      <c r="A759" s="9">
        <v>27760</v>
      </c>
      <c r="B759" s="90">
        <v>59.9</v>
      </c>
      <c r="C759" s="8">
        <f t="shared" si="43"/>
        <v>3.3500837520936688E-3</v>
      </c>
      <c r="D759" s="8">
        <f t="shared" si="44"/>
        <v>4.355400696864109E-2</v>
      </c>
      <c r="E759" s="86" t="str">
        <f>IFERROR(VLOOKUP(A759,SPY!$A$2:$E$379,5,FALSE),"")</f>
        <v/>
      </c>
      <c r="F759" s="8" t="str">
        <f t="shared" si="45"/>
        <v/>
      </c>
    </row>
    <row r="760" spans="1:6" x14ac:dyDescent="0.45">
      <c r="A760" s="9">
        <v>27791</v>
      </c>
      <c r="B760" s="90">
        <v>59.9</v>
      </c>
      <c r="C760" s="8">
        <f t="shared" si="43"/>
        <v>0</v>
      </c>
      <c r="D760" s="8">
        <f t="shared" si="44"/>
        <v>4.7202797202797075E-2</v>
      </c>
      <c r="E760" s="86" t="str">
        <f>IFERROR(VLOOKUP(A760,SPY!$A$2:$E$379,5,FALSE),"")</f>
        <v/>
      </c>
      <c r="F760" s="8" t="str">
        <f t="shared" si="45"/>
        <v/>
      </c>
    </row>
    <row r="761" spans="1:6" x14ac:dyDescent="0.45">
      <c r="A761" s="9">
        <v>27820</v>
      </c>
      <c r="B761" s="90">
        <v>60</v>
      </c>
      <c r="C761" s="8">
        <f t="shared" si="43"/>
        <v>1.6694490818029983E-3</v>
      </c>
      <c r="D761" s="8">
        <f t="shared" si="44"/>
        <v>5.4481546572934914E-2</v>
      </c>
      <c r="E761" s="86" t="str">
        <f>IFERROR(VLOOKUP(A761,SPY!$A$2:$E$379,5,FALSE),"")</f>
        <v/>
      </c>
      <c r="F761" s="8" t="str">
        <f t="shared" si="45"/>
        <v/>
      </c>
    </row>
    <row r="762" spans="1:6" x14ac:dyDescent="0.45">
      <c r="A762" s="9">
        <v>27851</v>
      </c>
      <c r="B762" s="90">
        <v>60.6</v>
      </c>
      <c r="C762" s="8">
        <f t="shared" si="43"/>
        <v>1.0000000000000009E-2</v>
      </c>
      <c r="D762" s="8">
        <f t="shared" si="44"/>
        <v>5.3913043478260869E-2</v>
      </c>
      <c r="E762" s="86" t="str">
        <f>IFERROR(VLOOKUP(A762,SPY!$A$2:$E$379,5,FALSE),"")</f>
        <v/>
      </c>
      <c r="F762" s="8" t="str">
        <f t="shared" si="45"/>
        <v/>
      </c>
    </row>
    <row r="763" spans="1:6" x14ac:dyDescent="0.45">
      <c r="A763" s="9">
        <v>27881</v>
      </c>
      <c r="B763" s="90">
        <v>60.8</v>
      </c>
      <c r="C763" s="8">
        <f t="shared" si="43"/>
        <v>3.3003300330032292E-3</v>
      </c>
      <c r="D763" s="8">
        <f t="shared" si="44"/>
        <v>5.0086355785837533E-2</v>
      </c>
      <c r="E763" s="86" t="str">
        <f>IFERROR(VLOOKUP(A763,SPY!$A$2:$E$379,5,FALSE),"")</f>
        <v/>
      </c>
      <c r="F763" s="8" t="str">
        <f t="shared" si="45"/>
        <v/>
      </c>
    </row>
    <row r="764" spans="1:6" x14ac:dyDescent="0.45">
      <c r="A764" s="9">
        <v>27912</v>
      </c>
      <c r="B764" s="90">
        <v>61.2</v>
      </c>
      <c r="C764" s="8">
        <f t="shared" si="43"/>
        <v>6.5789473684212396E-3</v>
      </c>
      <c r="D764" s="8">
        <f t="shared" si="44"/>
        <v>5.5172413793103559E-2</v>
      </c>
      <c r="E764" s="86" t="str">
        <f>IFERROR(VLOOKUP(A764,SPY!$A$2:$E$379,5,FALSE),"")</f>
        <v/>
      </c>
      <c r="F764" s="8" t="str">
        <f t="shared" si="45"/>
        <v/>
      </c>
    </row>
    <row r="765" spans="1:6" x14ac:dyDescent="0.45">
      <c r="A765" s="9">
        <v>27942</v>
      </c>
      <c r="B765" s="90">
        <v>61.6</v>
      </c>
      <c r="C765" s="8">
        <f t="shared" si="43"/>
        <v>6.5359477124182774E-3</v>
      </c>
      <c r="D765" s="8">
        <f t="shared" si="44"/>
        <v>4.9403747870528036E-2</v>
      </c>
      <c r="E765" s="86" t="str">
        <f>IFERROR(VLOOKUP(A765,SPY!$A$2:$E$379,5,FALSE),"")</f>
        <v/>
      </c>
      <c r="F765" s="8" t="str">
        <f t="shared" si="45"/>
        <v/>
      </c>
    </row>
    <row r="766" spans="1:6" x14ac:dyDescent="0.45">
      <c r="A766" s="9">
        <v>27973</v>
      </c>
      <c r="B766" s="90">
        <v>61.4</v>
      </c>
      <c r="C766" s="8">
        <f t="shared" si="43"/>
        <v>-3.2467532467532756E-3</v>
      </c>
      <c r="D766" s="8">
        <f t="shared" si="44"/>
        <v>4.067796610169494E-2</v>
      </c>
      <c r="E766" s="86" t="str">
        <f>IFERROR(VLOOKUP(A766,SPY!$A$2:$E$379,5,FALSE),"")</f>
        <v/>
      </c>
      <c r="F766" s="8" t="str">
        <f t="shared" si="45"/>
        <v/>
      </c>
    </row>
    <row r="767" spans="1:6" x14ac:dyDescent="0.45">
      <c r="A767" s="9">
        <v>28004</v>
      </c>
      <c r="B767" s="90">
        <v>61.8</v>
      </c>
      <c r="C767" s="8">
        <f t="shared" si="43"/>
        <v>6.514657980456029E-3</v>
      </c>
      <c r="D767" s="8">
        <f t="shared" si="44"/>
        <v>4.0404040404040442E-2</v>
      </c>
      <c r="E767" s="86" t="str">
        <f>IFERROR(VLOOKUP(A767,SPY!$A$2:$E$379,5,FALSE),"")</f>
        <v/>
      </c>
      <c r="F767" s="8" t="str">
        <f t="shared" si="45"/>
        <v/>
      </c>
    </row>
    <row r="768" spans="1:6" x14ac:dyDescent="0.45">
      <c r="A768" s="9">
        <v>28034</v>
      </c>
      <c r="B768" s="90">
        <v>61.9</v>
      </c>
      <c r="C768" s="8">
        <f t="shared" si="43"/>
        <v>1.6181229773462036E-3</v>
      </c>
      <c r="D768" s="8">
        <f t="shared" si="44"/>
        <v>3.5117056856187379E-2</v>
      </c>
      <c r="E768" s="86" t="str">
        <f>IFERROR(VLOOKUP(A768,SPY!$A$2:$E$379,5,FALSE),"")</f>
        <v/>
      </c>
      <c r="F768" s="8" t="str">
        <f t="shared" si="45"/>
        <v/>
      </c>
    </row>
    <row r="769" spans="1:6" x14ac:dyDescent="0.45">
      <c r="A769" s="9">
        <v>28065</v>
      </c>
      <c r="B769" s="90">
        <v>62</v>
      </c>
      <c r="C769" s="8">
        <f t="shared" si="43"/>
        <v>1.615508885298933E-3</v>
      </c>
      <c r="D769" s="8">
        <f t="shared" si="44"/>
        <v>4.2016806722689148E-2</v>
      </c>
      <c r="E769" s="86" t="str">
        <f>IFERROR(VLOOKUP(A769,SPY!$A$2:$E$379,5,FALSE),"")</f>
        <v/>
      </c>
      <c r="F769" s="8" t="str">
        <f t="shared" si="45"/>
        <v/>
      </c>
    </row>
    <row r="770" spans="1:6" x14ac:dyDescent="0.45">
      <c r="A770" s="9">
        <v>28095</v>
      </c>
      <c r="B770" s="90">
        <v>62.5</v>
      </c>
      <c r="C770" s="8">
        <f t="shared" si="43"/>
        <v>8.0645161290322509E-3</v>
      </c>
      <c r="D770" s="8">
        <f t="shared" si="44"/>
        <v>4.690117252931314E-2</v>
      </c>
      <c r="E770" s="86" t="str">
        <f>IFERROR(VLOOKUP(A770,SPY!$A$2:$E$379,5,FALSE),"")</f>
        <v/>
      </c>
      <c r="F770" s="8" t="str">
        <f t="shared" si="45"/>
        <v/>
      </c>
    </row>
    <row r="771" spans="1:6" x14ac:dyDescent="0.45">
      <c r="A771" s="9">
        <v>28126</v>
      </c>
      <c r="B771" s="90">
        <v>62.8</v>
      </c>
      <c r="C771" s="8">
        <f t="shared" si="43"/>
        <v>4.7999999999999154E-3</v>
      </c>
      <c r="D771" s="8">
        <f t="shared" si="44"/>
        <v>4.8414023372287174E-2</v>
      </c>
      <c r="E771" s="86" t="str">
        <f>IFERROR(VLOOKUP(A771,SPY!$A$2:$E$379,5,FALSE),"")</f>
        <v/>
      </c>
      <c r="F771" s="8" t="str">
        <f t="shared" si="45"/>
        <v/>
      </c>
    </row>
    <row r="772" spans="1:6" x14ac:dyDescent="0.45">
      <c r="A772" s="9">
        <v>28157</v>
      </c>
      <c r="B772" s="90">
        <v>63.5</v>
      </c>
      <c r="C772" s="8">
        <f t="shared" si="43"/>
        <v>1.1146496815286566E-2</v>
      </c>
      <c r="D772" s="8">
        <f t="shared" si="44"/>
        <v>6.0100166944908162E-2</v>
      </c>
      <c r="E772" s="86" t="str">
        <f>IFERROR(VLOOKUP(A772,SPY!$A$2:$E$379,5,FALSE),"")</f>
        <v/>
      </c>
      <c r="F772" s="8" t="str">
        <f t="shared" si="45"/>
        <v/>
      </c>
    </row>
    <row r="773" spans="1:6" x14ac:dyDescent="0.45">
      <c r="A773" s="9">
        <v>28185</v>
      </c>
      <c r="B773" s="90">
        <v>64.099999999999994</v>
      </c>
      <c r="C773" s="8">
        <f t="shared" ref="C773:C836" si="46">B773/B772-1</f>
        <v>9.4488188976376009E-3</v>
      </c>
      <c r="D773" s="8">
        <f t="shared" si="44"/>
        <v>6.8333333333333135E-2</v>
      </c>
      <c r="E773" s="86" t="str">
        <f>IFERROR(VLOOKUP(A773,SPY!$A$2:$E$379,5,FALSE),"")</f>
        <v/>
      </c>
      <c r="F773" s="8" t="str">
        <f t="shared" si="45"/>
        <v/>
      </c>
    </row>
    <row r="774" spans="1:6" x14ac:dyDescent="0.45">
      <c r="A774" s="9">
        <v>28216</v>
      </c>
      <c r="B774" s="90">
        <v>64.900000000000006</v>
      </c>
      <c r="C774" s="8">
        <f t="shared" si="46"/>
        <v>1.2480499219968966E-2</v>
      </c>
      <c r="D774" s="8">
        <f t="shared" si="44"/>
        <v>7.0957095709571094E-2</v>
      </c>
      <c r="E774" s="86" t="str">
        <f>IFERROR(VLOOKUP(A774,SPY!$A$2:$E$379,5,FALSE),"")</f>
        <v/>
      </c>
      <c r="F774" s="8" t="str">
        <f t="shared" si="45"/>
        <v/>
      </c>
    </row>
    <row r="775" spans="1:6" x14ac:dyDescent="0.45">
      <c r="A775" s="9">
        <v>28246</v>
      </c>
      <c r="B775" s="90">
        <v>65.2</v>
      </c>
      <c r="C775" s="8">
        <f t="shared" si="46"/>
        <v>4.6224961479197635E-3</v>
      </c>
      <c r="D775" s="8">
        <f t="shared" si="44"/>
        <v>7.2368421052631637E-2</v>
      </c>
      <c r="E775" s="86" t="str">
        <f>IFERROR(VLOOKUP(A775,SPY!$A$2:$E$379,5,FALSE),"")</f>
        <v/>
      </c>
      <c r="F775" s="8" t="str">
        <f t="shared" si="45"/>
        <v/>
      </c>
    </row>
    <row r="776" spans="1:6" x14ac:dyDescent="0.45">
      <c r="A776" s="9">
        <v>28277</v>
      </c>
      <c r="B776" s="90">
        <v>65</v>
      </c>
      <c r="C776" s="8">
        <f t="shared" si="46"/>
        <v>-3.0674846625767804E-3</v>
      </c>
      <c r="D776" s="8">
        <f t="shared" si="44"/>
        <v>6.2091503267973858E-2</v>
      </c>
      <c r="E776" s="86" t="str">
        <f>IFERROR(VLOOKUP(A776,SPY!$A$2:$E$379,5,FALSE),"")</f>
        <v/>
      </c>
      <c r="F776" s="8" t="str">
        <f t="shared" si="45"/>
        <v/>
      </c>
    </row>
    <row r="777" spans="1:6" x14ac:dyDescent="0.45">
      <c r="A777" s="9">
        <v>28307</v>
      </c>
      <c r="B777" s="90">
        <v>65.099999999999994</v>
      </c>
      <c r="C777" s="8">
        <f t="shared" si="46"/>
        <v>1.5384615384614886E-3</v>
      </c>
      <c r="D777" s="8">
        <f t="shared" si="44"/>
        <v>5.6818181818181657E-2</v>
      </c>
      <c r="E777" s="86" t="str">
        <f>IFERROR(VLOOKUP(A777,SPY!$A$2:$E$379,5,FALSE),"")</f>
        <v/>
      </c>
      <c r="F777" s="8" t="str">
        <f t="shared" si="45"/>
        <v/>
      </c>
    </row>
    <row r="778" spans="1:6" x14ac:dyDescent="0.45">
      <c r="A778" s="9">
        <v>28338</v>
      </c>
      <c r="B778" s="90">
        <v>65</v>
      </c>
      <c r="C778" s="8">
        <f t="shared" si="46"/>
        <v>-1.536098310291778E-3</v>
      </c>
      <c r="D778" s="8">
        <f t="shared" si="44"/>
        <v>5.8631921824104261E-2</v>
      </c>
      <c r="E778" s="86" t="str">
        <f>IFERROR(VLOOKUP(A778,SPY!$A$2:$E$379,5,FALSE),"")</f>
        <v/>
      </c>
      <c r="F778" s="8" t="str">
        <f t="shared" si="45"/>
        <v/>
      </c>
    </row>
    <row r="779" spans="1:6" x14ac:dyDescent="0.45">
      <c r="A779" s="9">
        <v>28369</v>
      </c>
      <c r="B779" s="90">
        <v>65.3</v>
      </c>
      <c r="C779" s="8">
        <f t="shared" si="46"/>
        <v>4.6153846153844658E-3</v>
      </c>
      <c r="D779" s="8">
        <f t="shared" si="44"/>
        <v>5.663430420711979E-2</v>
      </c>
      <c r="E779" s="86" t="str">
        <f>IFERROR(VLOOKUP(A779,SPY!$A$2:$E$379,5,FALSE),"")</f>
        <v/>
      </c>
      <c r="F779" s="8" t="str">
        <f t="shared" si="45"/>
        <v/>
      </c>
    </row>
    <row r="780" spans="1:6" x14ac:dyDescent="0.45">
      <c r="A780" s="9">
        <v>28399</v>
      </c>
      <c r="B780" s="90">
        <v>65.599999999999994</v>
      </c>
      <c r="C780" s="8">
        <f t="shared" si="46"/>
        <v>4.5941807044409533E-3</v>
      </c>
      <c r="D780" s="8">
        <f t="shared" si="44"/>
        <v>5.9773828756058078E-2</v>
      </c>
      <c r="E780" s="86" t="str">
        <f>IFERROR(VLOOKUP(A780,SPY!$A$2:$E$379,5,FALSE),"")</f>
        <v/>
      </c>
      <c r="F780" s="8" t="str">
        <f t="shared" si="45"/>
        <v/>
      </c>
    </row>
    <row r="781" spans="1:6" x14ac:dyDescent="0.45">
      <c r="A781" s="9">
        <v>28430</v>
      </c>
      <c r="B781" s="90">
        <v>65.8</v>
      </c>
      <c r="C781" s="8">
        <f t="shared" si="46"/>
        <v>3.0487804878049918E-3</v>
      </c>
      <c r="D781" s="8">
        <f t="shared" si="44"/>
        <v>6.1290322580645151E-2</v>
      </c>
      <c r="E781" s="86" t="str">
        <f>IFERROR(VLOOKUP(A781,SPY!$A$2:$E$379,5,FALSE),"")</f>
        <v/>
      </c>
      <c r="F781" s="8" t="str">
        <f t="shared" si="45"/>
        <v/>
      </c>
    </row>
    <row r="782" spans="1:6" x14ac:dyDescent="0.45">
      <c r="A782" s="9">
        <v>28460</v>
      </c>
      <c r="B782" s="90">
        <v>66.2</v>
      </c>
      <c r="C782" s="8">
        <f t="shared" si="46"/>
        <v>6.0790273556232677E-3</v>
      </c>
      <c r="D782" s="8">
        <f t="shared" si="44"/>
        <v>5.9200000000000141E-2</v>
      </c>
      <c r="E782" s="86" t="str">
        <f>IFERROR(VLOOKUP(A782,SPY!$A$2:$E$379,5,FALSE),"")</f>
        <v/>
      </c>
      <c r="F782" s="8" t="str">
        <f t="shared" si="45"/>
        <v/>
      </c>
    </row>
    <row r="783" spans="1:6" x14ac:dyDescent="0.45">
      <c r="A783" s="9">
        <v>28491</v>
      </c>
      <c r="B783" s="90">
        <v>66.8</v>
      </c>
      <c r="C783" s="8">
        <f t="shared" si="46"/>
        <v>9.0634441087611428E-3</v>
      </c>
      <c r="D783" s="8">
        <f t="shared" si="44"/>
        <v>6.3694267515923553E-2</v>
      </c>
      <c r="E783" s="86" t="str">
        <f>IFERROR(VLOOKUP(A783,SPY!$A$2:$E$379,5,FALSE),"")</f>
        <v/>
      </c>
      <c r="F783" s="8" t="str">
        <f t="shared" si="45"/>
        <v/>
      </c>
    </row>
    <row r="784" spans="1:6" x14ac:dyDescent="0.45">
      <c r="A784" s="9">
        <v>28522</v>
      </c>
      <c r="B784" s="90">
        <v>67.5</v>
      </c>
      <c r="C784" s="8">
        <f t="shared" si="46"/>
        <v>1.0479041916167775E-2</v>
      </c>
      <c r="D784" s="8">
        <f t="shared" ref="D784:D847" si="47">B784/B772-1</f>
        <v>6.2992125984252079E-2</v>
      </c>
      <c r="E784" s="86" t="str">
        <f>IFERROR(VLOOKUP(A784,SPY!$A$2:$E$379,5,FALSE),"")</f>
        <v/>
      </c>
      <c r="F784" s="8" t="str">
        <f t="shared" si="45"/>
        <v/>
      </c>
    </row>
    <row r="785" spans="1:6" x14ac:dyDescent="0.45">
      <c r="A785" s="9">
        <v>28550</v>
      </c>
      <c r="B785" s="90">
        <v>68.099999999999994</v>
      </c>
      <c r="C785" s="8">
        <f t="shared" si="46"/>
        <v>8.8888888888887241E-3</v>
      </c>
      <c r="D785" s="8">
        <f t="shared" si="47"/>
        <v>6.240249609984394E-2</v>
      </c>
      <c r="E785" s="86" t="str">
        <f>IFERROR(VLOOKUP(A785,SPY!$A$2:$E$379,5,FALSE),"")</f>
        <v/>
      </c>
      <c r="F785" s="8" t="str">
        <f t="shared" si="45"/>
        <v/>
      </c>
    </row>
    <row r="786" spans="1:6" x14ac:dyDescent="0.45">
      <c r="A786" s="9">
        <v>28581</v>
      </c>
      <c r="B786" s="90">
        <v>69</v>
      </c>
      <c r="C786" s="8">
        <f t="shared" si="46"/>
        <v>1.3215859030837107E-2</v>
      </c>
      <c r="D786" s="8">
        <f t="shared" si="47"/>
        <v>6.3174114021571581E-2</v>
      </c>
      <c r="E786" s="86" t="str">
        <f>IFERROR(VLOOKUP(A786,SPY!$A$2:$E$379,5,FALSE),"")</f>
        <v/>
      </c>
      <c r="F786" s="8" t="str">
        <f t="shared" si="45"/>
        <v/>
      </c>
    </row>
    <row r="787" spans="1:6" x14ac:dyDescent="0.45">
      <c r="A787" s="9">
        <v>28611</v>
      </c>
      <c r="B787" s="90">
        <v>69.5</v>
      </c>
      <c r="C787" s="8">
        <f t="shared" si="46"/>
        <v>7.2463768115942351E-3</v>
      </c>
      <c r="D787" s="8">
        <f t="shared" si="47"/>
        <v>6.5950920245398725E-2</v>
      </c>
      <c r="E787" s="86" t="str">
        <f>IFERROR(VLOOKUP(A787,SPY!$A$2:$E$379,5,FALSE),"")</f>
        <v/>
      </c>
      <c r="F787" s="8" t="str">
        <f t="shared" si="45"/>
        <v/>
      </c>
    </row>
    <row r="788" spans="1:6" x14ac:dyDescent="0.45">
      <c r="A788" s="88">
        <v>28642</v>
      </c>
      <c r="B788" s="86">
        <v>70</v>
      </c>
      <c r="C788" s="8">
        <f t="shared" si="46"/>
        <v>7.194244604316502E-3</v>
      </c>
      <c r="D788" s="8">
        <f t="shared" si="47"/>
        <v>7.6923076923076872E-2</v>
      </c>
      <c r="E788" s="86" t="str">
        <f>IFERROR(VLOOKUP(A788,SPY!$A$2:$E$379,5,FALSE),"")</f>
        <v/>
      </c>
      <c r="F788" s="8" t="str">
        <f t="shared" si="45"/>
        <v/>
      </c>
    </row>
    <row r="789" spans="1:6" x14ac:dyDescent="0.45">
      <c r="A789" s="88">
        <v>28672</v>
      </c>
      <c r="B789" s="86">
        <v>70.400000000000006</v>
      </c>
      <c r="C789" s="8">
        <f t="shared" si="46"/>
        <v>5.7142857142857828E-3</v>
      </c>
      <c r="D789" s="8">
        <f t="shared" si="47"/>
        <v>8.1413210445468787E-2</v>
      </c>
      <c r="E789" s="86" t="str">
        <f>IFERROR(VLOOKUP(A789,SPY!$A$2:$E$379,5,FALSE),"")</f>
        <v/>
      </c>
      <c r="F789" s="8" t="str">
        <f t="shared" si="45"/>
        <v/>
      </c>
    </row>
    <row r="790" spans="1:6" x14ac:dyDescent="0.45">
      <c r="A790" s="88">
        <v>28703</v>
      </c>
      <c r="B790" s="86">
        <v>70.400000000000006</v>
      </c>
      <c r="C790" s="8">
        <f t="shared" si="46"/>
        <v>0</v>
      </c>
      <c r="D790" s="8">
        <f t="shared" si="47"/>
        <v>8.307692307692327E-2</v>
      </c>
      <c r="E790" s="86" t="str">
        <f>IFERROR(VLOOKUP(A790,SPY!$A$2:$E$379,5,FALSE),"")</f>
        <v/>
      </c>
      <c r="F790" s="8" t="str">
        <f t="shared" si="45"/>
        <v/>
      </c>
    </row>
    <row r="791" spans="1:6" x14ac:dyDescent="0.45">
      <c r="A791" s="88">
        <v>28734</v>
      </c>
      <c r="B791" s="86">
        <v>71</v>
      </c>
      <c r="C791" s="8">
        <f t="shared" si="46"/>
        <v>8.5227272727272929E-3</v>
      </c>
      <c r="D791" s="8">
        <f t="shared" si="47"/>
        <v>8.7289433384379889E-2</v>
      </c>
      <c r="E791" s="86" t="str">
        <f>IFERROR(VLOOKUP(A791,SPY!$A$2:$E$379,5,FALSE),"")</f>
        <v/>
      </c>
      <c r="F791" s="8" t="str">
        <f t="shared" si="45"/>
        <v/>
      </c>
    </row>
    <row r="792" spans="1:6" x14ac:dyDescent="0.45">
      <c r="A792" s="88">
        <v>28764</v>
      </c>
      <c r="B792" s="86">
        <v>71.8</v>
      </c>
      <c r="C792" s="8">
        <f t="shared" si="46"/>
        <v>1.1267605633802802E-2</v>
      </c>
      <c r="D792" s="8">
        <f t="shared" si="47"/>
        <v>9.4512195121951192E-2</v>
      </c>
      <c r="E792" s="86" t="str">
        <f>IFERROR(VLOOKUP(A792,SPY!$A$2:$E$379,5,FALSE),"")</f>
        <v/>
      </c>
      <c r="F792" s="8" t="str">
        <f t="shared" si="45"/>
        <v/>
      </c>
    </row>
    <row r="793" spans="1:6" x14ac:dyDescent="0.45">
      <c r="A793" s="88">
        <v>28795</v>
      </c>
      <c r="B793" s="86">
        <v>72.099999999999994</v>
      </c>
      <c r="C793" s="8">
        <f t="shared" si="46"/>
        <v>4.1782729805013297E-3</v>
      </c>
      <c r="D793" s="8">
        <f t="shared" si="47"/>
        <v>9.5744680851063801E-2</v>
      </c>
      <c r="E793" s="86" t="str">
        <f>IFERROR(VLOOKUP(A793,SPY!$A$2:$E$379,5,FALSE),"")</f>
        <v/>
      </c>
      <c r="F793" s="8" t="str">
        <f t="shared" si="45"/>
        <v/>
      </c>
    </row>
    <row r="794" spans="1:6" x14ac:dyDescent="0.45">
      <c r="A794" s="88">
        <v>28825</v>
      </c>
      <c r="B794" s="86">
        <v>72.7</v>
      </c>
      <c r="C794" s="8">
        <f t="shared" si="46"/>
        <v>8.3217753120667926E-3</v>
      </c>
      <c r="D794" s="8">
        <f t="shared" si="47"/>
        <v>9.8187311178247638E-2</v>
      </c>
      <c r="E794" s="86" t="str">
        <f>IFERROR(VLOOKUP(A794,SPY!$A$2:$E$379,5,FALSE),"")</f>
        <v/>
      </c>
      <c r="F794" s="8" t="str">
        <f t="shared" si="45"/>
        <v/>
      </c>
    </row>
    <row r="795" spans="1:6" x14ac:dyDescent="0.45">
      <c r="A795" s="88">
        <v>28856</v>
      </c>
      <c r="B795" s="86">
        <v>73.8</v>
      </c>
      <c r="C795" s="8">
        <f t="shared" si="46"/>
        <v>1.5130674002751032E-2</v>
      </c>
      <c r="D795" s="8">
        <f t="shared" si="47"/>
        <v>0.10479041916167664</v>
      </c>
      <c r="E795" s="86" t="str">
        <f>IFERROR(VLOOKUP(A795,SPY!$A$2:$E$379,5,FALSE),"")</f>
        <v/>
      </c>
      <c r="F795" s="8" t="str">
        <f t="shared" si="45"/>
        <v/>
      </c>
    </row>
    <row r="796" spans="1:6" x14ac:dyDescent="0.45">
      <c r="A796" s="88">
        <v>28887</v>
      </c>
      <c r="B796" s="86">
        <v>74.900000000000006</v>
      </c>
      <c r="C796" s="8">
        <f t="shared" si="46"/>
        <v>1.4905149051490652E-2</v>
      </c>
      <c r="D796" s="8">
        <f t="shared" si="47"/>
        <v>0.10962962962962974</v>
      </c>
      <c r="E796" s="86" t="str">
        <f>IFERROR(VLOOKUP(A796,SPY!$A$2:$E$379,5,FALSE),"")</f>
        <v/>
      </c>
      <c r="F796" s="8" t="str">
        <f t="shared" si="45"/>
        <v/>
      </c>
    </row>
    <row r="797" spans="1:6" x14ac:dyDescent="0.45">
      <c r="A797" s="88">
        <v>28915</v>
      </c>
      <c r="B797" s="86">
        <v>75.8</v>
      </c>
      <c r="C797" s="8">
        <f t="shared" si="46"/>
        <v>1.2016021361815676E-2</v>
      </c>
      <c r="D797" s="8">
        <f t="shared" si="47"/>
        <v>0.11306901615271658</v>
      </c>
      <c r="E797" s="86" t="str">
        <f>IFERROR(VLOOKUP(A797,SPY!$A$2:$E$379,5,FALSE),"")</f>
        <v/>
      </c>
      <c r="F797" s="8" t="str">
        <f t="shared" si="45"/>
        <v/>
      </c>
    </row>
    <row r="798" spans="1:6" x14ac:dyDescent="0.45">
      <c r="A798" s="88">
        <v>28946</v>
      </c>
      <c r="B798" s="86">
        <v>76.900000000000006</v>
      </c>
      <c r="C798" s="8">
        <f t="shared" si="46"/>
        <v>1.4511873350923521E-2</v>
      </c>
      <c r="D798" s="8">
        <f t="shared" si="47"/>
        <v>0.11449275362318856</v>
      </c>
      <c r="E798" s="86" t="str">
        <f>IFERROR(VLOOKUP(A798,SPY!$A$2:$E$379,5,FALSE),"")</f>
        <v/>
      </c>
      <c r="F798" s="8" t="str">
        <f t="shared" si="45"/>
        <v/>
      </c>
    </row>
    <row r="799" spans="1:6" x14ac:dyDescent="0.45">
      <c r="A799" s="88">
        <v>28976</v>
      </c>
      <c r="B799" s="86">
        <v>77.5</v>
      </c>
      <c r="C799" s="8">
        <f t="shared" si="46"/>
        <v>7.8023407022105307E-3</v>
      </c>
      <c r="D799" s="8">
        <f t="shared" si="47"/>
        <v>0.1151079136690647</v>
      </c>
      <c r="E799" s="86" t="str">
        <f>IFERROR(VLOOKUP(A799,SPY!$A$2:$E$379,5,FALSE),"")</f>
        <v/>
      </c>
      <c r="F799" s="8" t="str">
        <f t="shared" si="45"/>
        <v/>
      </c>
    </row>
    <row r="800" spans="1:6" x14ac:dyDescent="0.45">
      <c r="A800" s="88">
        <v>29007</v>
      </c>
      <c r="B800" s="86">
        <v>78</v>
      </c>
      <c r="C800" s="8">
        <f t="shared" si="46"/>
        <v>6.4516129032257119E-3</v>
      </c>
      <c r="D800" s="8">
        <f t="shared" si="47"/>
        <v>0.11428571428571432</v>
      </c>
      <c r="E800" s="86" t="str">
        <f>IFERROR(VLOOKUP(A800,SPY!$A$2:$E$379,5,FALSE),"")</f>
        <v/>
      </c>
      <c r="F800" s="8" t="str">
        <f t="shared" si="45"/>
        <v/>
      </c>
    </row>
    <row r="801" spans="1:6" x14ac:dyDescent="0.45">
      <c r="A801" s="88">
        <v>29037</v>
      </c>
      <c r="B801" s="86">
        <v>79.2</v>
      </c>
      <c r="C801" s="8">
        <f t="shared" si="46"/>
        <v>1.538461538461533E-2</v>
      </c>
      <c r="D801" s="8">
        <f t="shared" si="47"/>
        <v>0.125</v>
      </c>
      <c r="E801" s="86" t="str">
        <f>IFERROR(VLOOKUP(A801,SPY!$A$2:$E$379,5,FALSE),"")</f>
        <v/>
      </c>
      <c r="F801" s="8" t="str">
        <f t="shared" si="45"/>
        <v/>
      </c>
    </row>
    <row r="802" spans="1:6" x14ac:dyDescent="0.45">
      <c r="A802" s="88">
        <v>29068</v>
      </c>
      <c r="B802" s="86">
        <v>79.599999999999994</v>
      </c>
      <c r="C802" s="8">
        <f t="shared" si="46"/>
        <v>5.050505050504972E-3</v>
      </c>
      <c r="D802" s="8">
        <f t="shared" si="47"/>
        <v>0.1306818181818179</v>
      </c>
      <c r="E802" s="86" t="str">
        <f>IFERROR(VLOOKUP(A802,SPY!$A$2:$E$379,5,FALSE),"")</f>
        <v/>
      </c>
      <c r="F802" s="8" t="str">
        <f t="shared" si="45"/>
        <v/>
      </c>
    </row>
    <row r="803" spans="1:6" x14ac:dyDescent="0.45">
      <c r="A803" s="88">
        <v>29099</v>
      </c>
      <c r="B803" s="86">
        <v>80.900000000000006</v>
      </c>
      <c r="C803" s="8">
        <f t="shared" si="46"/>
        <v>1.633165829145744E-2</v>
      </c>
      <c r="D803" s="8">
        <f t="shared" si="47"/>
        <v>0.1394366197183099</v>
      </c>
      <c r="E803" s="86" t="str">
        <f>IFERROR(VLOOKUP(A803,SPY!$A$2:$E$379,5,FALSE),"")</f>
        <v/>
      </c>
      <c r="F803" s="8" t="str">
        <f t="shared" si="45"/>
        <v/>
      </c>
    </row>
    <row r="804" spans="1:6" x14ac:dyDescent="0.45">
      <c r="A804" s="88">
        <v>29129</v>
      </c>
      <c r="B804" s="86">
        <v>82.1</v>
      </c>
      <c r="C804" s="8">
        <f t="shared" si="46"/>
        <v>1.4833127317676054E-2</v>
      </c>
      <c r="D804" s="8">
        <f t="shared" si="47"/>
        <v>0.14345403899721454</v>
      </c>
      <c r="E804" s="86" t="str">
        <f>IFERROR(VLOOKUP(A804,SPY!$A$2:$E$379,5,FALSE),"")</f>
        <v/>
      </c>
      <c r="F804" s="8" t="str">
        <f t="shared" si="45"/>
        <v/>
      </c>
    </row>
    <row r="805" spans="1:6" x14ac:dyDescent="0.45">
      <c r="A805" s="88">
        <v>29160</v>
      </c>
      <c r="B805" s="86">
        <v>82.6</v>
      </c>
      <c r="C805" s="8">
        <f t="shared" si="46"/>
        <v>6.0901339829475543E-3</v>
      </c>
      <c r="D805" s="8">
        <f t="shared" si="47"/>
        <v>0.14563106796116498</v>
      </c>
      <c r="E805" s="86" t="str">
        <f>IFERROR(VLOOKUP(A805,SPY!$A$2:$E$379,5,FALSE),"")</f>
        <v/>
      </c>
      <c r="F805" s="8" t="str">
        <f t="shared" si="45"/>
        <v/>
      </c>
    </row>
    <row r="806" spans="1:6" x14ac:dyDescent="0.45">
      <c r="A806" s="88">
        <v>29190</v>
      </c>
      <c r="B806" s="86">
        <v>83.4</v>
      </c>
      <c r="C806" s="8">
        <f t="shared" si="46"/>
        <v>9.6852300242131761E-3</v>
      </c>
      <c r="D806" s="8">
        <f t="shared" si="47"/>
        <v>0.14718019257221471</v>
      </c>
      <c r="E806" s="86" t="str">
        <f>IFERROR(VLOOKUP(A806,SPY!$A$2:$E$379,5,FALSE),"")</f>
        <v/>
      </c>
      <c r="F806" s="8" t="str">
        <f t="shared" si="45"/>
        <v/>
      </c>
    </row>
    <row r="807" spans="1:6" x14ac:dyDescent="0.45">
      <c r="A807" s="88">
        <v>29221</v>
      </c>
      <c r="B807" s="86">
        <v>85.2</v>
      </c>
      <c r="C807" s="8">
        <f t="shared" si="46"/>
        <v>2.1582733812949506E-2</v>
      </c>
      <c r="D807" s="8">
        <f t="shared" si="47"/>
        <v>0.15447154471544722</v>
      </c>
      <c r="E807" s="86" t="str">
        <f>IFERROR(VLOOKUP(A807,SPY!$A$2:$E$379,5,FALSE),"")</f>
        <v/>
      </c>
      <c r="F807" s="8" t="str">
        <f t="shared" si="45"/>
        <v/>
      </c>
    </row>
    <row r="808" spans="1:6" x14ac:dyDescent="0.45">
      <c r="A808" s="88">
        <v>29252</v>
      </c>
      <c r="B808" s="86">
        <v>86.9</v>
      </c>
      <c r="C808" s="8">
        <f t="shared" si="46"/>
        <v>1.9953051643192499E-2</v>
      </c>
      <c r="D808" s="8">
        <f t="shared" si="47"/>
        <v>0.16021361815754331</v>
      </c>
      <c r="E808" s="86" t="str">
        <f>IFERROR(VLOOKUP(A808,SPY!$A$2:$E$379,5,FALSE),"")</f>
        <v/>
      </c>
      <c r="F808" s="8" t="str">
        <f t="shared" si="45"/>
        <v/>
      </c>
    </row>
    <row r="809" spans="1:6" x14ac:dyDescent="0.45">
      <c r="A809" s="88">
        <v>29281</v>
      </c>
      <c r="B809" s="86">
        <v>87.5</v>
      </c>
      <c r="C809" s="8">
        <f t="shared" si="46"/>
        <v>6.9044879171460405E-3</v>
      </c>
      <c r="D809" s="8">
        <f t="shared" si="47"/>
        <v>0.15435356200527717</v>
      </c>
      <c r="E809" s="86" t="str">
        <f>IFERROR(VLOOKUP(A809,SPY!$A$2:$E$379,5,FALSE),"")</f>
        <v/>
      </c>
      <c r="F809" s="8" t="str">
        <f t="shared" ref="F809:F872" si="48">IFERROR(E809/E797-1,"")</f>
        <v/>
      </c>
    </row>
    <row r="810" spans="1:6" x14ac:dyDescent="0.45">
      <c r="A810" s="88">
        <v>29312</v>
      </c>
      <c r="B810" s="86">
        <v>87.8</v>
      </c>
      <c r="C810" s="8">
        <f t="shared" si="46"/>
        <v>3.4285714285713365E-3</v>
      </c>
      <c r="D810" s="8">
        <f t="shared" si="47"/>
        <v>0.14174252275682697</v>
      </c>
      <c r="E810" s="86" t="str">
        <f>IFERROR(VLOOKUP(A810,SPY!$A$2:$E$379,5,FALSE),"")</f>
        <v/>
      </c>
      <c r="F810" s="8" t="str">
        <f t="shared" si="48"/>
        <v/>
      </c>
    </row>
    <row r="811" spans="1:6" x14ac:dyDescent="0.45">
      <c r="A811" s="88">
        <v>29342</v>
      </c>
      <c r="B811" s="86">
        <v>88.3</v>
      </c>
      <c r="C811" s="8">
        <f t="shared" si="46"/>
        <v>5.6947608200454969E-3</v>
      </c>
      <c r="D811" s="8">
        <f t="shared" si="47"/>
        <v>0.13935483870967746</v>
      </c>
      <c r="E811" s="86" t="str">
        <f>IFERROR(VLOOKUP(A811,SPY!$A$2:$E$379,5,FALSE),"")</f>
        <v/>
      </c>
      <c r="F811" s="8" t="str">
        <f t="shared" si="48"/>
        <v/>
      </c>
    </row>
    <row r="812" spans="1:6" x14ac:dyDescent="0.45">
      <c r="A812" s="88">
        <v>29373</v>
      </c>
      <c r="B812" s="86">
        <v>88.7</v>
      </c>
      <c r="C812" s="8">
        <f t="shared" si="46"/>
        <v>4.5300113250283935E-3</v>
      </c>
      <c r="D812" s="8">
        <f t="shared" si="47"/>
        <v>0.13717948717948714</v>
      </c>
      <c r="E812" s="86" t="str">
        <f>IFERROR(VLOOKUP(A812,SPY!$A$2:$E$379,5,FALSE),"")</f>
        <v/>
      </c>
      <c r="F812" s="8" t="str">
        <f t="shared" si="48"/>
        <v/>
      </c>
    </row>
    <row r="813" spans="1:6" x14ac:dyDescent="0.45">
      <c r="A813" s="88">
        <v>29403</v>
      </c>
      <c r="B813" s="86">
        <v>90.3</v>
      </c>
      <c r="C813" s="8">
        <f t="shared" si="46"/>
        <v>1.8038331454340417E-2</v>
      </c>
      <c r="D813" s="8">
        <f t="shared" si="47"/>
        <v>0.14015151515151514</v>
      </c>
      <c r="E813" s="86" t="str">
        <f>IFERROR(VLOOKUP(A813,SPY!$A$2:$E$379,5,FALSE),"")</f>
        <v/>
      </c>
      <c r="F813" s="8" t="str">
        <f t="shared" si="48"/>
        <v/>
      </c>
    </row>
    <row r="814" spans="1:6" x14ac:dyDescent="0.45">
      <c r="A814" s="88">
        <v>29434</v>
      </c>
      <c r="B814" s="86">
        <v>91.5</v>
      </c>
      <c r="C814" s="8">
        <f t="shared" si="46"/>
        <v>1.3289036544850585E-2</v>
      </c>
      <c r="D814" s="8">
        <f t="shared" si="47"/>
        <v>0.14949748743718594</v>
      </c>
      <c r="E814" s="86" t="str">
        <f>IFERROR(VLOOKUP(A814,SPY!$A$2:$E$379,5,FALSE),"")</f>
        <v/>
      </c>
      <c r="F814" s="8" t="str">
        <f t="shared" si="48"/>
        <v/>
      </c>
    </row>
    <row r="815" spans="1:6" x14ac:dyDescent="0.45">
      <c r="A815" s="88">
        <v>29465</v>
      </c>
      <c r="B815" s="86">
        <v>91.7</v>
      </c>
      <c r="C815" s="8">
        <f t="shared" si="46"/>
        <v>2.1857923497268228E-3</v>
      </c>
      <c r="D815" s="8">
        <f t="shared" si="47"/>
        <v>0.13349814585908515</v>
      </c>
      <c r="E815" s="86" t="str">
        <f>IFERROR(VLOOKUP(A815,SPY!$A$2:$E$379,5,FALSE),"")</f>
        <v/>
      </c>
      <c r="F815" s="8" t="str">
        <f t="shared" si="48"/>
        <v/>
      </c>
    </row>
    <row r="816" spans="1:6" x14ac:dyDescent="0.45">
      <c r="A816" s="88">
        <v>29495</v>
      </c>
      <c r="B816" s="86">
        <v>92.8</v>
      </c>
      <c r="C816" s="8">
        <f t="shared" si="46"/>
        <v>1.1995637949836269E-2</v>
      </c>
      <c r="D816" s="8">
        <f t="shared" si="47"/>
        <v>0.1303288672350793</v>
      </c>
      <c r="E816" s="86" t="str">
        <f>IFERROR(VLOOKUP(A816,SPY!$A$2:$E$379,5,FALSE),"")</f>
        <v/>
      </c>
      <c r="F816" s="8" t="str">
        <f t="shared" si="48"/>
        <v/>
      </c>
    </row>
    <row r="817" spans="1:6" x14ac:dyDescent="0.45">
      <c r="A817" s="88">
        <v>29526</v>
      </c>
      <c r="B817" s="86">
        <v>93.2</v>
      </c>
      <c r="C817" s="8">
        <f t="shared" si="46"/>
        <v>4.3103448275862988E-3</v>
      </c>
      <c r="D817" s="8">
        <f t="shared" si="47"/>
        <v>0.12832929782082325</v>
      </c>
      <c r="E817" s="86" t="str">
        <f>IFERROR(VLOOKUP(A817,SPY!$A$2:$E$379,5,FALSE),"")</f>
        <v/>
      </c>
      <c r="F817" s="8" t="str">
        <f t="shared" si="48"/>
        <v/>
      </c>
    </row>
    <row r="818" spans="1:6" x14ac:dyDescent="0.45">
      <c r="A818" s="88">
        <v>29556</v>
      </c>
      <c r="B818" s="86">
        <v>93.8</v>
      </c>
      <c r="C818" s="8">
        <f t="shared" si="46"/>
        <v>6.4377682403433667E-3</v>
      </c>
      <c r="D818" s="8">
        <f t="shared" si="47"/>
        <v>0.12470023980815337</v>
      </c>
      <c r="E818" s="86" t="str">
        <f>IFERROR(VLOOKUP(A818,SPY!$A$2:$E$379,5,FALSE),"")</f>
        <v/>
      </c>
      <c r="F818" s="8" t="str">
        <f t="shared" si="48"/>
        <v/>
      </c>
    </row>
    <row r="819" spans="1:6" x14ac:dyDescent="0.45">
      <c r="A819" s="88">
        <v>29587</v>
      </c>
      <c r="B819" s="86">
        <v>95.2</v>
      </c>
      <c r="C819" s="8">
        <f t="shared" si="46"/>
        <v>1.4925373134328401E-2</v>
      </c>
      <c r="D819" s="8">
        <f t="shared" si="47"/>
        <v>0.11737089201877926</v>
      </c>
      <c r="E819" s="86" t="str">
        <f>IFERROR(VLOOKUP(A819,SPY!$A$2:$E$379,5,FALSE),"")</f>
        <v/>
      </c>
      <c r="F819" s="8" t="str">
        <f t="shared" si="48"/>
        <v/>
      </c>
    </row>
    <row r="820" spans="1:6" x14ac:dyDescent="0.45">
      <c r="A820" s="88">
        <v>29618</v>
      </c>
      <c r="B820" s="86">
        <v>96.1</v>
      </c>
      <c r="C820" s="8">
        <f t="shared" si="46"/>
        <v>9.4537815126050084E-3</v>
      </c>
      <c r="D820" s="8">
        <f t="shared" si="47"/>
        <v>0.1058688147295741</v>
      </c>
      <c r="E820" s="86" t="str">
        <f>IFERROR(VLOOKUP(A820,SPY!$A$2:$E$379,5,FALSE),"")</f>
        <v/>
      </c>
      <c r="F820" s="8" t="str">
        <f t="shared" si="48"/>
        <v/>
      </c>
    </row>
    <row r="821" spans="1:6" x14ac:dyDescent="0.45">
      <c r="A821" s="88">
        <v>29646</v>
      </c>
      <c r="B821" s="86">
        <v>97</v>
      </c>
      <c r="C821" s="8">
        <f t="shared" si="46"/>
        <v>9.3652445369407644E-3</v>
      </c>
      <c r="D821" s="8">
        <f t="shared" si="47"/>
        <v>0.10857142857142854</v>
      </c>
      <c r="E821" s="86" t="str">
        <f>IFERROR(VLOOKUP(A821,SPY!$A$2:$E$379,5,FALSE),"")</f>
        <v/>
      </c>
      <c r="F821" s="8" t="str">
        <f t="shared" si="48"/>
        <v/>
      </c>
    </row>
    <row r="822" spans="1:6" x14ac:dyDescent="0.45">
      <c r="A822" s="88">
        <v>29677</v>
      </c>
      <c r="B822" s="86">
        <v>98</v>
      </c>
      <c r="C822" s="8">
        <f t="shared" si="46"/>
        <v>1.0309278350515427E-2</v>
      </c>
      <c r="D822" s="8">
        <f t="shared" si="47"/>
        <v>0.11617312072892938</v>
      </c>
      <c r="E822" s="86" t="str">
        <f>IFERROR(VLOOKUP(A822,SPY!$A$2:$E$379,5,FALSE),"")</f>
        <v/>
      </c>
      <c r="F822" s="8" t="str">
        <f t="shared" si="48"/>
        <v/>
      </c>
    </row>
    <row r="823" spans="1:6" x14ac:dyDescent="0.45">
      <c r="A823" s="88">
        <v>29707</v>
      </c>
      <c r="B823" s="86">
        <v>98.3</v>
      </c>
      <c r="C823" s="8">
        <f t="shared" si="46"/>
        <v>3.0612244897958441E-3</v>
      </c>
      <c r="D823" s="8">
        <f t="shared" si="47"/>
        <v>0.11325028312570784</v>
      </c>
      <c r="E823" s="86" t="str">
        <f>IFERROR(VLOOKUP(A823,SPY!$A$2:$E$379,5,FALSE),"")</f>
        <v/>
      </c>
      <c r="F823" s="8" t="str">
        <f t="shared" si="48"/>
        <v/>
      </c>
    </row>
    <row r="824" spans="1:6" x14ac:dyDescent="0.45">
      <c r="A824" s="88">
        <v>29738</v>
      </c>
      <c r="B824" s="86">
        <v>98.5</v>
      </c>
      <c r="C824" s="8">
        <f t="shared" si="46"/>
        <v>2.0345879959309254E-3</v>
      </c>
      <c r="D824" s="8">
        <f t="shared" si="47"/>
        <v>0.11048478015783547</v>
      </c>
      <c r="E824" s="86" t="str">
        <f>IFERROR(VLOOKUP(A824,SPY!$A$2:$E$379,5,FALSE),"")</f>
        <v/>
      </c>
      <c r="F824" s="8" t="str">
        <f t="shared" si="48"/>
        <v/>
      </c>
    </row>
    <row r="825" spans="1:6" x14ac:dyDescent="0.45">
      <c r="A825" s="88">
        <v>29768</v>
      </c>
      <c r="B825" s="86">
        <v>99</v>
      </c>
      <c r="C825" s="8">
        <f t="shared" si="46"/>
        <v>5.0761421319795996E-3</v>
      </c>
      <c r="D825" s="8">
        <f t="shared" si="47"/>
        <v>9.6345514950166189E-2</v>
      </c>
      <c r="E825" s="86" t="str">
        <f>IFERROR(VLOOKUP(A825,SPY!$A$2:$E$379,5,FALSE),"")</f>
        <v/>
      </c>
      <c r="F825" s="8" t="str">
        <f t="shared" si="48"/>
        <v/>
      </c>
    </row>
    <row r="826" spans="1:6" x14ac:dyDescent="0.45">
      <c r="A826" s="88">
        <v>29799</v>
      </c>
      <c r="B826" s="86">
        <v>99</v>
      </c>
      <c r="C826" s="8">
        <f t="shared" si="46"/>
        <v>0</v>
      </c>
      <c r="D826" s="8">
        <f t="shared" si="47"/>
        <v>8.1967213114754189E-2</v>
      </c>
      <c r="E826" s="86" t="str">
        <f>IFERROR(VLOOKUP(A826,SPY!$A$2:$E$379,5,FALSE),"")</f>
        <v/>
      </c>
      <c r="F826" s="8" t="str">
        <f t="shared" si="48"/>
        <v/>
      </c>
    </row>
    <row r="827" spans="1:6" x14ac:dyDescent="0.45">
      <c r="A827" s="88">
        <v>29830</v>
      </c>
      <c r="B827" s="86">
        <v>98.8</v>
      </c>
      <c r="C827" s="8">
        <f t="shared" si="46"/>
        <v>-2.0202020202020332E-3</v>
      </c>
      <c r="D827" s="8">
        <f t="shared" si="47"/>
        <v>7.7426390403489531E-2</v>
      </c>
      <c r="E827" s="86" t="str">
        <f>IFERROR(VLOOKUP(A827,SPY!$A$2:$E$379,5,FALSE),"")</f>
        <v/>
      </c>
      <c r="F827" s="8" t="str">
        <f t="shared" si="48"/>
        <v/>
      </c>
    </row>
    <row r="828" spans="1:6" x14ac:dyDescent="0.45">
      <c r="A828" s="88">
        <v>29860</v>
      </c>
      <c r="B828" s="86">
        <v>98.9</v>
      </c>
      <c r="C828" s="8">
        <f t="shared" si="46"/>
        <v>1.0121457489880026E-3</v>
      </c>
      <c r="D828" s="8">
        <f t="shared" si="47"/>
        <v>6.5732758620689724E-2</v>
      </c>
      <c r="E828" s="86" t="str">
        <f>IFERROR(VLOOKUP(A828,SPY!$A$2:$E$379,5,FALSE),"")</f>
        <v/>
      </c>
      <c r="F828" s="8" t="str">
        <f t="shared" si="48"/>
        <v/>
      </c>
    </row>
    <row r="829" spans="1:6" x14ac:dyDescent="0.45">
      <c r="A829" s="88">
        <v>29891</v>
      </c>
      <c r="B829" s="86">
        <v>98.8</v>
      </c>
      <c r="C829" s="8">
        <f t="shared" si="46"/>
        <v>-1.0111223458039165E-3</v>
      </c>
      <c r="D829" s="8">
        <f t="shared" si="47"/>
        <v>6.0085836909871126E-2</v>
      </c>
      <c r="E829" s="86" t="str">
        <f>IFERROR(VLOOKUP(A829,SPY!$A$2:$E$379,5,FALSE),"")</f>
        <v/>
      </c>
      <c r="F829" s="8" t="str">
        <f t="shared" si="48"/>
        <v/>
      </c>
    </row>
    <row r="830" spans="1:6" x14ac:dyDescent="0.45">
      <c r="A830" s="88">
        <v>29921</v>
      </c>
      <c r="B830" s="86">
        <v>98.8</v>
      </c>
      <c r="C830" s="8">
        <f t="shared" si="46"/>
        <v>0</v>
      </c>
      <c r="D830" s="8">
        <f t="shared" si="47"/>
        <v>5.3304904051172608E-2</v>
      </c>
      <c r="E830" s="86" t="str">
        <f>IFERROR(VLOOKUP(A830,SPY!$A$2:$E$379,5,FALSE),"")</f>
        <v/>
      </c>
      <c r="F830" s="8" t="str">
        <f t="shared" si="48"/>
        <v/>
      </c>
    </row>
    <row r="831" spans="1:6" x14ac:dyDescent="0.45">
      <c r="A831" s="88">
        <v>29952</v>
      </c>
      <c r="B831" s="86">
        <v>99.7</v>
      </c>
      <c r="C831" s="8">
        <f t="shared" si="46"/>
        <v>9.109311740890691E-3</v>
      </c>
      <c r="D831" s="8">
        <f t="shared" si="47"/>
        <v>4.7268907563025264E-2</v>
      </c>
      <c r="E831" s="86" t="str">
        <f>IFERROR(VLOOKUP(A831,SPY!$A$2:$E$379,5,FALSE),"")</f>
        <v/>
      </c>
      <c r="F831" s="8" t="str">
        <f t="shared" si="48"/>
        <v/>
      </c>
    </row>
    <row r="832" spans="1:6" x14ac:dyDescent="0.45">
      <c r="A832" s="88">
        <v>29983</v>
      </c>
      <c r="B832" s="86">
        <v>99.8</v>
      </c>
      <c r="C832" s="8">
        <f t="shared" si="46"/>
        <v>1.0030090270811698E-3</v>
      </c>
      <c r="D832" s="8">
        <f t="shared" si="47"/>
        <v>3.8501560874089513E-2</v>
      </c>
      <c r="E832" s="86" t="str">
        <f>IFERROR(VLOOKUP(A832,SPY!$A$2:$E$379,5,FALSE),"")</f>
        <v/>
      </c>
      <c r="F832" s="8" t="str">
        <f t="shared" si="48"/>
        <v/>
      </c>
    </row>
    <row r="833" spans="1:6" x14ac:dyDescent="0.45">
      <c r="A833" s="88">
        <v>30011</v>
      </c>
      <c r="B833" s="86">
        <v>99.6</v>
      </c>
      <c r="C833" s="8">
        <f t="shared" si="46"/>
        <v>-2.0040080160320661E-3</v>
      </c>
      <c r="D833" s="8">
        <f t="shared" si="47"/>
        <v>2.6804123711340111E-2</v>
      </c>
      <c r="E833" s="86" t="str">
        <f>IFERROR(VLOOKUP(A833,SPY!$A$2:$E$379,5,FALSE),"")</f>
        <v/>
      </c>
      <c r="F833" s="8" t="str">
        <f t="shared" si="48"/>
        <v/>
      </c>
    </row>
    <row r="834" spans="1:6" x14ac:dyDescent="0.45">
      <c r="A834" s="88">
        <v>30042</v>
      </c>
      <c r="B834" s="86">
        <v>99.6</v>
      </c>
      <c r="C834" s="8">
        <f t="shared" si="46"/>
        <v>0</v>
      </c>
      <c r="D834" s="8">
        <f t="shared" si="47"/>
        <v>1.6326530612244872E-2</v>
      </c>
      <c r="E834" s="86" t="str">
        <f>IFERROR(VLOOKUP(A834,SPY!$A$2:$E$379,5,FALSE),"")</f>
        <v/>
      </c>
      <c r="F834" s="8" t="str">
        <f t="shared" si="48"/>
        <v/>
      </c>
    </row>
    <row r="835" spans="1:6" x14ac:dyDescent="0.45">
      <c r="A835" s="88">
        <v>30072</v>
      </c>
      <c r="B835" s="86">
        <v>99.8</v>
      </c>
      <c r="C835" s="8">
        <f t="shared" si="46"/>
        <v>2.0080321285140812E-3</v>
      </c>
      <c r="D835" s="8">
        <f t="shared" si="47"/>
        <v>1.5259409969481164E-2</v>
      </c>
      <c r="E835" s="86" t="str">
        <f>IFERROR(VLOOKUP(A835,SPY!$A$2:$E$379,5,FALSE),"")</f>
        <v/>
      </c>
      <c r="F835" s="8" t="str">
        <f t="shared" si="48"/>
        <v/>
      </c>
    </row>
    <row r="836" spans="1:6" x14ac:dyDescent="0.45">
      <c r="A836" s="88">
        <v>30103</v>
      </c>
      <c r="B836" s="86">
        <v>100</v>
      </c>
      <c r="C836" s="8">
        <f t="shared" si="46"/>
        <v>2.0040080160321772E-3</v>
      </c>
      <c r="D836" s="8">
        <f t="shared" si="47"/>
        <v>1.5228426395939021E-2</v>
      </c>
      <c r="E836" s="86" t="str">
        <f>IFERROR(VLOOKUP(A836,SPY!$A$2:$E$379,5,FALSE),"")</f>
        <v/>
      </c>
      <c r="F836" s="8" t="str">
        <f t="shared" si="48"/>
        <v/>
      </c>
    </row>
    <row r="837" spans="1:6" x14ac:dyDescent="0.45">
      <c r="A837" s="88">
        <v>30133</v>
      </c>
      <c r="B837" s="86">
        <v>100.4</v>
      </c>
      <c r="C837" s="8">
        <f t="shared" ref="C837:C900" si="49">B837/B836-1</f>
        <v>4.0000000000000036E-3</v>
      </c>
      <c r="D837" s="8">
        <f t="shared" si="47"/>
        <v>1.4141414141414232E-2</v>
      </c>
      <c r="E837" s="86" t="str">
        <f>IFERROR(VLOOKUP(A837,SPY!$A$2:$E$379,5,FALSE),"")</f>
        <v/>
      </c>
      <c r="F837" s="8" t="str">
        <f t="shared" si="48"/>
        <v/>
      </c>
    </row>
    <row r="838" spans="1:6" x14ac:dyDescent="0.45">
      <c r="A838" s="88">
        <v>30164</v>
      </c>
      <c r="B838" s="86">
        <v>100.3</v>
      </c>
      <c r="C838" s="8">
        <f t="shared" si="49"/>
        <v>-9.9601593625509022E-4</v>
      </c>
      <c r="D838" s="8">
        <f t="shared" si="47"/>
        <v>1.3131313131313105E-2</v>
      </c>
      <c r="E838" s="86" t="str">
        <f>IFERROR(VLOOKUP(A838,SPY!$A$2:$E$379,5,FALSE),"")</f>
        <v/>
      </c>
      <c r="F838" s="8" t="str">
        <f t="shared" si="48"/>
        <v/>
      </c>
    </row>
    <row r="839" spans="1:6" x14ac:dyDescent="0.45">
      <c r="A839" s="88">
        <v>30195</v>
      </c>
      <c r="B839" s="86">
        <v>100</v>
      </c>
      <c r="C839" s="8">
        <f t="shared" si="49"/>
        <v>-2.9910269192422456E-3</v>
      </c>
      <c r="D839" s="8">
        <f t="shared" si="47"/>
        <v>1.2145748987854255E-2</v>
      </c>
      <c r="E839" s="86" t="str">
        <f>IFERROR(VLOOKUP(A839,SPY!$A$2:$E$379,5,FALSE),"")</f>
        <v/>
      </c>
      <c r="F839" s="8" t="str">
        <f t="shared" si="48"/>
        <v/>
      </c>
    </row>
    <row r="840" spans="1:6" x14ac:dyDescent="0.45">
      <c r="A840" s="88">
        <v>30225</v>
      </c>
      <c r="B840" s="86">
        <v>100.2</v>
      </c>
      <c r="C840" s="8">
        <f t="shared" si="49"/>
        <v>2.0000000000000018E-3</v>
      </c>
      <c r="D840" s="8">
        <f t="shared" si="47"/>
        <v>1.3144590495449915E-2</v>
      </c>
      <c r="E840" s="86" t="str">
        <f>IFERROR(VLOOKUP(A840,SPY!$A$2:$E$379,5,FALSE),"")</f>
        <v/>
      </c>
      <c r="F840" s="8" t="str">
        <f t="shared" si="48"/>
        <v/>
      </c>
    </row>
    <row r="841" spans="1:6" x14ac:dyDescent="0.45">
      <c r="A841" s="88">
        <v>30256</v>
      </c>
      <c r="B841" s="86">
        <v>100.3</v>
      </c>
      <c r="C841" s="8">
        <f t="shared" si="49"/>
        <v>9.9800399201588341E-4</v>
      </c>
      <c r="D841" s="8">
        <f t="shared" si="47"/>
        <v>1.5182186234817818E-2</v>
      </c>
      <c r="E841" s="86" t="str">
        <f>IFERROR(VLOOKUP(A841,SPY!$A$2:$E$379,5,FALSE),"")</f>
        <v/>
      </c>
      <c r="F841" s="8" t="str">
        <f t="shared" si="48"/>
        <v/>
      </c>
    </row>
    <row r="842" spans="1:6" x14ac:dyDescent="0.45">
      <c r="A842" s="88">
        <v>30286</v>
      </c>
      <c r="B842" s="86">
        <v>100.5</v>
      </c>
      <c r="C842" s="8">
        <f t="shared" si="49"/>
        <v>1.9940179461614971E-3</v>
      </c>
      <c r="D842" s="8">
        <f t="shared" si="47"/>
        <v>1.7206477732793601E-2</v>
      </c>
      <c r="E842" s="86" t="str">
        <f>IFERROR(VLOOKUP(A842,SPY!$A$2:$E$379,5,FALSE),"")</f>
        <v/>
      </c>
      <c r="F842" s="8" t="str">
        <f t="shared" si="48"/>
        <v/>
      </c>
    </row>
    <row r="843" spans="1:6" x14ac:dyDescent="0.45">
      <c r="A843" s="88">
        <v>30317</v>
      </c>
      <c r="B843" s="86">
        <v>100.2</v>
      </c>
      <c r="C843" s="8">
        <f t="shared" si="49"/>
        <v>-2.9850746268655914E-3</v>
      </c>
      <c r="D843" s="8">
        <f t="shared" si="47"/>
        <v>5.015045135406293E-3</v>
      </c>
      <c r="E843" s="86" t="str">
        <f>IFERROR(VLOOKUP(A843,SPY!$A$2:$E$379,5,FALSE),"")</f>
        <v/>
      </c>
      <c r="F843" s="8" t="str">
        <f t="shared" si="48"/>
        <v/>
      </c>
    </row>
    <row r="844" spans="1:6" x14ac:dyDescent="0.45">
      <c r="A844" s="88">
        <v>30348</v>
      </c>
      <c r="B844" s="86">
        <v>100.5</v>
      </c>
      <c r="C844" s="8">
        <f t="shared" si="49"/>
        <v>2.9940119760478723E-3</v>
      </c>
      <c r="D844" s="8">
        <f t="shared" si="47"/>
        <v>7.0140280561121759E-3</v>
      </c>
      <c r="E844" s="86" t="str">
        <f>IFERROR(VLOOKUP(A844,SPY!$A$2:$E$379,5,FALSE),"")</f>
        <v/>
      </c>
      <c r="F844" s="8" t="str">
        <f t="shared" si="48"/>
        <v/>
      </c>
    </row>
    <row r="845" spans="1:6" x14ac:dyDescent="0.45">
      <c r="A845" s="88">
        <v>30376</v>
      </c>
      <c r="B845" s="86">
        <v>100.4</v>
      </c>
      <c r="C845" s="8">
        <f t="shared" si="49"/>
        <v>-9.9502487562186381E-4</v>
      </c>
      <c r="D845" s="8">
        <f t="shared" si="47"/>
        <v>8.0321285140563248E-3</v>
      </c>
      <c r="E845" s="86" t="str">
        <f>IFERROR(VLOOKUP(A845,SPY!$A$2:$E$379,5,FALSE),"")</f>
        <v/>
      </c>
      <c r="F845" s="8" t="str">
        <f t="shared" si="48"/>
        <v/>
      </c>
    </row>
    <row r="846" spans="1:6" x14ac:dyDescent="0.45">
      <c r="A846" s="88">
        <v>30407</v>
      </c>
      <c r="B846" s="86">
        <v>100.4</v>
      </c>
      <c r="C846" s="8">
        <f t="shared" si="49"/>
        <v>0</v>
      </c>
      <c r="D846" s="8">
        <f t="shared" si="47"/>
        <v>8.0321285140563248E-3</v>
      </c>
      <c r="E846" s="86" t="str">
        <f>IFERROR(VLOOKUP(A846,SPY!$A$2:$E$379,5,FALSE),"")</f>
        <v/>
      </c>
      <c r="F846" s="8" t="str">
        <f t="shared" si="48"/>
        <v/>
      </c>
    </row>
    <row r="847" spans="1:6" x14ac:dyDescent="0.45">
      <c r="A847" s="88">
        <v>30437</v>
      </c>
      <c r="B847" s="86">
        <v>100.8</v>
      </c>
      <c r="C847" s="8">
        <f t="shared" si="49"/>
        <v>3.9840637450199168E-3</v>
      </c>
      <c r="D847" s="8">
        <f t="shared" si="47"/>
        <v>1.002004008016022E-2</v>
      </c>
      <c r="E847" s="86" t="str">
        <f>IFERROR(VLOOKUP(A847,SPY!$A$2:$E$379,5,FALSE),"")</f>
        <v/>
      </c>
      <c r="F847" s="8" t="str">
        <f t="shared" si="48"/>
        <v/>
      </c>
    </row>
    <row r="848" spans="1:6" x14ac:dyDescent="0.45">
      <c r="A848" s="88">
        <v>30468</v>
      </c>
      <c r="B848" s="86">
        <v>101</v>
      </c>
      <c r="C848" s="8">
        <f t="shared" si="49"/>
        <v>1.9841269841269771E-3</v>
      </c>
      <c r="D848" s="8">
        <f t="shared" ref="D848:D911" si="50">B848/B836-1</f>
        <v>1.0000000000000009E-2</v>
      </c>
      <c r="E848" s="86" t="str">
        <f>IFERROR(VLOOKUP(A848,SPY!$A$2:$E$379,5,FALSE),"")</f>
        <v/>
      </c>
      <c r="F848" s="8" t="str">
        <f t="shared" si="48"/>
        <v/>
      </c>
    </row>
    <row r="849" spans="1:6" x14ac:dyDescent="0.45">
      <c r="A849" s="88">
        <v>30498</v>
      </c>
      <c r="B849" s="86">
        <v>101.3</v>
      </c>
      <c r="C849" s="8">
        <f t="shared" si="49"/>
        <v>2.9702970297029729E-3</v>
      </c>
      <c r="D849" s="8">
        <f t="shared" si="50"/>
        <v>8.9641434262948128E-3</v>
      </c>
      <c r="E849" s="86" t="str">
        <f>IFERROR(VLOOKUP(A849,SPY!$A$2:$E$379,5,FALSE),"")</f>
        <v/>
      </c>
      <c r="F849" s="8" t="str">
        <f t="shared" si="48"/>
        <v/>
      </c>
    </row>
    <row r="850" spans="1:6" x14ac:dyDescent="0.45">
      <c r="A850" s="88">
        <v>30529</v>
      </c>
      <c r="B850" s="86">
        <v>101.8</v>
      </c>
      <c r="C850" s="8">
        <f t="shared" si="49"/>
        <v>4.9358341559724295E-3</v>
      </c>
      <c r="D850" s="8">
        <f t="shared" si="50"/>
        <v>1.4955134596211339E-2</v>
      </c>
      <c r="E850" s="86" t="str">
        <f>IFERROR(VLOOKUP(A850,SPY!$A$2:$E$379,5,FALSE),"")</f>
        <v/>
      </c>
      <c r="F850" s="8" t="str">
        <f t="shared" si="48"/>
        <v/>
      </c>
    </row>
    <row r="851" spans="1:6" x14ac:dyDescent="0.45">
      <c r="A851" s="88">
        <v>30560</v>
      </c>
      <c r="B851" s="86">
        <v>102</v>
      </c>
      <c r="C851" s="8">
        <f t="shared" si="49"/>
        <v>1.9646365422396617E-3</v>
      </c>
      <c r="D851" s="8">
        <f t="shared" si="50"/>
        <v>2.0000000000000018E-2</v>
      </c>
      <c r="E851" s="86" t="str">
        <f>IFERROR(VLOOKUP(A851,SPY!$A$2:$E$379,5,FALSE),"")</f>
        <v/>
      </c>
      <c r="F851" s="8" t="str">
        <f t="shared" si="48"/>
        <v/>
      </c>
    </row>
    <row r="852" spans="1:6" x14ac:dyDescent="0.45">
      <c r="A852" s="88">
        <v>30590</v>
      </c>
      <c r="B852" s="86">
        <v>102.2</v>
      </c>
      <c r="C852" s="8">
        <f t="shared" si="49"/>
        <v>1.9607843137254832E-3</v>
      </c>
      <c r="D852" s="8">
        <f t="shared" si="50"/>
        <v>1.9960079840319445E-2</v>
      </c>
      <c r="E852" s="86" t="str">
        <f>IFERROR(VLOOKUP(A852,SPY!$A$2:$E$379,5,FALSE),"")</f>
        <v/>
      </c>
      <c r="F852" s="8" t="str">
        <f t="shared" si="48"/>
        <v/>
      </c>
    </row>
    <row r="853" spans="1:6" x14ac:dyDescent="0.45">
      <c r="A853" s="88">
        <v>30621</v>
      </c>
      <c r="B853" s="86">
        <v>102.1</v>
      </c>
      <c r="C853" s="8">
        <f t="shared" si="49"/>
        <v>-9.7847358121339045E-4</v>
      </c>
      <c r="D853" s="8">
        <f t="shared" si="50"/>
        <v>1.7946161515453696E-2</v>
      </c>
      <c r="E853" s="86" t="str">
        <f>IFERROR(VLOOKUP(A853,SPY!$A$2:$E$379,5,FALSE),"")</f>
        <v/>
      </c>
      <c r="F853" s="8" t="str">
        <f t="shared" si="48"/>
        <v/>
      </c>
    </row>
    <row r="854" spans="1:6" x14ac:dyDescent="0.45">
      <c r="A854" s="88">
        <v>30651</v>
      </c>
      <c r="B854" s="86">
        <v>102.3</v>
      </c>
      <c r="C854" s="8">
        <f t="shared" si="49"/>
        <v>1.9588638589618235E-3</v>
      </c>
      <c r="D854" s="8">
        <f t="shared" si="50"/>
        <v>1.7910447761193993E-2</v>
      </c>
      <c r="E854" s="86" t="str">
        <f>IFERROR(VLOOKUP(A854,SPY!$A$2:$E$379,5,FALSE),"")</f>
        <v/>
      </c>
      <c r="F854" s="8" t="str">
        <f t="shared" si="48"/>
        <v/>
      </c>
    </row>
    <row r="855" spans="1:6" x14ac:dyDescent="0.45">
      <c r="A855" s="88">
        <v>30682</v>
      </c>
      <c r="B855" s="86">
        <v>102.9</v>
      </c>
      <c r="C855" s="8">
        <f t="shared" si="49"/>
        <v>5.8651026392961825E-3</v>
      </c>
      <c r="D855" s="8">
        <f t="shared" si="50"/>
        <v>2.6946107784431073E-2</v>
      </c>
      <c r="E855" s="86" t="str">
        <f>IFERROR(VLOOKUP(A855,SPY!$A$2:$E$379,5,FALSE),"")</f>
        <v/>
      </c>
      <c r="F855" s="8" t="str">
        <f t="shared" si="48"/>
        <v/>
      </c>
    </row>
    <row r="856" spans="1:6" x14ac:dyDescent="0.45">
      <c r="A856" s="88">
        <v>30713</v>
      </c>
      <c r="B856" s="86">
        <v>103.2</v>
      </c>
      <c r="C856" s="8">
        <f t="shared" si="49"/>
        <v>2.9154518950436081E-3</v>
      </c>
      <c r="D856" s="8">
        <f t="shared" si="50"/>
        <v>2.6865671641790989E-2</v>
      </c>
      <c r="E856" s="86" t="str">
        <f>IFERROR(VLOOKUP(A856,SPY!$A$2:$E$379,5,FALSE),"")</f>
        <v/>
      </c>
      <c r="F856" s="8" t="str">
        <f t="shared" si="48"/>
        <v/>
      </c>
    </row>
    <row r="857" spans="1:6" x14ac:dyDescent="0.45">
      <c r="A857" s="88">
        <v>30742</v>
      </c>
      <c r="B857" s="86">
        <v>103.9</v>
      </c>
      <c r="C857" s="8">
        <f t="shared" si="49"/>
        <v>6.7829457364341206E-3</v>
      </c>
      <c r="D857" s="8">
        <f t="shared" si="50"/>
        <v>3.4860557768924272E-2</v>
      </c>
      <c r="E857" s="86" t="str">
        <f>IFERROR(VLOOKUP(A857,SPY!$A$2:$E$379,5,FALSE),"")</f>
        <v/>
      </c>
      <c r="F857" s="8" t="str">
        <f t="shared" si="48"/>
        <v/>
      </c>
    </row>
    <row r="858" spans="1:6" x14ac:dyDescent="0.45">
      <c r="A858" s="88">
        <v>30773</v>
      </c>
      <c r="B858" s="86">
        <v>104</v>
      </c>
      <c r="C858" s="8">
        <f t="shared" si="49"/>
        <v>9.6246390760335032E-4</v>
      </c>
      <c r="D858" s="8">
        <f t="shared" si="50"/>
        <v>3.5856573705179251E-2</v>
      </c>
      <c r="E858" s="86" t="str">
        <f>IFERROR(VLOOKUP(A858,SPY!$A$2:$E$379,5,FALSE),"")</f>
        <v/>
      </c>
      <c r="F858" s="8" t="str">
        <f t="shared" si="48"/>
        <v/>
      </c>
    </row>
    <row r="859" spans="1:6" x14ac:dyDescent="0.45">
      <c r="A859" s="88">
        <v>30803</v>
      </c>
      <c r="B859" s="86">
        <v>104.1</v>
      </c>
      <c r="C859" s="8">
        <f t="shared" si="49"/>
        <v>9.6153846153845812E-4</v>
      </c>
      <c r="D859" s="8">
        <f t="shared" si="50"/>
        <v>3.2738095238095122E-2</v>
      </c>
      <c r="E859" s="86" t="str">
        <f>IFERROR(VLOOKUP(A859,SPY!$A$2:$E$379,5,FALSE),"")</f>
        <v/>
      </c>
      <c r="F859" s="8" t="str">
        <f t="shared" si="48"/>
        <v/>
      </c>
    </row>
    <row r="860" spans="1:6" x14ac:dyDescent="0.45">
      <c r="A860" s="88">
        <v>30834</v>
      </c>
      <c r="B860" s="86">
        <v>104</v>
      </c>
      <c r="C860" s="8">
        <f t="shared" si="49"/>
        <v>-9.6061479346776224E-4</v>
      </c>
      <c r="D860" s="8">
        <f t="shared" si="50"/>
        <v>2.9702970297029729E-2</v>
      </c>
      <c r="E860" s="86" t="str">
        <f>IFERROR(VLOOKUP(A860,SPY!$A$2:$E$379,5,FALSE),"")</f>
        <v/>
      </c>
      <c r="F860" s="8" t="str">
        <f t="shared" si="48"/>
        <v/>
      </c>
    </row>
    <row r="861" spans="1:6" x14ac:dyDescent="0.45">
      <c r="A861" s="88">
        <v>30864</v>
      </c>
      <c r="B861" s="86">
        <v>104.2</v>
      </c>
      <c r="C861" s="8">
        <f t="shared" si="49"/>
        <v>1.9230769230769162E-3</v>
      </c>
      <c r="D861" s="8">
        <f t="shared" si="50"/>
        <v>2.8627838104639647E-2</v>
      </c>
      <c r="E861" s="86" t="str">
        <f>IFERROR(VLOOKUP(A861,SPY!$A$2:$E$379,5,FALSE),"")</f>
        <v/>
      </c>
      <c r="F861" s="8" t="str">
        <f t="shared" si="48"/>
        <v/>
      </c>
    </row>
    <row r="862" spans="1:6" x14ac:dyDescent="0.45">
      <c r="A862" s="88">
        <v>30895</v>
      </c>
      <c r="B862" s="86">
        <v>103.8</v>
      </c>
      <c r="C862" s="8">
        <f t="shared" si="49"/>
        <v>-3.8387715930903177E-3</v>
      </c>
      <c r="D862" s="8">
        <f t="shared" si="50"/>
        <v>1.9646365422396839E-2</v>
      </c>
      <c r="E862" s="86" t="str">
        <f>IFERROR(VLOOKUP(A862,SPY!$A$2:$E$379,5,FALSE),"")</f>
        <v/>
      </c>
      <c r="F862" s="8" t="str">
        <f t="shared" si="48"/>
        <v/>
      </c>
    </row>
    <row r="863" spans="1:6" x14ac:dyDescent="0.45">
      <c r="A863" s="88">
        <v>30926</v>
      </c>
      <c r="B863" s="86">
        <v>103.4</v>
      </c>
      <c r="C863" s="8">
        <f t="shared" si="49"/>
        <v>-3.8535645472060898E-3</v>
      </c>
      <c r="D863" s="8">
        <f t="shared" si="50"/>
        <v>1.3725490196078383E-2</v>
      </c>
      <c r="E863" s="86" t="str">
        <f>IFERROR(VLOOKUP(A863,SPY!$A$2:$E$379,5,FALSE),"")</f>
        <v/>
      </c>
      <c r="F863" s="8" t="str">
        <f t="shared" si="48"/>
        <v/>
      </c>
    </row>
    <row r="864" spans="1:6" x14ac:dyDescent="0.45">
      <c r="A864" s="88">
        <v>30956</v>
      </c>
      <c r="B864" s="86">
        <v>103.4</v>
      </c>
      <c r="C864" s="8">
        <f t="shared" si="49"/>
        <v>0</v>
      </c>
      <c r="D864" s="8">
        <f t="shared" si="50"/>
        <v>1.1741682974559797E-2</v>
      </c>
      <c r="E864" s="86" t="str">
        <f>IFERROR(VLOOKUP(A864,SPY!$A$2:$E$379,5,FALSE),"")</f>
        <v/>
      </c>
      <c r="F864" s="8" t="str">
        <f t="shared" si="48"/>
        <v/>
      </c>
    </row>
    <row r="865" spans="1:6" x14ac:dyDescent="0.45">
      <c r="A865" s="88">
        <v>30987</v>
      </c>
      <c r="B865" s="86">
        <v>103.7</v>
      </c>
      <c r="C865" s="8">
        <f t="shared" si="49"/>
        <v>2.9013539651836506E-3</v>
      </c>
      <c r="D865" s="8">
        <f t="shared" si="50"/>
        <v>1.5670910871694588E-2</v>
      </c>
      <c r="E865" s="86" t="str">
        <f>IFERROR(VLOOKUP(A865,SPY!$A$2:$E$379,5,FALSE),"")</f>
        <v/>
      </c>
      <c r="F865" s="8" t="str">
        <f t="shared" si="48"/>
        <v/>
      </c>
    </row>
    <row r="866" spans="1:6" x14ac:dyDescent="0.45">
      <c r="A866" s="88">
        <v>31017</v>
      </c>
      <c r="B866" s="86">
        <v>103.5</v>
      </c>
      <c r="C866" s="8">
        <f t="shared" si="49"/>
        <v>-1.9286403085825299E-3</v>
      </c>
      <c r="D866" s="8">
        <f t="shared" si="50"/>
        <v>1.1730205278592365E-2</v>
      </c>
      <c r="E866" s="86" t="str">
        <f>IFERROR(VLOOKUP(A866,SPY!$A$2:$E$379,5,FALSE),"")</f>
        <v/>
      </c>
      <c r="F866" s="8" t="str">
        <f t="shared" si="48"/>
        <v/>
      </c>
    </row>
    <row r="867" spans="1:6" x14ac:dyDescent="0.45">
      <c r="A867" s="88">
        <v>31048</v>
      </c>
      <c r="B867" s="86">
        <v>103.4</v>
      </c>
      <c r="C867" s="8">
        <f t="shared" si="49"/>
        <v>-9.6618357487920914E-4</v>
      </c>
      <c r="D867" s="8">
        <f t="shared" si="50"/>
        <v>4.8590864917394949E-3</v>
      </c>
      <c r="E867" s="86" t="str">
        <f>IFERROR(VLOOKUP(A867,SPY!$A$2:$E$379,5,FALSE),"")</f>
        <v/>
      </c>
      <c r="F867" s="8" t="str">
        <f t="shared" si="48"/>
        <v/>
      </c>
    </row>
    <row r="868" spans="1:6" x14ac:dyDescent="0.45">
      <c r="A868" s="88">
        <v>31079</v>
      </c>
      <c r="B868" s="86">
        <v>103.3</v>
      </c>
      <c r="C868" s="8">
        <f t="shared" si="49"/>
        <v>-9.6711798839466123E-4</v>
      </c>
      <c r="D868" s="8">
        <f t="shared" si="50"/>
        <v>9.6899224806201723E-4</v>
      </c>
      <c r="E868" s="86" t="str">
        <f>IFERROR(VLOOKUP(A868,SPY!$A$2:$E$379,5,FALSE),"")</f>
        <v/>
      </c>
      <c r="F868" s="8" t="str">
        <f t="shared" si="48"/>
        <v/>
      </c>
    </row>
    <row r="869" spans="1:6" x14ac:dyDescent="0.45">
      <c r="A869" s="88">
        <v>31107</v>
      </c>
      <c r="B869" s="86">
        <v>103.1</v>
      </c>
      <c r="C869" s="8">
        <f t="shared" si="49"/>
        <v>-1.9361084220717029E-3</v>
      </c>
      <c r="D869" s="8">
        <f t="shared" si="50"/>
        <v>-7.6997112608278018E-3</v>
      </c>
      <c r="E869" s="86" t="str">
        <f>IFERROR(VLOOKUP(A869,SPY!$A$2:$E$379,5,FALSE),"")</f>
        <v/>
      </c>
      <c r="F869" s="8" t="str">
        <f t="shared" si="48"/>
        <v/>
      </c>
    </row>
    <row r="870" spans="1:6" x14ac:dyDescent="0.45">
      <c r="A870" s="88">
        <v>31138</v>
      </c>
      <c r="B870" s="86">
        <v>103.3</v>
      </c>
      <c r="C870" s="8">
        <f t="shared" si="49"/>
        <v>1.9398642095054264E-3</v>
      </c>
      <c r="D870" s="8">
        <f t="shared" si="50"/>
        <v>-6.7307692307692069E-3</v>
      </c>
      <c r="E870" s="86" t="str">
        <f>IFERROR(VLOOKUP(A870,SPY!$A$2:$E$379,5,FALSE),"")</f>
        <v/>
      </c>
      <c r="F870" s="8" t="str">
        <f t="shared" si="48"/>
        <v/>
      </c>
    </row>
    <row r="871" spans="1:6" x14ac:dyDescent="0.45">
      <c r="A871" s="88">
        <v>31168</v>
      </c>
      <c r="B871" s="86">
        <v>103.5</v>
      </c>
      <c r="C871" s="8">
        <f t="shared" si="49"/>
        <v>1.9361084220717029E-3</v>
      </c>
      <c r="D871" s="8">
        <f t="shared" si="50"/>
        <v>-5.7636887608069065E-3</v>
      </c>
      <c r="E871" s="86" t="str">
        <f>IFERROR(VLOOKUP(A871,SPY!$A$2:$E$379,5,FALSE),"")</f>
        <v/>
      </c>
      <c r="F871" s="8" t="str">
        <f t="shared" si="48"/>
        <v/>
      </c>
    </row>
    <row r="872" spans="1:6" x14ac:dyDescent="0.45">
      <c r="A872" s="88">
        <v>31199</v>
      </c>
      <c r="B872" s="86">
        <v>103.3</v>
      </c>
      <c r="C872" s="8">
        <f t="shared" si="49"/>
        <v>-1.9323671497585293E-3</v>
      </c>
      <c r="D872" s="8">
        <f t="shared" si="50"/>
        <v>-6.7307692307692069E-3</v>
      </c>
      <c r="E872" s="86" t="str">
        <f>IFERROR(VLOOKUP(A872,SPY!$A$2:$E$379,5,FALSE),"")</f>
        <v/>
      </c>
      <c r="F872" s="8" t="str">
        <f t="shared" si="48"/>
        <v/>
      </c>
    </row>
    <row r="873" spans="1:6" x14ac:dyDescent="0.45">
      <c r="A873" s="88">
        <v>31229</v>
      </c>
      <c r="B873" s="86">
        <v>103.2</v>
      </c>
      <c r="C873" s="8">
        <f t="shared" si="49"/>
        <v>-9.6805421103574041E-4</v>
      </c>
      <c r="D873" s="8">
        <f t="shared" si="50"/>
        <v>-9.5969289827255722E-3</v>
      </c>
      <c r="E873" s="86" t="str">
        <f>IFERROR(VLOOKUP(A873,SPY!$A$2:$E$379,5,FALSE),"")</f>
        <v/>
      </c>
      <c r="F873" s="8" t="str">
        <f t="shared" ref="F873:F936" si="51">IFERROR(E873/E861-1,"")</f>
        <v/>
      </c>
    </row>
    <row r="874" spans="1:6" x14ac:dyDescent="0.45">
      <c r="A874" s="88">
        <v>31260</v>
      </c>
      <c r="B874" s="86">
        <v>102.7</v>
      </c>
      <c r="C874" s="8">
        <f t="shared" si="49"/>
        <v>-4.8449612403100861E-3</v>
      </c>
      <c r="D874" s="8">
        <f t="shared" si="50"/>
        <v>-1.0597302504816941E-2</v>
      </c>
      <c r="E874" s="86" t="str">
        <f>IFERROR(VLOOKUP(A874,SPY!$A$2:$E$379,5,FALSE),"")</f>
        <v/>
      </c>
      <c r="F874" s="8" t="str">
        <f t="shared" si="51"/>
        <v/>
      </c>
    </row>
    <row r="875" spans="1:6" x14ac:dyDescent="0.45">
      <c r="A875" s="88">
        <v>31291</v>
      </c>
      <c r="B875" s="86">
        <v>102.1</v>
      </c>
      <c r="C875" s="8">
        <f t="shared" si="49"/>
        <v>-5.8422590068160085E-3</v>
      </c>
      <c r="D875" s="8">
        <f t="shared" si="50"/>
        <v>-1.2572533849129708E-2</v>
      </c>
      <c r="E875" s="86" t="str">
        <f>IFERROR(VLOOKUP(A875,SPY!$A$2:$E$379,5,FALSE),"")</f>
        <v/>
      </c>
      <c r="F875" s="8" t="str">
        <f t="shared" si="51"/>
        <v/>
      </c>
    </row>
    <row r="876" spans="1:6" x14ac:dyDescent="0.45">
      <c r="A876" s="88">
        <v>31321</v>
      </c>
      <c r="B876" s="86">
        <v>102.9</v>
      </c>
      <c r="C876" s="8">
        <f t="shared" si="49"/>
        <v>7.8354554358472939E-3</v>
      </c>
      <c r="D876" s="8">
        <f t="shared" si="50"/>
        <v>-4.8355899419729731E-3</v>
      </c>
      <c r="E876" s="86" t="str">
        <f>IFERROR(VLOOKUP(A876,SPY!$A$2:$E$379,5,FALSE),"")</f>
        <v/>
      </c>
      <c r="F876" s="8" t="str">
        <f t="shared" si="51"/>
        <v/>
      </c>
    </row>
    <row r="877" spans="1:6" x14ac:dyDescent="0.45">
      <c r="A877" s="88">
        <v>31352</v>
      </c>
      <c r="B877" s="86">
        <v>103.4</v>
      </c>
      <c r="C877" s="8">
        <f t="shared" si="49"/>
        <v>4.8590864917394949E-3</v>
      </c>
      <c r="D877" s="8">
        <f t="shared" si="50"/>
        <v>-2.8929604628736838E-3</v>
      </c>
      <c r="E877" s="86" t="str">
        <f>IFERROR(VLOOKUP(A877,SPY!$A$2:$E$379,5,FALSE),"")</f>
        <v/>
      </c>
      <c r="F877" s="8" t="str">
        <f t="shared" si="51"/>
        <v/>
      </c>
    </row>
    <row r="878" spans="1:6" x14ac:dyDescent="0.45">
      <c r="A878" s="88">
        <v>31382</v>
      </c>
      <c r="B878" s="86">
        <v>103.6</v>
      </c>
      <c r="C878" s="8">
        <f t="shared" si="49"/>
        <v>1.9342359767891004E-3</v>
      </c>
      <c r="D878" s="8">
        <f t="shared" si="50"/>
        <v>9.6618357487909812E-4</v>
      </c>
      <c r="E878" s="86" t="str">
        <f>IFERROR(VLOOKUP(A878,SPY!$A$2:$E$379,5,FALSE),"")</f>
        <v/>
      </c>
      <c r="F878" s="8" t="str">
        <f t="shared" si="51"/>
        <v/>
      </c>
    </row>
    <row r="879" spans="1:6" x14ac:dyDescent="0.45">
      <c r="A879" s="88">
        <v>31413</v>
      </c>
      <c r="B879" s="86">
        <v>103.2</v>
      </c>
      <c r="C879" s="8">
        <f t="shared" si="49"/>
        <v>-3.8610038610037423E-3</v>
      </c>
      <c r="D879" s="8">
        <f t="shared" si="50"/>
        <v>-1.9342359767892114E-3</v>
      </c>
      <c r="E879" s="86" t="str">
        <f>IFERROR(VLOOKUP(A879,SPY!$A$2:$E$379,5,FALSE),"")</f>
        <v/>
      </c>
      <c r="F879" s="8" t="str">
        <f t="shared" si="51"/>
        <v/>
      </c>
    </row>
    <row r="880" spans="1:6" x14ac:dyDescent="0.45">
      <c r="A880" s="88">
        <v>31444</v>
      </c>
      <c r="B880" s="86">
        <v>101.7</v>
      </c>
      <c r="C880" s="8">
        <f t="shared" si="49"/>
        <v>-1.4534883720930258E-2</v>
      </c>
      <c r="D880" s="8">
        <f t="shared" si="50"/>
        <v>-1.5488867376573068E-2</v>
      </c>
      <c r="E880" s="86" t="str">
        <f>IFERROR(VLOOKUP(A880,SPY!$A$2:$E$379,5,FALSE),"")</f>
        <v/>
      </c>
      <c r="F880" s="8" t="str">
        <f t="shared" si="51"/>
        <v/>
      </c>
    </row>
    <row r="881" spans="1:6" x14ac:dyDescent="0.45">
      <c r="A881" s="88">
        <v>31472</v>
      </c>
      <c r="B881" s="86">
        <v>100.3</v>
      </c>
      <c r="C881" s="8">
        <f t="shared" si="49"/>
        <v>-1.3765978367748288E-2</v>
      </c>
      <c r="D881" s="8">
        <f t="shared" si="50"/>
        <v>-2.7158098933074637E-2</v>
      </c>
      <c r="E881" s="86" t="str">
        <f>IFERROR(VLOOKUP(A881,SPY!$A$2:$E$379,5,FALSE),"")</f>
        <v/>
      </c>
      <c r="F881" s="8" t="str">
        <f t="shared" si="51"/>
        <v/>
      </c>
    </row>
    <row r="882" spans="1:6" x14ac:dyDescent="0.45">
      <c r="A882" s="88">
        <v>31503</v>
      </c>
      <c r="B882" s="86">
        <v>99.6</v>
      </c>
      <c r="C882" s="8">
        <f t="shared" si="49"/>
        <v>-6.9790628115653508E-3</v>
      </c>
      <c r="D882" s="8">
        <f t="shared" si="50"/>
        <v>-3.5818005808325282E-2</v>
      </c>
      <c r="E882" s="86" t="str">
        <f>IFERROR(VLOOKUP(A882,SPY!$A$2:$E$379,5,FALSE),"")</f>
        <v/>
      </c>
      <c r="F882" s="8" t="str">
        <f t="shared" si="51"/>
        <v/>
      </c>
    </row>
    <row r="883" spans="1:6" x14ac:dyDescent="0.45">
      <c r="A883" s="88">
        <v>31533</v>
      </c>
      <c r="B883" s="86">
        <v>100</v>
      </c>
      <c r="C883" s="8">
        <f t="shared" si="49"/>
        <v>4.0160642570281624E-3</v>
      </c>
      <c r="D883" s="8">
        <f t="shared" si="50"/>
        <v>-3.3816425120772986E-2</v>
      </c>
      <c r="E883" s="86" t="str">
        <f>IFERROR(VLOOKUP(A883,SPY!$A$2:$E$379,5,FALSE),"")</f>
        <v/>
      </c>
      <c r="F883" s="8" t="str">
        <f t="shared" si="51"/>
        <v/>
      </c>
    </row>
    <row r="884" spans="1:6" x14ac:dyDescent="0.45">
      <c r="A884" s="88">
        <v>31564</v>
      </c>
      <c r="B884" s="86">
        <v>99.9</v>
      </c>
      <c r="C884" s="8">
        <f t="shared" si="49"/>
        <v>-9.9999999999988987E-4</v>
      </c>
      <c r="D884" s="8">
        <f t="shared" si="50"/>
        <v>-3.2913843175217727E-2</v>
      </c>
      <c r="E884" s="86" t="str">
        <f>IFERROR(VLOOKUP(A884,SPY!$A$2:$E$379,5,FALSE),"")</f>
        <v/>
      </c>
      <c r="F884" s="8" t="str">
        <f t="shared" si="51"/>
        <v/>
      </c>
    </row>
    <row r="885" spans="1:6" x14ac:dyDescent="0.45">
      <c r="A885" s="88">
        <v>31594</v>
      </c>
      <c r="B885" s="86">
        <v>99.4</v>
      </c>
      <c r="C885" s="8">
        <f t="shared" si="49"/>
        <v>-5.0050050050050032E-3</v>
      </c>
      <c r="D885" s="8">
        <f t="shared" si="50"/>
        <v>-3.6821705426356544E-2</v>
      </c>
      <c r="E885" s="86" t="str">
        <f>IFERROR(VLOOKUP(A885,SPY!$A$2:$E$379,5,FALSE),"")</f>
        <v/>
      </c>
      <c r="F885" s="8" t="str">
        <f t="shared" si="51"/>
        <v/>
      </c>
    </row>
    <row r="886" spans="1:6" x14ac:dyDescent="0.45">
      <c r="A886" s="88">
        <v>31625</v>
      </c>
      <c r="B886" s="86">
        <v>99.3</v>
      </c>
      <c r="C886" s="8">
        <f t="shared" si="49"/>
        <v>-1.006036217303885E-3</v>
      </c>
      <c r="D886" s="8">
        <f t="shared" si="50"/>
        <v>-3.3106134371957197E-2</v>
      </c>
      <c r="E886" s="86" t="str">
        <f>IFERROR(VLOOKUP(A886,SPY!$A$2:$E$379,5,FALSE),"")</f>
        <v/>
      </c>
      <c r="F886" s="8" t="str">
        <f t="shared" si="51"/>
        <v/>
      </c>
    </row>
    <row r="887" spans="1:6" x14ac:dyDescent="0.45">
      <c r="A887" s="88">
        <v>31656</v>
      </c>
      <c r="B887" s="86">
        <v>99.4</v>
      </c>
      <c r="C887" s="8">
        <f t="shared" si="49"/>
        <v>1.0070493454179541E-3</v>
      </c>
      <c r="D887" s="8">
        <f t="shared" si="50"/>
        <v>-2.6444662095984173E-2</v>
      </c>
      <c r="E887" s="86" t="str">
        <f>IFERROR(VLOOKUP(A887,SPY!$A$2:$E$379,5,FALSE),"")</f>
        <v/>
      </c>
      <c r="F887" s="8" t="str">
        <f t="shared" si="51"/>
        <v/>
      </c>
    </row>
    <row r="888" spans="1:6" x14ac:dyDescent="0.45">
      <c r="A888" s="88">
        <v>31686</v>
      </c>
      <c r="B888" s="86">
        <v>99.7</v>
      </c>
      <c r="C888" s="8">
        <f t="shared" si="49"/>
        <v>3.0181086519114331E-3</v>
      </c>
      <c r="D888" s="8">
        <f t="shared" si="50"/>
        <v>-3.1098153547133189E-2</v>
      </c>
      <c r="E888" s="86" t="str">
        <f>IFERROR(VLOOKUP(A888,SPY!$A$2:$E$379,5,FALSE),"")</f>
        <v/>
      </c>
      <c r="F888" s="8" t="str">
        <f t="shared" si="51"/>
        <v/>
      </c>
    </row>
    <row r="889" spans="1:6" x14ac:dyDescent="0.45">
      <c r="A889" s="88">
        <v>31717</v>
      </c>
      <c r="B889" s="86">
        <v>99.8</v>
      </c>
      <c r="C889" s="8">
        <f t="shared" si="49"/>
        <v>1.0030090270811698E-3</v>
      </c>
      <c r="D889" s="8">
        <f t="shared" si="50"/>
        <v>-3.481624758220514E-2</v>
      </c>
      <c r="E889" s="86" t="str">
        <f>IFERROR(VLOOKUP(A889,SPY!$A$2:$E$379,5,FALSE),"")</f>
        <v/>
      </c>
      <c r="F889" s="8" t="str">
        <f t="shared" si="51"/>
        <v/>
      </c>
    </row>
    <row r="890" spans="1:6" x14ac:dyDescent="0.45">
      <c r="A890" s="88">
        <v>31747</v>
      </c>
      <c r="B890" s="86">
        <v>99.7</v>
      </c>
      <c r="C890" s="8">
        <f t="shared" si="49"/>
        <v>-1.0020040080159776E-3</v>
      </c>
      <c r="D890" s="8">
        <f t="shared" si="50"/>
        <v>-3.7644787644787514E-2</v>
      </c>
      <c r="E890" s="86" t="str">
        <f>IFERROR(VLOOKUP(A890,SPY!$A$2:$E$379,5,FALSE),"")</f>
        <v/>
      </c>
      <c r="F890" s="8" t="str">
        <f t="shared" si="51"/>
        <v/>
      </c>
    </row>
    <row r="891" spans="1:6" x14ac:dyDescent="0.45">
      <c r="A891" s="88">
        <v>31778</v>
      </c>
      <c r="B891" s="86">
        <v>100.5</v>
      </c>
      <c r="C891" s="8">
        <f t="shared" si="49"/>
        <v>8.0240722166500245E-3</v>
      </c>
      <c r="D891" s="8">
        <f t="shared" si="50"/>
        <v>-2.6162790697674465E-2</v>
      </c>
      <c r="E891" s="86" t="str">
        <f>IFERROR(VLOOKUP(A891,SPY!$A$2:$E$379,5,FALSE),"")</f>
        <v/>
      </c>
      <c r="F891" s="8" t="str">
        <f t="shared" si="51"/>
        <v/>
      </c>
    </row>
    <row r="892" spans="1:6" x14ac:dyDescent="0.45">
      <c r="A892" s="88">
        <v>31809</v>
      </c>
      <c r="B892" s="86">
        <v>101</v>
      </c>
      <c r="C892" s="8">
        <f t="shared" si="49"/>
        <v>4.9751243781095411E-3</v>
      </c>
      <c r="D892" s="8">
        <f t="shared" si="50"/>
        <v>-6.8829891838741997E-3</v>
      </c>
      <c r="E892" s="86" t="str">
        <f>IFERROR(VLOOKUP(A892,SPY!$A$2:$E$379,5,FALSE),"")</f>
        <v/>
      </c>
      <c r="F892" s="8" t="str">
        <f t="shared" si="51"/>
        <v/>
      </c>
    </row>
    <row r="893" spans="1:6" x14ac:dyDescent="0.45">
      <c r="A893" s="88">
        <v>31837</v>
      </c>
      <c r="B893" s="86">
        <v>101.2</v>
      </c>
      <c r="C893" s="8">
        <f t="shared" si="49"/>
        <v>1.980198019801982E-3</v>
      </c>
      <c r="D893" s="8">
        <f t="shared" si="50"/>
        <v>8.9730807577268479E-3</v>
      </c>
      <c r="E893" s="86" t="str">
        <f>IFERROR(VLOOKUP(A893,SPY!$A$2:$E$379,5,FALSE),"")</f>
        <v/>
      </c>
      <c r="F893" s="8" t="str">
        <f t="shared" si="51"/>
        <v/>
      </c>
    </row>
    <row r="894" spans="1:6" x14ac:dyDescent="0.45">
      <c r="A894" s="88">
        <v>31868</v>
      </c>
      <c r="B894" s="86">
        <v>101.9</v>
      </c>
      <c r="C894" s="8">
        <f t="shared" si="49"/>
        <v>6.9169960474309011E-3</v>
      </c>
      <c r="D894" s="8">
        <f t="shared" si="50"/>
        <v>2.3092369477911712E-2</v>
      </c>
      <c r="E894" s="86" t="str">
        <f>IFERROR(VLOOKUP(A894,SPY!$A$2:$E$379,5,FALSE),"")</f>
        <v/>
      </c>
      <c r="F894" s="8" t="str">
        <f t="shared" si="51"/>
        <v/>
      </c>
    </row>
    <row r="895" spans="1:6" x14ac:dyDescent="0.45">
      <c r="A895" s="88">
        <v>31898</v>
      </c>
      <c r="B895" s="86">
        <v>102.6</v>
      </c>
      <c r="C895" s="8">
        <f t="shared" si="49"/>
        <v>6.8694798822372949E-3</v>
      </c>
      <c r="D895" s="8">
        <f t="shared" si="50"/>
        <v>2.6000000000000023E-2</v>
      </c>
      <c r="E895" s="86" t="str">
        <f>IFERROR(VLOOKUP(A895,SPY!$A$2:$E$379,5,FALSE),"")</f>
        <v/>
      </c>
      <c r="F895" s="8" t="str">
        <f t="shared" si="51"/>
        <v/>
      </c>
    </row>
    <row r="896" spans="1:6" x14ac:dyDescent="0.45">
      <c r="A896" s="88">
        <v>31929</v>
      </c>
      <c r="B896" s="86">
        <v>103</v>
      </c>
      <c r="C896" s="8">
        <f t="shared" si="49"/>
        <v>3.8986354775829568E-3</v>
      </c>
      <c r="D896" s="8">
        <f t="shared" si="50"/>
        <v>3.1031031031030887E-2</v>
      </c>
      <c r="E896" s="86" t="str">
        <f>IFERROR(VLOOKUP(A896,SPY!$A$2:$E$379,5,FALSE),"")</f>
        <v/>
      </c>
      <c r="F896" s="8" t="str">
        <f t="shared" si="51"/>
        <v/>
      </c>
    </row>
    <row r="897" spans="1:6" x14ac:dyDescent="0.45">
      <c r="A897" s="88">
        <v>31959</v>
      </c>
      <c r="B897" s="86">
        <v>103.5</v>
      </c>
      <c r="C897" s="8">
        <f t="shared" si="49"/>
        <v>4.8543689320388328E-3</v>
      </c>
      <c r="D897" s="8">
        <f t="shared" si="50"/>
        <v>4.1247484909456622E-2</v>
      </c>
      <c r="E897" s="86" t="str">
        <f>IFERROR(VLOOKUP(A897,SPY!$A$2:$E$379,5,FALSE),"")</f>
        <v/>
      </c>
      <c r="F897" s="8" t="str">
        <f t="shared" si="51"/>
        <v/>
      </c>
    </row>
    <row r="898" spans="1:6" x14ac:dyDescent="0.45">
      <c r="A898" s="88">
        <v>31990</v>
      </c>
      <c r="B898" s="86">
        <v>103.8</v>
      </c>
      <c r="C898" s="8">
        <f t="shared" si="49"/>
        <v>2.8985507246377384E-3</v>
      </c>
      <c r="D898" s="8">
        <f t="shared" si="50"/>
        <v>4.5317220543806602E-2</v>
      </c>
      <c r="E898" s="86" t="str">
        <f>IFERROR(VLOOKUP(A898,SPY!$A$2:$E$379,5,FALSE),"")</f>
        <v/>
      </c>
      <c r="F898" s="8" t="str">
        <f t="shared" si="51"/>
        <v/>
      </c>
    </row>
    <row r="899" spans="1:6" x14ac:dyDescent="0.45">
      <c r="A899" s="88">
        <v>32021</v>
      </c>
      <c r="B899" s="86">
        <v>103.7</v>
      </c>
      <c r="C899" s="8">
        <f t="shared" si="49"/>
        <v>-9.6339113680143917E-4</v>
      </c>
      <c r="D899" s="8">
        <f t="shared" si="50"/>
        <v>4.3259557344064392E-2</v>
      </c>
      <c r="E899" s="86" t="str">
        <f>IFERROR(VLOOKUP(A899,SPY!$A$2:$E$379,5,FALSE),"")</f>
        <v/>
      </c>
      <c r="F899" s="8" t="str">
        <f t="shared" si="51"/>
        <v/>
      </c>
    </row>
    <row r="900" spans="1:6" x14ac:dyDescent="0.45">
      <c r="A900" s="88">
        <v>32051</v>
      </c>
      <c r="B900" s="86">
        <v>104.1</v>
      </c>
      <c r="C900" s="8">
        <f t="shared" si="49"/>
        <v>3.8572806171648377E-3</v>
      </c>
      <c r="D900" s="8">
        <f t="shared" si="50"/>
        <v>4.4132397191574579E-2</v>
      </c>
      <c r="E900" s="86" t="str">
        <f>IFERROR(VLOOKUP(A900,SPY!$A$2:$E$379,5,FALSE),"")</f>
        <v/>
      </c>
      <c r="F900" s="8" t="str">
        <f t="shared" si="51"/>
        <v/>
      </c>
    </row>
    <row r="901" spans="1:6" x14ac:dyDescent="0.45">
      <c r="A901" s="88">
        <v>32082</v>
      </c>
      <c r="B901" s="86">
        <v>104.2</v>
      </c>
      <c r="C901" s="8">
        <f t="shared" ref="C901:C964" si="52">B901/B900-1</f>
        <v>9.6061479346798428E-4</v>
      </c>
      <c r="D901" s="8">
        <f t="shared" si="50"/>
        <v>4.4088176352705455E-2</v>
      </c>
      <c r="E901" s="86" t="str">
        <f>IFERROR(VLOOKUP(A901,SPY!$A$2:$E$379,5,FALSE),"")</f>
        <v/>
      </c>
      <c r="F901" s="8" t="str">
        <f t="shared" si="51"/>
        <v/>
      </c>
    </row>
    <row r="902" spans="1:6" x14ac:dyDescent="0.45">
      <c r="A902" s="88">
        <v>32112</v>
      </c>
      <c r="B902" s="86">
        <v>104.2</v>
      </c>
      <c r="C902" s="8">
        <f t="shared" si="52"/>
        <v>0</v>
      </c>
      <c r="D902" s="8">
        <f t="shared" si="50"/>
        <v>4.5135406218655971E-2</v>
      </c>
      <c r="E902" s="86" t="str">
        <f>IFERROR(VLOOKUP(A902,SPY!$A$2:$E$379,5,FALSE),"")</f>
        <v/>
      </c>
      <c r="F902" s="8" t="str">
        <f t="shared" si="51"/>
        <v/>
      </c>
    </row>
    <row r="903" spans="1:6" x14ac:dyDescent="0.45">
      <c r="A903" s="88">
        <v>32143</v>
      </c>
      <c r="B903" s="86">
        <v>104.6</v>
      </c>
      <c r="C903" s="8">
        <f t="shared" si="52"/>
        <v>3.8387715930900956E-3</v>
      </c>
      <c r="D903" s="8">
        <f t="shared" si="50"/>
        <v>4.0796019900497527E-2</v>
      </c>
      <c r="E903" s="86" t="str">
        <f>IFERROR(VLOOKUP(A903,SPY!$A$2:$E$379,5,FALSE),"")</f>
        <v/>
      </c>
      <c r="F903" s="8" t="str">
        <f t="shared" si="51"/>
        <v/>
      </c>
    </row>
    <row r="904" spans="1:6" x14ac:dyDescent="0.45">
      <c r="A904" s="88">
        <v>32174</v>
      </c>
      <c r="B904" s="86">
        <v>104.8</v>
      </c>
      <c r="C904" s="8">
        <f t="shared" si="52"/>
        <v>1.9120458891013214E-3</v>
      </c>
      <c r="D904" s="8">
        <f t="shared" si="50"/>
        <v>3.7623762376237657E-2</v>
      </c>
      <c r="E904" s="86" t="str">
        <f>IFERROR(VLOOKUP(A904,SPY!$A$2:$E$379,5,FALSE),"")</f>
        <v/>
      </c>
      <c r="F904" s="8" t="str">
        <f t="shared" si="51"/>
        <v/>
      </c>
    </row>
    <row r="905" spans="1:6" x14ac:dyDescent="0.45">
      <c r="A905" s="88">
        <v>32203</v>
      </c>
      <c r="B905" s="86">
        <v>104.9</v>
      </c>
      <c r="C905" s="8">
        <f t="shared" si="52"/>
        <v>9.5419847328259699E-4</v>
      </c>
      <c r="D905" s="8">
        <f t="shared" si="50"/>
        <v>3.6561264822134509E-2</v>
      </c>
      <c r="E905" s="86" t="str">
        <f>IFERROR(VLOOKUP(A905,SPY!$A$2:$E$379,5,FALSE),"")</f>
        <v/>
      </c>
      <c r="F905" s="8" t="str">
        <f t="shared" si="51"/>
        <v/>
      </c>
    </row>
    <row r="906" spans="1:6" x14ac:dyDescent="0.45">
      <c r="A906" s="88">
        <v>32234</v>
      </c>
      <c r="B906" s="86">
        <v>105.8</v>
      </c>
      <c r="C906" s="8">
        <f t="shared" si="52"/>
        <v>8.5795996186843748E-3</v>
      </c>
      <c r="D906" s="8">
        <f t="shared" si="50"/>
        <v>3.8272816486751626E-2</v>
      </c>
      <c r="E906" s="86" t="str">
        <f>IFERROR(VLOOKUP(A906,SPY!$A$2:$E$379,5,FALSE),"")</f>
        <v/>
      </c>
      <c r="F906" s="8" t="str">
        <f t="shared" si="51"/>
        <v/>
      </c>
    </row>
    <row r="907" spans="1:6" x14ac:dyDescent="0.45">
      <c r="A907" s="88">
        <v>32264</v>
      </c>
      <c r="B907" s="86">
        <v>106.5</v>
      </c>
      <c r="C907" s="8">
        <f t="shared" si="52"/>
        <v>6.6162570888468331E-3</v>
      </c>
      <c r="D907" s="8">
        <f t="shared" si="50"/>
        <v>3.8011695906432719E-2</v>
      </c>
      <c r="E907" s="86" t="str">
        <f>IFERROR(VLOOKUP(A907,SPY!$A$2:$E$379,5,FALSE),"")</f>
        <v/>
      </c>
      <c r="F907" s="8" t="str">
        <f t="shared" si="51"/>
        <v/>
      </c>
    </row>
    <row r="908" spans="1:6" x14ac:dyDescent="0.45">
      <c r="A908" s="88">
        <v>32295</v>
      </c>
      <c r="B908" s="86">
        <v>107.2</v>
      </c>
      <c r="C908" s="8">
        <f t="shared" si="52"/>
        <v>6.5727699530515604E-3</v>
      </c>
      <c r="D908" s="8">
        <f t="shared" si="50"/>
        <v>4.0776699029126284E-2</v>
      </c>
      <c r="E908" s="86" t="str">
        <f>IFERROR(VLOOKUP(A908,SPY!$A$2:$E$379,5,FALSE),"")</f>
        <v/>
      </c>
      <c r="F908" s="8" t="str">
        <f t="shared" si="51"/>
        <v/>
      </c>
    </row>
    <row r="909" spans="1:6" x14ac:dyDescent="0.45">
      <c r="A909" s="88">
        <v>32325</v>
      </c>
      <c r="B909" s="86">
        <v>107.9</v>
      </c>
      <c r="C909" s="8">
        <f t="shared" si="52"/>
        <v>6.5298507462687727E-3</v>
      </c>
      <c r="D909" s="8">
        <f t="shared" si="50"/>
        <v>4.251207729468609E-2</v>
      </c>
      <c r="E909" s="86" t="str">
        <f>IFERROR(VLOOKUP(A909,SPY!$A$2:$E$379,5,FALSE),"")</f>
        <v/>
      </c>
      <c r="F909" s="8" t="str">
        <f t="shared" si="51"/>
        <v/>
      </c>
    </row>
    <row r="910" spans="1:6" x14ac:dyDescent="0.45">
      <c r="A910" s="88">
        <v>32356</v>
      </c>
      <c r="B910" s="86">
        <v>108</v>
      </c>
      <c r="C910" s="8">
        <f t="shared" si="52"/>
        <v>9.26784059314123E-4</v>
      </c>
      <c r="D910" s="8">
        <f t="shared" si="50"/>
        <v>4.0462427745664664E-2</v>
      </c>
      <c r="E910" s="86" t="str">
        <f>IFERROR(VLOOKUP(A910,SPY!$A$2:$E$379,5,FALSE),"")</f>
        <v/>
      </c>
      <c r="F910" s="8" t="str">
        <f t="shared" si="51"/>
        <v/>
      </c>
    </row>
    <row r="911" spans="1:6" x14ac:dyDescent="0.45">
      <c r="A911" s="88">
        <v>32387</v>
      </c>
      <c r="B911" s="86">
        <v>108.1</v>
      </c>
      <c r="C911" s="8">
        <f t="shared" si="52"/>
        <v>9.2592592592577461E-4</v>
      </c>
      <c r="D911" s="8">
        <f t="shared" si="50"/>
        <v>4.2430086788813881E-2</v>
      </c>
      <c r="E911" s="86" t="str">
        <f>IFERROR(VLOOKUP(A911,SPY!$A$2:$E$379,5,FALSE),"")</f>
        <v/>
      </c>
      <c r="F911" s="8" t="str">
        <f t="shared" si="51"/>
        <v/>
      </c>
    </row>
    <row r="912" spans="1:6" x14ac:dyDescent="0.45">
      <c r="A912" s="88">
        <v>32417</v>
      </c>
      <c r="B912" s="86">
        <v>108.2</v>
      </c>
      <c r="C912" s="8">
        <f t="shared" si="52"/>
        <v>9.2506938020364693E-4</v>
      </c>
      <c r="D912" s="8">
        <f t="shared" ref="D912:D975" si="53">B912/B900-1</f>
        <v>3.9385206532180694E-2</v>
      </c>
      <c r="E912" s="86" t="str">
        <f>IFERROR(VLOOKUP(A912,SPY!$A$2:$E$379,5,FALSE),"")</f>
        <v/>
      </c>
      <c r="F912" s="8" t="str">
        <f t="shared" si="51"/>
        <v/>
      </c>
    </row>
    <row r="913" spans="1:6" x14ac:dyDescent="0.45">
      <c r="A913" s="88">
        <v>32448</v>
      </c>
      <c r="B913" s="86">
        <v>108.3</v>
      </c>
      <c r="C913" s="8">
        <f t="shared" si="52"/>
        <v>9.242144177448175E-4</v>
      </c>
      <c r="D913" s="8">
        <f t="shared" si="53"/>
        <v>3.9347408829174535E-2</v>
      </c>
      <c r="E913" s="86" t="str">
        <f>IFERROR(VLOOKUP(A913,SPY!$A$2:$E$379,5,FALSE),"")</f>
        <v/>
      </c>
      <c r="F913" s="8" t="str">
        <f t="shared" si="51"/>
        <v/>
      </c>
    </row>
    <row r="914" spans="1:6" x14ac:dyDescent="0.45">
      <c r="A914" s="88">
        <v>32478</v>
      </c>
      <c r="B914" s="86">
        <v>109</v>
      </c>
      <c r="C914" s="8">
        <f t="shared" si="52"/>
        <v>6.4635272391504461E-3</v>
      </c>
      <c r="D914" s="8">
        <f t="shared" si="53"/>
        <v>4.606525911708248E-2</v>
      </c>
      <c r="E914" s="86" t="str">
        <f>IFERROR(VLOOKUP(A914,SPY!$A$2:$E$379,5,FALSE),"")</f>
        <v/>
      </c>
      <c r="F914" s="8" t="str">
        <f t="shared" si="51"/>
        <v/>
      </c>
    </row>
    <row r="915" spans="1:6" x14ac:dyDescent="0.45">
      <c r="A915" s="88">
        <v>32509</v>
      </c>
      <c r="B915" s="86">
        <v>110.5</v>
      </c>
      <c r="C915" s="8">
        <f t="shared" si="52"/>
        <v>1.3761467889908285E-2</v>
      </c>
      <c r="D915" s="8">
        <f t="shared" si="53"/>
        <v>5.6405353728489649E-2</v>
      </c>
      <c r="E915" s="86" t="str">
        <f>IFERROR(VLOOKUP(A915,SPY!$A$2:$E$379,5,FALSE),"")</f>
        <v/>
      </c>
      <c r="F915" s="8" t="str">
        <f t="shared" si="51"/>
        <v/>
      </c>
    </row>
    <row r="916" spans="1:6" x14ac:dyDescent="0.45">
      <c r="A916" s="88">
        <v>32540</v>
      </c>
      <c r="B916" s="86">
        <v>110.8</v>
      </c>
      <c r="C916" s="8">
        <f t="shared" si="52"/>
        <v>2.7149321266968229E-3</v>
      </c>
      <c r="D916" s="8">
        <f t="shared" si="53"/>
        <v>5.7251908396946494E-2</v>
      </c>
      <c r="E916" s="86" t="str">
        <f>IFERROR(VLOOKUP(A916,SPY!$A$2:$E$379,5,FALSE),"")</f>
        <v/>
      </c>
      <c r="F916" s="8" t="str">
        <f t="shared" si="51"/>
        <v/>
      </c>
    </row>
    <row r="917" spans="1:6" x14ac:dyDescent="0.45">
      <c r="A917" s="88">
        <v>32568</v>
      </c>
      <c r="B917" s="86">
        <v>111.5</v>
      </c>
      <c r="C917" s="8">
        <f t="shared" si="52"/>
        <v>6.3176895306860104E-3</v>
      </c>
      <c r="D917" s="8">
        <f t="shared" si="53"/>
        <v>6.2917063870352674E-2</v>
      </c>
      <c r="E917" s="86" t="str">
        <f>IFERROR(VLOOKUP(A917,SPY!$A$2:$E$379,5,FALSE),"")</f>
        <v/>
      </c>
      <c r="F917" s="8" t="str">
        <f t="shared" si="51"/>
        <v/>
      </c>
    </row>
    <row r="918" spans="1:6" x14ac:dyDescent="0.45">
      <c r="A918" s="88">
        <v>32599</v>
      </c>
      <c r="B918" s="86">
        <v>112.3</v>
      </c>
      <c r="C918" s="8">
        <f t="shared" si="52"/>
        <v>7.1748878923767467E-3</v>
      </c>
      <c r="D918" s="8">
        <f t="shared" si="53"/>
        <v>6.1436672967863926E-2</v>
      </c>
      <c r="E918" s="86" t="str">
        <f>IFERROR(VLOOKUP(A918,SPY!$A$2:$E$379,5,FALSE),"")</f>
        <v/>
      </c>
      <c r="F918" s="8" t="str">
        <f t="shared" si="51"/>
        <v/>
      </c>
    </row>
    <row r="919" spans="1:6" x14ac:dyDescent="0.45">
      <c r="A919" s="88">
        <v>32629</v>
      </c>
      <c r="B919" s="86">
        <v>113.2</v>
      </c>
      <c r="C919" s="8">
        <f t="shared" si="52"/>
        <v>8.0142475512021694E-3</v>
      </c>
      <c r="D919" s="8">
        <f t="shared" si="53"/>
        <v>6.2910798122065792E-2</v>
      </c>
      <c r="E919" s="86" t="str">
        <f>IFERROR(VLOOKUP(A919,SPY!$A$2:$E$379,5,FALSE),"")</f>
        <v/>
      </c>
      <c r="F919" s="8" t="str">
        <f t="shared" si="51"/>
        <v/>
      </c>
    </row>
    <row r="920" spans="1:6" x14ac:dyDescent="0.45">
      <c r="A920" s="88">
        <v>32660</v>
      </c>
      <c r="B920" s="86">
        <v>112.9</v>
      </c>
      <c r="C920" s="8">
        <f t="shared" si="52"/>
        <v>-2.6501766784452485E-3</v>
      </c>
      <c r="D920" s="8">
        <f t="shared" si="53"/>
        <v>5.3171641791044832E-2</v>
      </c>
      <c r="E920" s="86" t="str">
        <f>IFERROR(VLOOKUP(A920,SPY!$A$2:$E$379,5,FALSE),"")</f>
        <v/>
      </c>
      <c r="F920" s="8" t="str">
        <f t="shared" si="51"/>
        <v/>
      </c>
    </row>
    <row r="921" spans="1:6" x14ac:dyDescent="0.45">
      <c r="A921" s="88">
        <v>32690</v>
      </c>
      <c r="B921" s="86">
        <v>112.8</v>
      </c>
      <c r="C921" s="8">
        <f t="shared" si="52"/>
        <v>-8.8573959255988655E-4</v>
      </c>
      <c r="D921" s="8">
        <f t="shared" si="53"/>
        <v>4.5412418906394691E-2</v>
      </c>
      <c r="E921" s="86" t="str">
        <f>IFERROR(VLOOKUP(A921,SPY!$A$2:$E$379,5,FALSE),"")</f>
        <v/>
      </c>
      <c r="F921" s="8" t="str">
        <f t="shared" si="51"/>
        <v/>
      </c>
    </row>
    <row r="922" spans="1:6" x14ac:dyDescent="0.45">
      <c r="A922" s="88">
        <v>32721</v>
      </c>
      <c r="B922" s="86">
        <v>112</v>
      </c>
      <c r="C922" s="8">
        <f t="shared" si="52"/>
        <v>-7.0921985815602939E-3</v>
      </c>
      <c r="D922" s="8">
        <f t="shared" si="53"/>
        <v>3.7037037037036979E-2</v>
      </c>
      <c r="E922" s="86" t="str">
        <f>IFERROR(VLOOKUP(A922,SPY!$A$2:$E$379,5,FALSE),"")</f>
        <v/>
      </c>
      <c r="F922" s="8" t="str">
        <f t="shared" si="51"/>
        <v/>
      </c>
    </row>
    <row r="923" spans="1:6" x14ac:dyDescent="0.45">
      <c r="A923" s="88">
        <v>32752</v>
      </c>
      <c r="B923" s="86">
        <v>112.4</v>
      </c>
      <c r="C923" s="8">
        <f t="shared" si="52"/>
        <v>3.5714285714285587E-3</v>
      </c>
      <c r="D923" s="8">
        <f t="shared" si="53"/>
        <v>3.9777983348751267E-2</v>
      </c>
      <c r="E923" s="86" t="str">
        <f>IFERROR(VLOOKUP(A923,SPY!$A$2:$E$379,5,FALSE),"")</f>
        <v/>
      </c>
      <c r="F923" s="8" t="str">
        <f t="shared" si="51"/>
        <v/>
      </c>
    </row>
    <row r="924" spans="1:6" x14ac:dyDescent="0.45">
      <c r="A924" s="88">
        <v>32782</v>
      </c>
      <c r="B924" s="86">
        <v>112.8</v>
      </c>
      <c r="C924" s="8">
        <f t="shared" si="52"/>
        <v>3.5587188612098419E-3</v>
      </c>
      <c r="D924" s="8">
        <f t="shared" si="53"/>
        <v>4.2513863216266046E-2</v>
      </c>
      <c r="E924" s="86" t="str">
        <f>IFERROR(VLOOKUP(A924,SPY!$A$2:$E$379,5,FALSE),"")</f>
        <v/>
      </c>
      <c r="F924" s="8" t="str">
        <f t="shared" si="51"/>
        <v/>
      </c>
    </row>
    <row r="925" spans="1:6" x14ac:dyDescent="0.45">
      <c r="A925" s="88">
        <v>32813</v>
      </c>
      <c r="B925" s="86">
        <v>112.7</v>
      </c>
      <c r="C925" s="8">
        <f t="shared" si="52"/>
        <v>-8.8652482269502286E-4</v>
      </c>
      <c r="D925" s="8">
        <f t="shared" si="53"/>
        <v>4.062788550323182E-2</v>
      </c>
      <c r="E925" s="86" t="str">
        <f>IFERROR(VLOOKUP(A925,SPY!$A$2:$E$379,5,FALSE),"")</f>
        <v/>
      </c>
      <c r="F925" s="8" t="str">
        <f t="shared" si="51"/>
        <v/>
      </c>
    </row>
    <row r="926" spans="1:6" x14ac:dyDescent="0.45">
      <c r="A926" s="88">
        <v>32843</v>
      </c>
      <c r="B926" s="86">
        <v>113</v>
      </c>
      <c r="C926" s="8">
        <f t="shared" si="52"/>
        <v>2.6619343389528982E-3</v>
      </c>
      <c r="D926" s="8">
        <f t="shared" si="53"/>
        <v>3.669724770642202E-2</v>
      </c>
      <c r="E926" s="86" t="str">
        <f>IFERROR(VLOOKUP(A926,SPY!$A$2:$E$379,5,FALSE),"")</f>
        <v/>
      </c>
      <c r="F926" s="8" t="str">
        <f t="shared" si="51"/>
        <v/>
      </c>
    </row>
    <row r="927" spans="1:6" x14ac:dyDescent="0.45">
      <c r="A927" s="88">
        <v>32874</v>
      </c>
      <c r="B927" s="86">
        <v>114.9</v>
      </c>
      <c r="C927" s="8">
        <f t="shared" si="52"/>
        <v>1.6814159292035447E-2</v>
      </c>
      <c r="D927" s="8">
        <f t="shared" si="53"/>
        <v>3.9819004524886958E-2</v>
      </c>
      <c r="E927" s="86" t="str">
        <f>IFERROR(VLOOKUP(A927,SPY!$A$2:$E$379,5,FALSE),"")</f>
        <v/>
      </c>
      <c r="F927" s="8" t="str">
        <f t="shared" si="51"/>
        <v/>
      </c>
    </row>
    <row r="928" spans="1:6" x14ac:dyDescent="0.45">
      <c r="A928" s="88">
        <v>32905</v>
      </c>
      <c r="B928" s="86">
        <v>114.4</v>
      </c>
      <c r="C928" s="8">
        <f t="shared" si="52"/>
        <v>-4.3516100957353698E-3</v>
      </c>
      <c r="D928" s="8">
        <f t="shared" si="53"/>
        <v>3.2490974729241895E-2</v>
      </c>
      <c r="E928" s="86" t="str">
        <f>IFERROR(VLOOKUP(A928,SPY!$A$2:$E$379,5,FALSE),"")</f>
        <v/>
      </c>
      <c r="F928" s="8" t="str">
        <f t="shared" si="51"/>
        <v/>
      </c>
    </row>
    <row r="929" spans="1:6" x14ac:dyDescent="0.45">
      <c r="A929" s="88">
        <v>32933</v>
      </c>
      <c r="B929" s="86">
        <v>114.2</v>
      </c>
      <c r="C929" s="8">
        <f t="shared" si="52"/>
        <v>-1.7482517482517723E-3</v>
      </c>
      <c r="D929" s="8">
        <f t="shared" si="53"/>
        <v>2.4215246636771326E-2</v>
      </c>
      <c r="E929" s="86" t="str">
        <f>IFERROR(VLOOKUP(A929,SPY!$A$2:$E$379,5,FALSE),"")</f>
        <v/>
      </c>
      <c r="F929" s="8" t="str">
        <f t="shared" si="51"/>
        <v/>
      </c>
    </row>
    <row r="930" spans="1:6" x14ac:dyDescent="0.45">
      <c r="A930" s="88">
        <v>32964</v>
      </c>
      <c r="B930" s="86">
        <v>114.1</v>
      </c>
      <c r="C930" s="8">
        <f t="shared" si="52"/>
        <v>-8.756567425569628E-4</v>
      </c>
      <c r="D930" s="8">
        <f t="shared" si="53"/>
        <v>1.6028495102404339E-2</v>
      </c>
      <c r="E930" s="86" t="str">
        <f>IFERROR(VLOOKUP(A930,SPY!$A$2:$E$379,5,FALSE),"")</f>
        <v/>
      </c>
      <c r="F930" s="8" t="str">
        <f t="shared" si="51"/>
        <v/>
      </c>
    </row>
    <row r="931" spans="1:6" x14ac:dyDescent="0.45">
      <c r="A931" s="88">
        <v>32994</v>
      </c>
      <c r="B931" s="86">
        <v>114.6</v>
      </c>
      <c r="C931" s="8">
        <f t="shared" si="52"/>
        <v>4.382120946538226E-3</v>
      </c>
      <c r="D931" s="8">
        <f t="shared" si="53"/>
        <v>1.2367491166077604E-2</v>
      </c>
      <c r="E931" s="86" t="str">
        <f>IFERROR(VLOOKUP(A931,SPY!$A$2:$E$379,5,FALSE),"")</f>
        <v/>
      </c>
      <c r="F931" s="8" t="str">
        <f t="shared" si="51"/>
        <v/>
      </c>
    </row>
    <row r="932" spans="1:6" x14ac:dyDescent="0.45">
      <c r="A932" s="88">
        <v>33025</v>
      </c>
      <c r="B932" s="86">
        <v>114.3</v>
      </c>
      <c r="C932" s="8">
        <f t="shared" si="52"/>
        <v>-2.6178010471203939E-3</v>
      </c>
      <c r="D932" s="8">
        <f t="shared" si="53"/>
        <v>1.2400354295836857E-2</v>
      </c>
      <c r="E932" s="86" t="str">
        <f>IFERROR(VLOOKUP(A932,SPY!$A$2:$E$379,5,FALSE),"")</f>
        <v/>
      </c>
      <c r="F932" s="8" t="str">
        <f t="shared" si="51"/>
        <v/>
      </c>
    </row>
    <row r="933" spans="1:6" x14ac:dyDescent="0.45">
      <c r="A933" s="88">
        <v>33055</v>
      </c>
      <c r="B933" s="86">
        <v>114.5</v>
      </c>
      <c r="C933" s="8">
        <f t="shared" si="52"/>
        <v>1.7497812773403787E-3</v>
      </c>
      <c r="D933" s="8">
        <f t="shared" si="53"/>
        <v>1.5070921985815611E-2</v>
      </c>
      <c r="E933" s="86" t="str">
        <f>IFERROR(VLOOKUP(A933,SPY!$A$2:$E$379,5,FALSE),"")</f>
        <v/>
      </c>
      <c r="F933" s="8" t="str">
        <f t="shared" si="51"/>
        <v/>
      </c>
    </row>
    <row r="934" spans="1:6" x14ac:dyDescent="0.45">
      <c r="A934" s="88">
        <v>33086</v>
      </c>
      <c r="B934" s="86">
        <v>116.5</v>
      </c>
      <c r="C934" s="8">
        <f t="shared" si="52"/>
        <v>1.7467248908296984E-2</v>
      </c>
      <c r="D934" s="8">
        <f t="shared" si="53"/>
        <v>4.0178571428571397E-2</v>
      </c>
      <c r="E934" s="86" t="str">
        <f>IFERROR(VLOOKUP(A934,SPY!$A$2:$E$379,5,FALSE),"")</f>
        <v/>
      </c>
      <c r="F934" s="8" t="str">
        <f t="shared" si="51"/>
        <v/>
      </c>
    </row>
    <row r="935" spans="1:6" x14ac:dyDescent="0.45">
      <c r="A935" s="88">
        <v>33117</v>
      </c>
      <c r="B935" s="86">
        <v>118.4</v>
      </c>
      <c r="C935" s="8">
        <f t="shared" si="52"/>
        <v>1.6309012875536544E-2</v>
      </c>
      <c r="D935" s="8">
        <f t="shared" si="53"/>
        <v>5.3380782918149405E-2</v>
      </c>
      <c r="E935" s="86" t="str">
        <f>IFERROR(VLOOKUP(A935,SPY!$A$2:$E$379,5,FALSE),"")</f>
        <v/>
      </c>
      <c r="F935" s="8" t="str">
        <f t="shared" si="51"/>
        <v/>
      </c>
    </row>
    <row r="936" spans="1:6" x14ac:dyDescent="0.45">
      <c r="A936" s="88">
        <v>33147</v>
      </c>
      <c r="B936" s="86">
        <v>120.8</v>
      </c>
      <c r="C936" s="8">
        <f t="shared" si="52"/>
        <v>2.0270270270270174E-2</v>
      </c>
      <c r="D936" s="8">
        <f t="shared" si="53"/>
        <v>7.0921985815602939E-2</v>
      </c>
      <c r="E936" s="86" t="str">
        <f>IFERROR(VLOOKUP(A936,SPY!$A$2:$E$379,5,FALSE),"")</f>
        <v/>
      </c>
      <c r="F936" s="8" t="str">
        <f t="shared" si="51"/>
        <v/>
      </c>
    </row>
    <row r="937" spans="1:6" x14ac:dyDescent="0.45">
      <c r="A937" s="88">
        <v>33178</v>
      </c>
      <c r="B937" s="86">
        <v>120.1</v>
      </c>
      <c r="C937" s="8">
        <f t="shared" si="52"/>
        <v>-5.7947019867550242E-3</v>
      </c>
      <c r="D937" s="8">
        <f t="shared" si="53"/>
        <v>6.5661047027506525E-2</v>
      </c>
      <c r="E937" s="86" t="str">
        <f>IFERROR(VLOOKUP(A937,SPY!$A$2:$E$379,5,FALSE),"")</f>
        <v/>
      </c>
      <c r="F937" s="8" t="str">
        <f t="shared" ref="F937:F1000" si="54">IFERROR(E937/E925-1,"")</f>
        <v/>
      </c>
    </row>
    <row r="938" spans="1:6" x14ac:dyDescent="0.45">
      <c r="A938" s="88">
        <v>33208</v>
      </c>
      <c r="B938" s="86">
        <v>118.7</v>
      </c>
      <c r="C938" s="8">
        <f t="shared" si="52"/>
        <v>-1.1656952539550347E-2</v>
      </c>
      <c r="D938" s="8">
        <f t="shared" si="53"/>
        <v>5.0442477876106118E-2</v>
      </c>
      <c r="E938" s="86" t="str">
        <f>IFERROR(VLOOKUP(A938,SPY!$A$2:$E$379,5,FALSE),"")</f>
        <v/>
      </c>
      <c r="F938" s="8" t="str">
        <f t="shared" si="54"/>
        <v/>
      </c>
    </row>
    <row r="939" spans="1:6" x14ac:dyDescent="0.45">
      <c r="A939" s="88">
        <v>33239</v>
      </c>
      <c r="B939" s="86">
        <v>119</v>
      </c>
      <c r="C939" s="8">
        <f t="shared" si="52"/>
        <v>2.5273799494522908E-3</v>
      </c>
      <c r="D939" s="8">
        <f t="shared" si="53"/>
        <v>3.5683202785030455E-2</v>
      </c>
      <c r="E939" s="86" t="str">
        <f>IFERROR(VLOOKUP(A939,SPY!$A$2:$E$379,5,FALSE),"")</f>
        <v/>
      </c>
      <c r="F939" s="8" t="str">
        <f t="shared" si="54"/>
        <v/>
      </c>
    </row>
    <row r="940" spans="1:6" x14ac:dyDescent="0.45">
      <c r="A940" s="88">
        <v>33270</v>
      </c>
      <c r="B940" s="86">
        <v>117.2</v>
      </c>
      <c r="C940" s="8">
        <f t="shared" si="52"/>
        <v>-1.5126050420168013E-2</v>
      </c>
      <c r="D940" s="8">
        <f t="shared" si="53"/>
        <v>2.4475524475524368E-2</v>
      </c>
      <c r="E940" s="86" t="str">
        <f>IFERROR(VLOOKUP(A940,SPY!$A$2:$E$379,5,FALSE),"")</f>
        <v/>
      </c>
      <c r="F940" s="8" t="str">
        <f t="shared" si="54"/>
        <v/>
      </c>
    </row>
    <row r="941" spans="1:6" x14ac:dyDescent="0.45">
      <c r="A941" s="88">
        <v>33298</v>
      </c>
      <c r="B941" s="86">
        <v>116.2</v>
      </c>
      <c r="C941" s="8">
        <f t="shared" si="52"/>
        <v>-8.5324232081911422E-3</v>
      </c>
      <c r="D941" s="8">
        <f t="shared" si="53"/>
        <v>1.7513134851138368E-2</v>
      </c>
      <c r="E941" s="86" t="str">
        <f>IFERROR(VLOOKUP(A941,SPY!$A$2:$E$379,5,FALSE),"")</f>
        <v/>
      </c>
      <c r="F941" s="8" t="str">
        <f t="shared" si="54"/>
        <v/>
      </c>
    </row>
    <row r="942" spans="1:6" x14ac:dyDescent="0.45">
      <c r="A942" s="88">
        <v>33329</v>
      </c>
      <c r="B942" s="86">
        <v>116</v>
      </c>
      <c r="C942" s="8">
        <f t="shared" si="52"/>
        <v>-1.7211703958691649E-3</v>
      </c>
      <c r="D942" s="8">
        <f t="shared" si="53"/>
        <v>1.6652059596844904E-2</v>
      </c>
      <c r="E942" s="86" t="str">
        <f>IFERROR(VLOOKUP(A942,SPY!$A$2:$E$379,5,FALSE),"")</f>
        <v/>
      </c>
      <c r="F942" s="8" t="str">
        <f t="shared" si="54"/>
        <v/>
      </c>
    </row>
    <row r="943" spans="1:6" x14ac:dyDescent="0.45">
      <c r="A943" s="88">
        <v>33359</v>
      </c>
      <c r="B943" s="86">
        <v>116.5</v>
      </c>
      <c r="C943" s="8">
        <f t="shared" si="52"/>
        <v>4.3103448275862988E-3</v>
      </c>
      <c r="D943" s="8">
        <f t="shared" si="53"/>
        <v>1.6579406631762605E-2</v>
      </c>
      <c r="E943" s="86" t="str">
        <f>IFERROR(VLOOKUP(A943,SPY!$A$2:$E$379,5,FALSE),"")</f>
        <v/>
      </c>
      <c r="F943" s="8" t="str">
        <f t="shared" si="54"/>
        <v/>
      </c>
    </row>
    <row r="944" spans="1:6" x14ac:dyDescent="0.45">
      <c r="A944" s="88">
        <v>33390</v>
      </c>
      <c r="B944" s="86">
        <v>116.4</v>
      </c>
      <c r="C944" s="8">
        <f t="shared" si="52"/>
        <v>-8.5836909871239708E-4</v>
      </c>
      <c r="D944" s="8">
        <f t="shared" si="53"/>
        <v>1.8372703412073532E-2</v>
      </c>
      <c r="E944" s="86" t="str">
        <f>IFERROR(VLOOKUP(A944,SPY!$A$2:$E$379,5,FALSE),"")</f>
        <v/>
      </c>
      <c r="F944" s="8" t="str">
        <f t="shared" si="54"/>
        <v/>
      </c>
    </row>
    <row r="945" spans="1:6" x14ac:dyDescent="0.45">
      <c r="A945" s="88">
        <v>33420</v>
      </c>
      <c r="B945" s="86">
        <v>116.1</v>
      </c>
      <c r="C945" s="8">
        <f t="shared" si="52"/>
        <v>-2.5773195876289678E-3</v>
      </c>
      <c r="D945" s="8">
        <f t="shared" si="53"/>
        <v>1.3973799126637543E-2</v>
      </c>
      <c r="E945" s="86" t="str">
        <f>IFERROR(VLOOKUP(A945,SPY!$A$2:$E$379,5,FALSE),"")</f>
        <v/>
      </c>
      <c r="F945" s="8" t="str">
        <f t="shared" si="54"/>
        <v/>
      </c>
    </row>
    <row r="946" spans="1:6" x14ac:dyDescent="0.45">
      <c r="A946" s="88">
        <v>33451</v>
      </c>
      <c r="B946" s="86">
        <v>116.2</v>
      </c>
      <c r="C946" s="8">
        <f t="shared" si="52"/>
        <v>8.6132644272196579E-4</v>
      </c>
      <c r="D946" s="8">
        <f t="shared" si="53"/>
        <v>-2.5751072961373023E-3</v>
      </c>
      <c r="E946" s="86" t="str">
        <f>IFERROR(VLOOKUP(A946,SPY!$A$2:$E$379,5,FALSE),"")</f>
        <v/>
      </c>
      <c r="F946" s="8" t="str">
        <f t="shared" si="54"/>
        <v/>
      </c>
    </row>
    <row r="947" spans="1:6" x14ac:dyDescent="0.45">
      <c r="A947" s="88">
        <v>33482</v>
      </c>
      <c r="B947" s="86">
        <v>116.1</v>
      </c>
      <c r="C947" s="8">
        <f t="shared" si="52"/>
        <v>-8.6058519793463795E-4</v>
      </c>
      <c r="D947" s="8">
        <f t="shared" si="53"/>
        <v>-1.9425675675675769E-2</v>
      </c>
      <c r="E947" s="86" t="str">
        <f>IFERROR(VLOOKUP(A947,SPY!$A$2:$E$379,5,FALSE),"")</f>
        <v/>
      </c>
      <c r="F947" s="8" t="str">
        <f t="shared" si="54"/>
        <v/>
      </c>
    </row>
    <row r="948" spans="1:6" x14ac:dyDescent="0.45">
      <c r="A948" s="88">
        <v>33512</v>
      </c>
      <c r="B948" s="86">
        <v>116.4</v>
      </c>
      <c r="C948" s="8">
        <f t="shared" si="52"/>
        <v>2.5839793281654533E-3</v>
      </c>
      <c r="D948" s="8">
        <f t="shared" si="53"/>
        <v>-3.6423841059602613E-2</v>
      </c>
      <c r="E948" s="86" t="str">
        <f>IFERROR(VLOOKUP(A948,SPY!$A$2:$E$379,5,FALSE),"")</f>
        <v/>
      </c>
      <c r="F948" s="8" t="str">
        <f t="shared" si="54"/>
        <v/>
      </c>
    </row>
    <row r="949" spans="1:6" x14ac:dyDescent="0.45">
      <c r="A949" s="88">
        <v>33543</v>
      </c>
      <c r="B949" s="86">
        <v>116.4</v>
      </c>
      <c r="C949" s="8">
        <f t="shared" si="52"/>
        <v>0</v>
      </c>
      <c r="D949" s="8">
        <f t="shared" si="53"/>
        <v>-3.0807660283097338E-2</v>
      </c>
      <c r="E949" s="86" t="str">
        <f>IFERROR(VLOOKUP(A949,SPY!$A$2:$E$379,5,FALSE),"")</f>
        <v/>
      </c>
      <c r="F949" s="8" t="str">
        <f t="shared" si="54"/>
        <v/>
      </c>
    </row>
    <row r="950" spans="1:6" x14ac:dyDescent="0.45">
      <c r="A950" s="88">
        <v>33573</v>
      </c>
      <c r="B950" s="86">
        <v>115.9</v>
      </c>
      <c r="C950" s="8">
        <f t="shared" si="52"/>
        <v>-4.2955326460480947E-3</v>
      </c>
      <c r="D950" s="8">
        <f t="shared" si="53"/>
        <v>-2.3588879528222417E-2</v>
      </c>
      <c r="E950" s="86" t="str">
        <f>IFERROR(VLOOKUP(A950,SPY!$A$2:$E$379,5,FALSE),"")</f>
        <v/>
      </c>
      <c r="F950" s="8" t="str">
        <f t="shared" si="54"/>
        <v/>
      </c>
    </row>
    <row r="951" spans="1:6" x14ac:dyDescent="0.45">
      <c r="A951" s="88">
        <v>33604</v>
      </c>
      <c r="B951" s="86">
        <v>115.6</v>
      </c>
      <c r="C951" s="8">
        <f t="shared" si="52"/>
        <v>-2.5884383088871088E-3</v>
      </c>
      <c r="D951" s="8">
        <f t="shared" si="53"/>
        <v>-2.8571428571428581E-2</v>
      </c>
      <c r="E951" s="86" t="str">
        <f>IFERROR(VLOOKUP(A951,SPY!$A$2:$E$379,5,FALSE),"")</f>
        <v/>
      </c>
      <c r="F951" s="8" t="str">
        <f t="shared" si="54"/>
        <v/>
      </c>
    </row>
    <row r="952" spans="1:6" x14ac:dyDescent="0.45">
      <c r="A952" s="88">
        <v>33635</v>
      </c>
      <c r="B952" s="86">
        <v>116</v>
      </c>
      <c r="C952" s="8">
        <f t="shared" si="52"/>
        <v>3.4602076124568004E-3</v>
      </c>
      <c r="D952" s="8">
        <f t="shared" si="53"/>
        <v>-1.0238907849829393E-2</v>
      </c>
      <c r="E952" s="86" t="str">
        <f>IFERROR(VLOOKUP(A952,SPY!$A$2:$E$379,5,FALSE),"")</f>
        <v/>
      </c>
      <c r="F952" s="8" t="str">
        <f t="shared" si="54"/>
        <v/>
      </c>
    </row>
    <row r="953" spans="1:6" x14ac:dyDescent="0.45">
      <c r="A953" s="88">
        <v>33664</v>
      </c>
      <c r="B953" s="86">
        <v>116.1</v>
      </c>
      <c r="C953" s="8">
        <f t="shared" si="52"/>
        <v>8.6206896551721535E-4</v>
      </c>
      <c r="D953" s="8">
        <f t="shared" si="53"/>
        <v>-8.6058519793463795E-4</v>
      </c>
      <c r="E953" s="86" t="str">
        <f>IFERROR(VLOOKUP(A953,SPY!$A$2:$E$379,5,FALSE),"")</f>
        <v/>
      </c>
      <c r="F953" s="8" t="str">
        <f t="shared" si="54"/>
        <v/>
      </c>
    </row>
    <row r="954" spans="1:6" x14ac:dyDescent="0.45">
      <c r="A954" s="88">
        <v>33695</v>
      </c>
      <c r="B954" s="86">
        <v>116.3</v>
      </c>
      <c r="C954" s="8">
        <f t="shared" si="52"/>
        <v>1.7226528854437095E-3</v>
      </c>
      <c r="D954" s="8">
        <f t="shared" si="53"/>
        <v>2.586206896551646E-3</v>
      </c>
      <c r="E954" s="86" t="str">
        <f>IFERROR(VLOOKUP(A954,SPY!$A$2:$E$379,5,FALSE),"")</f>
        <v/>
      </c>
      <c r="F954" s="8" t="str">
        <f t="shared" si="54"/>
        <v/>
      </c>
    </row>
    <row r="955" spans="1:6" x14ac:dyDescent="0.45">
      <c r="A955" s="88">
        <v>33725</v>
      </c>
      <c r="B955" s="86">
        <v>117.2</v>
      </c>
      <c r="C955" s="8">
        <f t="shared" si="52"/>
        <v>7.7386070507308169E-3</v>
      </c>
      <c r="D955" s="8">
        <f t="shared" si="53"/>
        <v>6.0085836909871126E-3</v>
      </c>
      <c r="E955" s="86" t="str">
        <f>IFERROR(VLOOKUP(A955,SPY!$A$2:$E$379,5,FALSE),"")</f>
        <v/>
      </c>
      <c r="F955" s="8" t="str">
        <f t="shared" si="54"/>
        <v/>
      </c>
    </row>
    <row r="956" spans="1:6" x14ac:dyDescent="0.45">
      <c r="A956" s="88">
        <v>33756</v>
      </c>
      <c r="B956" s="86">
        <v>118</v>
      </c>
      <c r="C956" s="8">
        <f t="shared" si="52"/>
        <v>6.8259385665527805E-3</v>
      </c>
      <c r="D956" s="8">
        <f t="shared" si="53"/>
        <v>1.3745704467353903E-2</v>
      </c>
      <c r="E956" s="86" t="str">
        <f>IFERROR(VLOOKUP(A956,SPY!$A$2:$E$379,5,FALSE),"")</f>
        <v/>
      </c>
      <c r="F956" s="8" t="str">
        <f t="shared" si="54"/>
        <v/>
      </c>
    </row>
    <row r="957" spans="1:6" x14ac:dyDescent="0.45">
      <c r="A957" s="88">
        <v>33786</v>
      </c>
      <c r="B957" s="86">
        <v>117.9</v>
      </c>
      <c r="C957" s="8">
        <f t="shared" si="52"/>
        <v>-8.474576271185752E-4</v>
      </c>
      <c r="D957" s="8">
        <f t="shared" si="53"/>
        <v>1.5503875968992276E-2</v>
      </c>
      <c r="E957" s="86" t="str">
        <f>IFERROR(VLOOKUP(A957,SPY!$A$2:$E$379,5,FALSE),"")</f>
        <v/>
      </c>
      <c r="F957" s="8" t="str">
        <f t="shared" si="54"/>
        <v/>
      </c>
    </row>
    <row r="958" spans="1:6" x14ac:dyDescent="0.45">
      <c r="A958" s="88">
        <v>33817</v>
      </c>
      <c r="B958" s="86">
        <v>117.7</v>
      </c>
      <c r="C958" s="8">
        <f t="shared" si="52"/>
        <v>-1.6963528413910245E-3</v>
      </c>
      <c r="D958" s="8">
        <f t="shared" si="53"/>
        <v>1.2908777969018903E-2</v>
      </c>
      <c r="E958" s="86" t="str">
        <f>IFERROR(VLOOKUP(A958,SPY!$A$2:$E$379,5,FALSE),"")</f>
        <v/>
      </c>
      <c r="F958" s="8" t="str">
        <f t="shared" si="54"/>
        <v/>
      </c>
    </row>
    <row r="959" spans="1:6" x14ac:dyDescent="0.45">
      <c r="A959" s="88">
        <v>33848</v>
      </c>
      <c r="B959" s="86">
        <v>118</v>
      </c>
      <c r="C959" s="8">
        <f t="shared" si="52"/>
        <v>2.5488530161426048E-3</v>
      </c>
      <c r="D959" s="8">
        <f t="shared" si="53"/>
        <v>1.6365202411714019E-2</v>
      </c>
      <c r="E959" s="86" t="str">
        <f>IFERROR(VLOOKUP(A959,SPY!$A$2:$E$379,5,FALSE),"")</f>
        <v/>
      </c>
      <c r="F959" s="8" t="str">
        <f t="shared" si="54"/>
        <v/>
      </c>
    </row>
    <row r="960" spans="1:6" x14ac:dyDescent="0.45">
      <c r="A960" s="88">
        <v>33878</v>
      </c>
      <c r="B960" s="86">
        <v>118.1</v>
      </c>
      <c r="C960" s="8">
        <f t="shared" si="52"/>
        <v>8.4745762711868622E-4</v>
      </c>
      <c r="D960" s="8">
        <f t="shared" si="53"/>
        <v>1.4604810996563522E-2</v>
      </c>
      <c r="E960" s="86" t="str">
        <f>IFERROR(VLOOKUP(A960,SPY!$A$2:$E$379,5,FALSE),"")</f>
        <v/>
      </c>
      <c r="F960" s="8" t="str">
        <f t="shared" si="54"/>
        <v/>
      </c>
    </row>
    <row r="961" spans="1:6" x14ac:dyDescent="0.45">
      <c r="A961" s="88">
        <v>33909</v>
      </c>
      <c r="B961" s="86">
        <v>117.8</v>
      </c>
      <c r="C961" s="8">
        <f t="shared" si="52"/>
        <v>-2.5402201524131751E-3</v>
      </c>
      <c r="D961" s="8">
        <f t="shared" si="53"/>
        <v>1.2027491408934665E-2</v>
      </c>
      <c r="E961" s="86" t="str">
        <f>IFERROR(VLOOKUP(A961,SPY!$A$2:$E$379,5,FALSE),"")</f>
        <v/>
      </c>
      <c r="F961" s="8" t="str">
        <f t="shared" si="54"/>
        <v/>
      </c>
    </row>
    <row r="962" spans="1:6" x14ac:dyDescent="0.45">
      <c r="A962" s="88">
        <v>33939</v>
      </c>
      <c r="B962" s="86">
        <v>117.6</v>
      </c>
      <c r="C962" s="8">
        <f t="shared" si="52"/>
        <v>-1.6977928692699651E-3</v>
      </c>
      <c r="D962" s="8">
        <f t="shared" si="53"/>
        <v>1.4667817083692691E-2</v>
      </c>
      <c r="E962" s="86" t="str">
        <f>IFERROR(VLOOKUP(A962,SPY!$A$2:$E$379,5,FALSE),"")</f>
        <v/>
      </c>
      <c r="F962" s="8" t="str">
        <f t="shared" si="54"/>
        <v/>
      </c>
    </row>
    <row r="963" spans="1:6" x14ac:dyDescent="0.45">
      <c r="A963" s="88">
        <v>33970</v>
      </c>
      <c r="B963" s="86">
        <v>118</v>
      </c>
      <c r="C963" s="8">
        <f t="shared" si="52"/>
        <v>3.4013605442178019E-3</v>
      </c>
      <c r="D963" s="8">
        <f t="shared" si="53"/>
        <v>2.076124567474058E-2</v>
      </c>
      <c r="E963" s="86" t="str">
        <f>IFERROR(VLOOKUP(A963,SPY!$A$2:$E$379,5,FALSE),"")</f>
        <v/>
      </c>
      <c r="F963" s="8" t="str">
        <f t="shared" si="54"/>
        <v/>
      </c>
    </row>
    <row r="964" spans="1:6" x14ac:dyDescent="0.45">
      <c r="A964" s="88">
        <v>34001</v>
      </c>
      <c r="B964" s="86">
        <v>118.4</v>
      </c>
      <c r="C964" s="8">
        <f t="shared" si="52"/>
        <v>3.3898305084745228E-3</v>
      </c>
      <c r="D964" s="8">
        <f t="shared" si="53"/>
        <v>2.0689655172413834E-2</v>
      </c>
      <c r="E964" s="86">
        <f>IFERROR(VLOOKUP(A964,SPY!$A$2:$E$379,5,FALSE),"")</f>
        <v>44.40625</v>
      </c>
      <c r="F964" s="8" t="str">
        <f t="shared" si="54"/>
        <v/>
      </c>
    </row>
    <row r="965" spans="1:6" x14ac:dyDescent="0.45">
      <c r="A965" s="88">
        <v>34029</v>
      </c>
      <c r="B965" s="86">
        <v>118.7</v>
      </c>
      <c r="C965" s="8">
        <f t="shared" ref="C965:C1028" si="55">B965/B964-1</f>
        <v>2.5337837837837718E-3</v>
      </c>
      <c r="D965" s="8">
        <f t="shared" si="53"/>
        <v>2.239448751076667E-2</v>
      </c>
      <c r="E965" s="86">
        <f>IFERROR(VLOOKUP(A965,SPY!$A$2:$E$379,5,FALSE),"")</f>
        <v>45.1875</v>
      </c>
      <c r="F965" s="8" t="str">
        <f t="shared" si="54"/>
        <v/>
      </c>
    </row>
    <row r="966" spans="1:6" x14ac:dyDescent="0.45">
      <c r="A966" s="88">
        <v>34060</v>
      </c>
      <c r="B966" s="86">
        <v>119.3</v>
      </c>
      <c r="C966" s="8">
        <f t="shared" si="55"/>
        <v>5.0547598989048037E-3</v>
      </c>
      <c r="D966" s="8">
        <f t="shared" si="53"/>
        <v>2.5795356835769612E-2</v>
      </c>
      <c r="E966" s="86">
        <f>IFERROR(VLOOKUP(A966,SPY!$A$2:$E$379,5,FALSE),"")</f>
        <v>44.03125</v>
      </c>
      <c r="F966" s="8" t="str">
        <f t="shared" si="54"/>
        <v/>
      </c>
    </row>
    <row r="967" spans="1:6" x14ac:dyDescent="0.45">
      <c r="A967" s="88">
        <v>34090</v>
      </c>
      <c r="B967" s="86">
        <v>119.7</v>
      </c>
      <c r="C967" s="8">
        <f t="shared" si="55"/>
        <v>3.3528918692373733E-3</v>
      </c>
      <c r="D967" s="8">
        <f t="shared" si="53"/>
        <v>2.1331058020477744E-2</v>
      </c>
      <c r="E967" s="86">
        <f>IFERROR(VLOOKUP(A967,SPY!$A$2:$E$379,5,FALSE),"")</f>
        <v>45.21875</v>
      </c>
      <c r="F967" s="8" t="str">
        <f t="shared" si="54"/>
        <v/>
      </c>
    </row>
    <row r="968" spans="1:6" x14ac:dyDescent="0.45">
      <c r="A968" s="88">
        <v>34121</v>
      </c>
      <c r="B968" s="86">
        <v>119.5</v>
      </c>
      <c r="C968" s="8">
        <f t="shared" si="55"/>
        <v>-1.6708437761069339E-3</v>
      </c>
      <c r="D968" s="8">
        <f t="shared" si="53"/>
        <v>1.2711864406779627E-2</v>
      </c>
      <c r="E968" s="86">
        <f>IFERROR(VLOOKUP(A968,SPY!$A$2:$E$379,5,FALSE),"")</f>
        <v>45.0625</v>
      </c>
      <c r="F968" s="8" t="str">
        <f t="shared" si="54"/>
        <v/>
      </c>
    </row>
    <row r="969" spans="1:6" x14ac:dyDescent="0.45">
      <c r="A969" s="88">
        <v>34151</v>
      </c>
      <c r="B969" s="86">
        <v>119.2</v>
      </c>
      <c r="C969" s="8">
        <f t="shared" si="55"/>
        <v>-2.5104602510459539E-3</v>
      </c>
      <c r="D969" s="8">
        <f t="shared" si="53"/>
        <v>1.1026293469041493E-2</v>
      </c>
      <c r="E969" s="86">
        <f>IFERROR(VLOOKUP(A969,SPY!$A$2:$E$379,5,FALSE),"")</f>
        <v>44.84375</v>
      </c>
      <c r="F969" s="8" t="str">
        <f t="shared" si="54"/>
        <v/>
      </c>
    </row>
    <row r="970" spans="1:6" x14ac:dyDescent="0.45">
      <c r="A970" s="88">
        <v>34182</v>
      </c>
      <c r="B970" s="86">
        <v>118.7</v>
      </c>
      <c r="C970" s="8">
        <f t="shared" si="55"/>
        <v>-4.1946308724831738E-3</v>
      </c>
      <c r="D970" s="8">
        <f t="shared" si="53"/>
        <v>8.4961767204758676E-3</v>
      </c>
      <c r="E970" s="86">
        <f>IFERROR(VLOOKUP(A970,SPY!$A$2:$E$379,5,FALSE),"")</f>
        <v>46.5625</v>
      </c>
      <c r="F970" s="8" t="str">
        <f t="shared" si="54"/>
        <v/>
      </c>
    </row>
    <row r="971" spans="1:6" x14ac:dyDescent="0.45">
      <c r="A971" s="88">
        <v>34213</v>
      </c>
      <c r="B971" s="86">
        <v>118.7</v>
      </c>
      <c r="C971" s="8">
        <f t="shared" si="55"/>
        <v>0</v>
      </c>
      <c r="D971" s="8">
        <f t="shared" si="53"/>
        <v>5.9322033898305815E-3</v>
      </c>
      <c r="E971" s="86">
        <f>IFERROR(VLOOKUP(A971,SPY!$A$2:$E$379,5,FALSE),"")</f>
        <v>45.9375</v>
      </c>
      <c r="F971" s="8" t="str">
        <f t="shared" si="54"/>
        <v/>
      </c>
    </row>
    <row r="972" spans="1:6" x14ac:dyDescent="0.45">
      <c r="A972" s="88">
        <v>34243</v>
      </c>
      <c r="B972" s="86">
        <v>119.1</v>
      </c>
      <c r="C972" s="8">
        <f t="shared" si="55"/>
        <v>3.3698399326032025E-3</v>
      </c>
      <c r="D972" s="8">
        <f t="shared" si="53"/>
        <v>8.4674005080440651E-3</v>
      </c>
      <c r="E972" s="86">
        <f>IFERROR(VLOOKUP(A972,SPY!$A$2:$E$379,5,FALSE),"")</f>
        <v>46.84375</v>
      </c>
      <c r="F972" s="8" t="str">
        <f t="shared" si="54"/>
        <v/>
      </c>
    </row>
    <row r="973" spans="1:6" x14ac:dyDescent="0.45">
      <c r="A973" s="88">
        <v>34274</v>
      </c>
      <c r="B973" s="86">
        <v>119</v>
      </c>
      <c r="C973" s="8">
        <f t="shared" si="55"/>
        <v>-8.3963056255242918E-4</v>
      </c>
      <c r="D973" s="8">
        <f t="shared" si="53"/>
        <v>1.0186757215619791E-2</v>
      </c>
      <c r="E973" s="86">
        <f>IFERROR(VLOOKUP(A973,SPY!$A$2:$E$379,5,FALSE),"")</f>
        <v>46.34375</v>
      </c>
      <c r="F973" s="8" t="str">
        <f t="shared" si="54"/>
        <v/>
      </c>
    </row>
    <row r="974" spans="1:6" x14ac:dyDescent="0.45">
      <c r="A974" s="88">
        <v>34304</v>
      </c>
      <c r="B974" s="86">
        <v>118.6</v>
      </c>
      <c r="C974" s="8">
        <f t="shared" si="55"/>
        <v>-3.3613445378152251E-3</v>
      </c>
      <c r="D974" s="8">
        <f t="shared" si="53"/>
        <v>8.5034013605442826E-3</v>
      </c>
      <c r="E974" s="86">
        <f>IFERROR(VLOOKUP(A974,SPY!$A$2:$E$379,5,FALSE),"")</f>
        <v>46.59375</v>
      </c>
      <c r="F974" s="8" t="str">
        <f t="shared" si="54"/>
        <v/>
      </c>
    </row>
    <row r="975" spans="1:6" x14ac:dyDescent="0.45">
      <c r="A975" s="88">
        <v>34335</v>
      </c>
      <c r="B975" s="86">
        <v>119.1</v>
      </c>
      <c r="C975" s="8">
        <f t="shared" si="55"/>
        <v>4.2158516020236458E-3</v>
      </c>
      <c r="D975" s="8">
        <f t="shared" si="53"/>
        <v>9.3220338983051043E-3</v>
      </c>
      <c r="E975" s="86">
        <f>IFERROR(VLOOKUP(A975,SPY!$A$2:$E$379,5,FALSE),"")</f>
        <v>48.21875</v>
      </c>
      <c r="F975" s="8" t="str">
        <f t="shared" si="54"/>
        <v/>
      </c>
    </row>
    <row r="976" spans="1:6" x14ac:dyDescent="0.45">
      <c r="A976" s="88">
        <v>34366</v>
      </c>
      <c r="B976" s="86">
        <v>119.3</v>
      </c>
      <c r="C976" s="8">
        <f t="shared" si="55"/>
        <v>1.6792611251050804E-3</v>
      </c>
      <c r="D976" s="8">
        <f t="shared" ref="D976:D1039" si="56">B976/B964-1</f>
        <v>7.6013513513513153E-3</v>
      </c>
      <c r="E976" s="86">
        <f>IFERROR(VLOOKUP(A976,SPY!$A$2:$E$379,5,FALSE),"")</f>
        <v>46.8125</v>
      </c>
      <c r="F976" s="8">
        <f t="shared" si="54"/>
        <v>5.4187192118226646E-2</v>
      </c>
    </row>
    <row r="977" spans="1:6" x14ac:dyDescent="0.45">
      <c r="A977" s="88">
        <v>34394</v>
      </c>
      <c r="B977" s="86">
        <v>119.7</v>
      </c>
      <c r="C977" s="8">
        <f t="shared" si="55"/>
        <v>3.3528918692373733E-3</v>
      </c>
      <c r="D977" s="8">
        <f t="shared" si="56"/>
        <v>8.4245998315080062E-3</v>
      </c>
      <c r="E977" s="86">
        <f>IFERROR(VLOOKUP(A977,SPY!$A$2:$E$379,5,FALSE),"")</f>
        <v>44.59375</v>
      </c>
      <c r="F977" s="8">
        <f t="shared" si="54"/>
        <v>-1.3139695712309774E-2</v>
      </c>
    </row>
    <row r="978" spans="1:6" x14ac:dyDescent="0.45">
      <c r="A978" s="88">
        <v>34425</v>
      </c>
      <c r="B978" s="86">
        <v>119.7</v>
      </c>
      <c r="C978" s="8">
        <f t="shared" si="55"/>
        <v>0</v>
      </c>
      <c r="D978" s="8">
        <f t="shared" si="56"/>
        <v>3.3528918692373733E-3</v>
      </c>
      <c r="E978" s="86">
        <f>IFERROR(VLOOKUP(A978,SPY!$A$2:$E$379,5,FALSE),"")</f>
        <v>45.09375</v>
      </c>
      <c r="F978" s="8">
        <f t="shared" si="54"/>
        <v>2.4130589070262554E-2</v>
      </c>
    </row>
    <row r="979" spans="1:6" x14ac:dyDescent="0.45">
      <c r="A979" s="88">
        <v>34455</v>
      </c>
      <c r="B979" s="86">
        <v>119.9</v>
      </c>
      <c r="C979" s="8">
        <f t="shared" si="55"/>
        <v>1.6708437761070449E-3</v>
      </c>
      <c r="D979" s="8">
        <f t="shared" si="56"/>
        <v>1.6708437761070449E-3</v>
      </c>
      <c r="E979" s="86">
        <f>IFERROR(VLOOKUP(A979,SPY!$A$2:$E$379,5,FALSE),"")</f>
        <v>45.8125</v>
      </c>
      <c r="F979" s="8">
        <f t="shared" si="54"/>
        <v>1.3130615065653162E-2</v>
      </c>
    </row>
    <row r="980" spans="1:6" x14ac:dyDescent="0.45">
      <c r="A980" s="88">
        <v>34486</v>
      </c>
      <c r="B980" s="86">
        <v>120.5</v>
      </c>
      <c r="C980" s="8">
        <f t="shared" si="55"/>
        <v>5.0041701417846696E-3</v>
      </c>
      <c r="D980" s="8">
        <f t="shared" si="56"/>
        <v>8.3682008368199945E-3</v>
      </c>
      <c r="E980" s="86">
        <f>IFERROR(VLOOKUP(A980,SPY!$A$2:$E$379,5,FALSE),"")</f>
        <v>44.46875</v>
      </c>
      <c r="F980" s="8">
        <f t="shared" si="54"/>
        <v>-1.3176144244105403E-2</v>
      </c>
    </row>
    <row r="981" spans="1:6" x14ac:dyDescent="0.45">
      <c r="A981" s="88">
        <v>34516</v>
      </c>
      <c r="B981" s="86">
        <v>120.7</v>
      </c>
      <c r="C981" s="8">
        <f t="shared" si="55"/>
        <v>1.6597510373443924E-3</v>
      </c>
      <c r="D981" s="8">
        <f t="shared" si="56"/>
        <v>1.2583892617449743E-2</v>
      </c>
      <c r="E981" s="86">
        <f>IFERROR(VLOOKUP(A981,SPY!$A$2:$E$379,5,FALSE),"")</f>
        <v>45.90625</v>
      </c>
      <c r="F981" s="8">
        <f t="shared" si="54"/>
        <v>2.3693379790940661E-2</v>
      </c>
    </row>
    <row r="982" spans="1:6" x14ac:dyDescent="0.45">
      <c r="A982" s="88">
        <v>34547</v>
      </c>
      <c r="B982" s="86">
        <v>121.2</v>
      </c>
      <c r="C982" s="8">
        <f t="shared" si="55"/>
        <v>4.1425020712511085E-3</v>
      </c>
      <c r="D982" s="8">
        <f t="shared" si="56"/>
        <v>2.1061499578769904E-2</v>
      </c>
      <c r="E982" s="86">
        <f>IFERROR(VLOOKUP(A982,SPY!$A$2:$E$379,5,FALSE),"")</f>
        <v>47.65625</v>
      </c>
      <c r="F982" s="8">
        <f t="shared" si="54"/>
        <v>2.3489932885905951E-2</v>
      </c>
    </row>
    <row r="983" spans="1:6" x14ac:dyDescent="0.45">
      <c r="A983" s="88">
        <v>34578</v>
      </c>
      <c r="B983" s="86">
        <v>121</v>
      </c>
      <c r="C983" s="8">
        <f t="shared" si="55"/>
        <v>-1.6501650165017256E-3</v>
      </c>
      <c r="D983" s="8">
        <f t="shared" si="56"/>
        <v>1.9376579612468303E-2</v>
      </c>
      <c r="E983" s="86">
        <f>IFERROR(VLOOKUP(A983,SPY!$A$2:$E$379,5,FALSE),"")</f>
        <v>46.171875</v>
      </c>
      <c r="F983" s="8">
        <f t="shared" si="54"/>
        <v>5.1020408163264808E-3</v>
      </c>
    </row>
    <row r="984" spans="1:6" x14ac:dyDescent="0.45">
      <c r="A984" s="88">
        <v>34608</v>
      </c>
      <c r="B984" s="86">
        <v>120.9</v>
      </c>
      <c r="C984" s="8">
        <f t="shared" si="55"/>
        <v>-8.2644628099171058E-4</v>
      </c>
      <c r="D984" s="8">
        <f t="shared" si="56"/>
        <v>1.5113350125944613E-2</v>
      </c>
      <c r="E984" s="86">
        <f>IFERROR(VLOOKUP(A984,SPY!$A$2:$E$379,5,FALSE),"")</f>
        <v>47.484375</v>
      </c>
      <c r="F984" s="8">
        <f t="shared" si="54"/>
        <v>1.3675783855903845E-2</v>
      </c>
    </row>
    <row r="985" spans="1:6" x14ac:dyDescent="0.45">
      <c r="A985" s="88">
        <v>34639</v>
      </c>
      <c r="B985" s="86">
        <v>121.5</v>
      </c>
      <c r="C985" s="8">
        <f t="shared" si="55"/>
        <v>4.9627791563275903E-3</v>
      </c>
      <c r="D985" s="8">
        <f t="shared" si="56"/>
        <v>2.1008403361344463E-2</v>
      </c>
      <c r="E985" s="86">
        <f>IFERROR(VLOOKUP(A985,SPY!$A$2:$E$379,5,FALSE),"")</f>
        <v>45.59375</v>
      </c>
      <c r="F985" s="8">
        <f t="shared" si="54"/>
        <v>-1.6183412002697239E-2</v>
      </c>
    </row>
    <row r="986" spans="1:6" x14ac:dyDescent="0.45">
      <c r="A986" s="88">
        <v>34669</v>
      </c>
      <c r="B986" s="86">
        <v>121.9</v>
      </c>
      <c r="C986" s="8">
        <f t="shared" si="55"/>
        <v>3.2921810699588772E-3</v>
      </c>
      <c r="D986" s="8">
        <f t="shared" si="56"/>
        <v>2.7824620573355885E-2</v>
      </c>
      <c r="E986" s="86">
        <f>IFERROR(VLOOKUP(A986,SPY!$A$2:$E$379,5,FALSE),"")</f>
        <v>45.5625</v>
      </c>
      <c r="F986" s="8">
        <f t="shared" si="54"/>
        <v>-2.2132796780684139E-2</v>
      </c>
    </row>
    <row r="987" spans="1:6" x14ac:dyDescent="0.45">
      <c r="A987" s="88">
        <v>34700</v>
      </c>
      <c r="B987" s="86">
        <v>122.9</v>
      </c>
      <c r="C987" s="8">
        <f t="shared" si="55"/>
        <v>8.2034454470878426E-3</v>
      </c>
      <c r="D987" s="8">
        <f t="shared" si="56"/>
        <v>3.1905961376994307E-2</v>
      </c>
      <c r="E987" s="86">
        <f>IFERROR(VLOOKUP(A987,SPY!$A$2:$E$379,5,FALSE),"")</f>
        <v>47.09375</v>
      </c>
      <c r="F987" s="8">
        <f t="shared" si="54"/>
        <v>-2.3331173039533359E-2</v>
      </c>
    </row>
    <row r="988" spans="1:6" x14ac:dyDescent="0.45">
      <c r="A988" s="88">
        <v>34731</v>
      </c>
      <c r="B988" s="86">
        <v>123.5</v>
      </c>
      <c r="C988" s="8">
        <f t="shared" si="55"/>
        <v>4.8820179007322828E-3</v>
      </c>
      <c r="D988" s="8">
        <f t="shared" si="56"/>
        <v>3.5205364626990754E-2</v>
      </c>
      <c r="E988" s="86">
        <f>IFERROR(VLOOKUP(A988,SPY!$A$2:$E$379,5,FALSE),"")</f>
        <v>49.015625</v>
      </c>
      <c r="F988" s="8">
        <f t="shared" si="54"/>
        <v>4.706275033377838E-2</v>
      </c>
    </row>
    <row r="989" spans="1:6" x14ac:dyDescent="0.45">
      <c r="A989" s="88">
        <v>34759</v>
      </c>
      <c r="B989" s="86">
        <v>123.9</v>
      </c>
      <c r="C989" s="8">
        <f t="shared" si="55"/>
        <v>3.2388663967610754E-3</v>
      </c>
      <c r="D989" s="8">
        <f t="shared" si="56"/>
        <v>3.5087719298245723E-2</v>
      </c>
      <c r="E989" s="86">
        <f>IFERROR(VLOOKUP(A989,SPY!$A$2:$E$379,5,FALSE),"")</f>
        <v>50.109375</v>
      </c>
      <c r="F989" s="8">
        <f t="shared" si="54"/>
        <v>0.12368605466012617</v>
      </c>
    </row>
    <row r="990" spans="1:6" x14ac:dyDescent="0.45">
      <c r="A990" s="88">
        <v>34790</v>
      </c>
      <c r="B990" s="86">
        <v>124.6</v>
      </c>
      <c r="C990" s="8">
        <f t="shared" si="55"/>
        <v>5.6497175141241307E-3</v>
      </c>
      <c r="D990" s="8">
        <f t="shared" si="56"/>
        <v>4.0935672514619714E-2</v>
      </c>
      <c r="E990" s="86">
        <f>IFERROR(VLOOKUP(A990,SPY!$A$2:$E$379,5,FALSE),"")</f>
        <v>51.59375</v>
      </c>
      <c r="F990" s="8">
        <f t="shared" si="54"/>
        <v>0.14414414414414423</v>
      </c>
    </row>
    <row r="991" spans="1:6" x14ac:dyDescent="0.45">
      <c r="A991" s="88">
        <v>34820</v>
      </c>
      <c r="B991" s="86">
        <v>124.9</v>
      </c>
      <c r="C991" s="8">
        <f t="shared" si="55"/>
        <v>2.4077046548958148E-3</v>
      </c>
      <c r="D991" s="8">
        <f t="shared" si="56"/>
        <v>4.1701417848206912E-2</v>
      </c>
      <c r="E991" s="86">
        <f>IFERROR(VLOOKUP(A991,SPY!$A$2:$E$379,5,FALSE),"")</f>
        <v>53.640625</v>
      </c>
      <c r="F991" s="8">
        <f t="shared" si="54"/>
        <v>0.17087312414733979</v>
      </c>
    </row>
    <row r="992" spans="1:6" x14ac:dyDescent="0.45">
      <c r="A992" s="88">
        <v>34851</v>
      </c>
      <c r="B992" s="86">
        <v>125.3</v>
      </c>
      <c r="C992" s="8">
        <f t="shared" si="55"/>
        <v>3.2025620496396456E-3</v>
      </c>
      <c r="D992" s="8">
        <f t="shared" si="56"/>
        <v>3.9834024896265641E-2</v>
      </c>
      <c r="E992" s="86">
        <f>IFERROR(VLOOKUP(A992,SPY!$A$2:$E$379,5,FALSE),"")</f>
        <v>54.40625</v>
      </c>
      <c r="F992" s="8">
        <f t="shared" si="54"/>
        <v>0.22347153900210825</v>
      </c>
    </row>
    <row r="993" spans="1:6" x14ac:dyDescent="0.45">
      <c r="A993" s="88">
        <v>34881</v>
      </c>
      <c r="B993" s="86">
        <v>125.3</v>
      </c>
      <c r="C993" s="8">
        <f t="shared" si="55"/>
        <v>0</v>
      </c>
      <c r="D993" s="8">
        <f t="shared" si="56"/>
        <v>3.8111019055509399E-2</v>
      </c>
      <c r="E993" s="86">
        <f>IFERROR(VLOOKUP(A993,SPY!$A$2:$E$379,5,FALSE),"")</f>
        <v>56.15625</v>
      </c>
      <c r="F993" s="8">
        <f t="shared" si="54"/>
        <v>0.22328114363512586</v>
      </c>
    </row>
    <row r="994" spans="1:6" x14ac:dyDescent="0.45">
      <c r="A994" s="88">
        <v>34912</v>
      </c>
      <c r="B994" s="86">
        <v>125.1</v>
      </c>
      <c r="C994" s="8">
        <f t="shared" si="55"/>
        <v>-1.5961691939345712E-3</v>
      </c>
      <c r="D994" s="8">
        <f t="shared" si="56"/>
        <v>3.2178217821782207E-2</v>
      </c>
      <c r="E994" s="86">
        <f>IFERROR(VLOOKUP(A994,SPY!$A$2:$E$379,5,FALSE),"")</f>
        <v>56.40625</v>
      </c>
      <c r="F994" s="8">
        <f t="shared" si="54"/>
        <v>0.18360655737704912</v>
      </c>
    </row>
    <row r="995" spans="1:6" x14ac:dyDescent="0.45">
      <c r="A995" s="88">
        <v>34943</v>
      </c>
      <c r="B995" s="86">
        <v>125.2</v>
      </c>
      <c r="C995" s="8">
        <f t="shared" si="55"/>
        <v>7.9936051159079646E-4</v>
      </c>
      <c r="D995" s="8">
        <f t="shared" si="56"/>
        <v>3.4710743801652955E-2</v>
      </c>
      <c r="E995" s="86">
        <f>IFERROR(VLOOKUP(A995,SPY!$A$2:$E$379,5,FALSE),"")</f>
        <v>58.484375</v>
      </c>
      <c r="F995" s="8">
        <f t="shared" si="54"/>
        <v>0.26666666666666661</v>
      </c>
    </row>
    <row r="996" spans="1:6" x14ac:dyDescent="0.45">
      <c r="A996" s="88">
        <v>34973</v>
      </c>
      <c r="B996" s="86">
        <v>125.3</v>
      </c>
      <c r="C996" s="8">
        <f t="shared" si="55"/>
        <v>7.987220447283061E-4</v>
      </c>
      <c r="D996" s="8">
        <f t="shared" si="56"/>
        <v>3.6393713813068551E-2</v>
      </c>
      <c r="E996" s="86">
        <f>IFERROR(VLOOKUP(A996,SPY!$A$2:$E$379,5,FALSE),"")</f>
        <v>58.3125</v>
      </c>
      <c r="F996" s="8">
        <f t="shared" si="54"/>
        <v>0.22803553800592291</v>
      </c>
    </row>
    <row r="997" spans="1:6" x14ac:dyDescent="0.45">
      <c r="A997" s="88">
        <v>35004</v>
      </c>
      <c r="B997" s="86">
        <v>125.4</v>
      </c>
      <c r="C997" s="8">
        <f t="shared" si="55"/>
        <v>7.9808459696728562E-4</v>
      </c>
      <c r="D997" s="8">
        <f t="shared" si="56"/>
        <v>3.2098765432098775E-2</v>
      </c>
      <c r="E997" s="86">
        <f>IFERROR(VLOOKUP(A997,SPY!$A$2:$E$379,5,FALSE),"")</f>
        <v>60.90625</v>
      </c>
      <c r="F997" s="8">
        <f t="shared" si="54"/>
        <v>0.33584647018505831</v>
      </c>
    </row>
    <row r="998" spans="1:6" x14ac:dyDescent="0.45">
      <c r="A998" s="88">
        <v>35034</v>
      </c>
      <c r="B998" s="86">
        <v>125.7</v>
      </c>
      <c r="C998" s="8">
        <f t="shared" si="55"/>
        <v>2.3923444976077235E-3</v>
      </c>
      <c r="D998" s="8">
        <f t="shared" si="56"/>
        <v>3.1173092698933536E-2</v>
      </c>
      <c r="E998" s="86">
        <f>IFERROR(VLOOKUP(A998,SPY!$A$2:$E$379,5,FALSE),"")</f>
        <v>61.484375</v>
      </c>
      <c r="F998" s="8">
        <f t="shared" si="54"/>
        <v>0.34945130315500683</v>
      </c>
    </row>
    <row r="999" spans="1:6" x14ac:dyDescent="0.45">
      <c r="A999" s="88">
        <v>35065</v>
      </c>
      <c r="B999" s="86">
        <v>126.3</v>
      </c>
      <c r="C999" s="8">
        <f t="shared" si="55"/>
        <v>4.7732696897373472E-3</v>
      </c>
      <c r="D999" s="8">
        <f t="shared" si="56"/>
        <v>2.7664768104149751E-2</v>
      </c>
      <c r="E999" s="86">
        <f>IFERROR(VLOOKUP(A999,SPY!$A$2:$E$379,5,FALSE),"")</f>
        <v>63.671875</v>
      </c>
      <c r="F999" s="8">
        <f t="shared" si="54"/>
        <v>0.35202388852023891</v>
      </c>
    </row>
    <row r="1000" spans="1:6" x14ac:dyDescent="0.45">
      <c r="A1000" s="88">
        <v>35096</v>
      </c>
      <c r="B1000" s="86">
        <v>126.2</v>
      </c>
      <c r="C1000" s="8">
        <f t="shared" si="55"/>
        <v>-7.9176563737126671E-4</v>
      </c>
      <c r="D1000" s="8">
        <f t="shared" si="56"/>
        <v>2.1862348178137703E-2</v>
      </c>
      <c r="E1000" s="86">
        <f>IFERROR(VLOOKUP(A1000,SPY!$A$2:$E$379,5,FALSE),"")</f>
        <v>63.875</v>
      </c>
      <c r="F1000" s="8">
        <f t="shared" si="54"/>
        <v>0.30315588141536498</v>
      </c>
    </row>
    <row r="1001" spans="1:6" x14ac:dyDescent="0.45">
      <c r="A1001" s="88">
        <v>35125</v>
      </c>
      <c r="B1001" s="86">
        <v>126.4</v>
      </c>
      <c r="C1001" s="8">
        <f t="shared" si="55"/>
        <v>1.5847860538826808E-3</v>
      </c>
      <c r="D1001" s="8">
        <f t="shared" si="56"/>
        <v>2.0177562550443895E-2</v>
      </c>
      <c r="E1001" s="86">
        <f>IFERROR(VLOOKUP(A1001,SPY!$A$2:$E$379,5,FALSE),"")</f>
        <v>64.6875</v>
      </c>
      <c r="F1001" s="8">
        <f t="shared" ref="F1001:F1064" si="57">IFERROR(E1001/E989-1,"")</f>
        <v>0.29092609915809176</v>
      </c>
    </row>
    <row r="1002" spans="1:6" x14ac:dyDescent="0.45">
      <c r="A1002" s="88">
        <v>35156</v>
      </c>
      <c r="B1002" s="86">
        <v>127.4</v>
      </c>
      <c r="C1002" s="8">
        <f t="shared" si="55"/>
        <v>7.9113924050633333E-3</v>
      </c>
      <c r="D1002" s="8">
        <f t="shared" si="56"/>
        <v>2.2471910112359605E-2</v>
      </c>
      <c r="E1002" s="86">
        <f>IFERROR(VLOOKUP(A1002,SPY!$A$2:$E$379,5,FALSE),"")</f>
        <v>65.390625</v>
      </c>
      <c r="F1002" s="8">
        <f t="shared" si="57"/>
        <v>0.26741368867353121</v>
      </c>
    </row>
    <row r="1003" spans="1:6" x14ac:dyDescent="0.45">
      <c r="A1003" s="88">
        <v>35186</v>
      </c>
      <c r="B1003" s="86">
        <v>128.1</v>
      </c>
      <c r="C1003" s="8">
        <f t="shared" si="55"/>
        <v>5.494505494505475E-3</v>
      </c>
      <c r="D1003" s="8">
        <f t="shared" si="56"/>
        <v>2.5620496397117609E-2</v>
      </c>
      <c r="E1003" s="86">
        <f>IFERROR(VLOOKUP(A1003,SPY!$A$2:$E$379,5,FALSE),"")</f>
        <v>66.875</v>
      </c>
      <c r="F1003" s="8">
        <f t="shared" si="57"/>
        <v>0.24672298281386551</v>
      </c>
    </row>
    <row r="1004" spans="1:6" x14ac:dyDescent="0.45">
      <c r="A1004" s="88">
        <v>35217</v>
      </c>
      <c r="B1004" s="86">
        <v>128</v>
      </c>
      <c r="C1004" s="8">
        <f t="shared" si="55"/>
        <v>-7.8064012490242085E-4</v>
      </c>
      <c r="D1004" s="8">
        <f t="shared" si="56"/>
        <v>2.154828411811649E-2</v>
      </c>
      <c r="E1004" s="86">
        <f>IFERROR(VLOOKUP(A1004,SPY!$A$2:$E$379,5,FALSE),"")</f>
        <v>67.109375</v>
      </c>
      <c r="F1004" s="8">
        <f t="shared" si="57"/>
        <v>0.23348650201033894</v>
      </c>
    </row>
    <row r="1005" spans="1:6" x14ac:dyDescent="0.45">
      <c r="A1005" s="88">
        <v>35247</v>
      </c>
      <c r="B1005" s="86">
        <v>128</v>
      </c>
      <c r="C1005" s="8">
        <f t="shared" si="55"/>
        <v>0</v>
      </c>
      <c r="D1005" s="8">
        <f t="shared" si="56"/>
        <v>2.154828411811649E-2</v>
      </c>
      <c r="E1005" s="86">
        <f>IFERROR(VLOOKUP(A1005,SPY!$A$2:$E$379,5,FALSE),"")</f>
        <v>64.09375</v>
      </c>
      <c r="F1005" s="8">
        <f t="shared" si="57"/>
        <v>0.14134668892598778</v>
      </c>
    </row>
    <row r="1006" spans="1:6" x14ac:dyDescent="0.45">
      <c r="A1006" s="88">
        <v>35278</v>
      </c>
      <c r="B1006" s="86">
        <v>128.30000000000001</v>
      </c>
      <c r="C1006" s="8">
        <f t="shared" si="55"/>
        <v>2.3437500000000888E-3</v>
      </c>
      <c r="D1006" s="8">
        <f t="shared" si="56"/>
        <v>2.5579536370903488E-2</v>
      </c>
      <c r="E1006" s="86">
        <f>IFERROR(VLOOKUP(A1006,SPY!$A$2:$E$379,5,FALSE),"")</f>
        <v>65.328125</v>
      </c>
      <c r="F1006" s="8">
        <f t="shared" si="57"/>
        <v>0.15817174515235455</v>
      </c>
    </row>
    <row r="1007" spans="1:6" x14ac:dyDescent="0.45">
      <c r="A1007" s="88">
        <v>35309</v>
      </c>
      <c r="B1007" s="86">
        <v>128.19999999999999</v>
      </c>
      <c r="C1007" s="8">
        <f t="shared" si="55"/>
        <v>-7.7942322681234799E-4</v>
      </c>
      <c r="D1007" s="8">
        <f t="shared" si="56"/>
        <v>2.3961661341852958E-2</v>
      </c>
      <c r="E1007" s="86">
        <f>IFERROR(VLOOKUP(A1007,SPY!$A$2:$E$379,5,FALSE),"")</f>
        <v>68.625</v>
      </c>
      <c r="F1007" s="8">
        <f t="shared" si="57"/>
        <v>0.17339032861341175</v>
      </c>
    </row>
    <row r="1008" spans="1:6" x14ac:dyDescent="0.45">
      <c r="A1008" s="88">
        <v>35339</v>
      </c>
      <c r="B1008" s="86">
        <v>128</v>
      </c>
      <c r="C1008" s="8">
        <f t="shared" si="55"/>
        <v>-1.5600624024960652E-3</v>
      </c>
      <c r="D1008" s="8">
        <f t="shared" si="56"/>
        <v>2.154828411811649E-2</v>
      </c>
      <c r="E1008" s="86">
        <f>IFERROR(VLOOKUP(A1008,SPY!$A$2:$E$379,5,FALSE),"")</f>
        <v>70.84375</v>
      </c>
      <c r="F1008" s="8">
        <f t="shared" si="57"/>
        <v>0.214898177920686</v>
      </c>
    </row>
    <row r="1009" spans="1:6" x14ac:dyDescent="0.45">
      <c r="A1009" s="88">
        <v>35370</v>
      </c>
      <c r="B1009" s="86">
        <v>128.19999999999999</v>
      </c>
      <c r="C1009" s="8">
        <f t="shared" si="55"/>
        <v>1.5624999999999112E-3</v>
      </c>
      <c r="D1009" s="8">
        <f t="shared" si="56"/>
        <v>2.2328548644338087E-2</v>
      </c>
      <c r="E1009" s="86">
        <f>IFERROR(VLOOKUP(A1009,SPY!$A$2:$E$379,5,FALSE),"")</f>
        <v>76.015625</v>
      </c>
      <c r="F1009" s="8">
        <f t="shared" si="57"/>
        <v>0.24807593637762948</v>
      </c>
    </row>
    <row r="1010" spans="1:6" x14ac:dyDescent="0.45">
      <c r="A1010" s="88">
        <v>35400</v>
      </c>
      <c r="B1010" s="86">
        <v>129.1</v>
      </c>
      <c r="C1010" s="8">
        <f t="shared" si="55"/>
        <v>7.0202808112325155E-3</v>
      </c>
      <c r="D1010" s="8">
        <f t="shared" si="56"/>
        <v>2.704852824184556E-2</v>
      </c>
      <c r="E1010" s="86">
        <f>IFERROR(VLOOKUP(A1010,SPY!$A$2:$E$379,5,FALSE),"")</f>
        <v>73.84375</v>
      </c>
      <c r="F1010" s="8">
        <f t="shared" si="57"/>
        <v>0.20101651842439638</v>
      </c>
    </row>
    <row r="1011" spans="1:6" x14ac:dyDescent="0.45">
      <c r="A1011" s="88">
        <v>35431</v>
      </c>
      <c r="B1011" s="86">
        <v>129.69999999999999</v>
      </c>
      <c r="C1011" s="8">
        <f t="shared" si="55"/>
        <v>4.6475600309836551E-3</v>
      </c>
      <c r="D1011" s="8">
        <f t="shared" si="56"/>
        <v>2.6920031670625511E-2</v>
      </c>
      <c r="E1011" s="86">
        <f>IFERROR(VLOOKUP(A1011,SPY!$A$2:$E$379,5,FALSE),"")</f>
        <v>78.40625</v>
      </c>
      <c r="F1011" s="8">
        <f t="shared" si="57"/>
        <v>0.23141104294478532</v>
      </c>
    </row>
    <row r="1012" spans="1:6" x14ac:dyDescent="0.45">
      <c r="A1012" s="88">
        <v>35462</v>
      </c>
      <c r="B1012" s="86">
        <v>128.5</v>
      </c>
      <c r="C1012" s="8">
        <f t="shared" si="55"/>
        <v>-9.2521202775635025E-3</v>
      </c>
      <c r="D1012" s="8">
        <f t="shared" si="56"/>
        <v>1.8225039619651273E-2</v>
      </c>
      <c r="E1012" s="86">
        <f>IFERROR(VLOOKUP(A1012,SPY!$A$2:$E$379,5,FALSE),"")</f>
        <v>79.15625</v>
      </c>
      <c r="F1012" s="8">
        <f t="shared" si="57"/>
        <v>0.2392367906066537</v>
      </c>
    </row>
    <row r="1013" spans="1:6" x14ac:dyDescent="0.45">
      <c r="A1013" s="88">
        <v>35490</v>
      </c>
      <c r="B1013" s="86">
        <v>127.3</v>
      </c>
      <c r="C1013" s="8">
        <f t="shared" si="55"/>
        <v>-9.3385214007781769E-3</v>
      </c>
      <c r="D1013" s="8">
        <f t="shared" si="56"/>
        <v>7.1202531645568889E-3</v>
      </c>
      <c r="E1013" s="86">
        <f>IFERROR(VLOOKUP(A1013,SPY!$A$2:$E$379,5,FALSE),"")</f>
        <v>75.375</v>
      </c>
      <c r="F1013" s="8">
        <f t="shared" si="57"/>
        <v>0.16521739130434776</v>
      </c>
    </row>
    <row r="1014" spans="1:6" x14ac:dyDescent="0.45">
      <c r="A1014" s="88">
        <v>35521</v>
      </c>
      <c r="B1014" s="86">
        <v>127</v>
      </c>
      <c r="C1014" s="8">
        <f t="shared" si="55"/>
        <v>-2.3566378633149698E-3</v>
      </c>
      <c r="D1014" s="8">
        <f t="shared" si="56"/>
        <v>-3.1397174254317317E-3</v>
      </c>
      <c r="E1014" s="86">
        <f>IFERROR(VLOOKUP(A1014,SPY!$A$2:$E$379,5,FALSE),"")</f>
        <v>80.09375</v>
      </c>
      <c r="F1014" s="8">
        <f t="shared" si="57"/>
        <v>0.22485065710872165</v>
      </c>
    </row>
    <row r="1015" spans="1:6" x14ac:dyDescent="0.45">
      <c r="A1015" s="88">
        <v>35551</v>
      </c>
      <c r="B1015" s="86">
        <v>127.4</v>
      </c>
      <c r="C1015" s="8">
        <f t="shared" si="55"/>
        <v>3.1496062992126816E-3</v>
      </c>
      <c r="D1015" s="8">
        <f t="shared" si="56"/>
        <v>-5.4644808743168349E-3</v>
      </c>
      <c r="E1015" s="86">
        <f>IFERROR(VLOOKUP(A1015,SPY!$A$2:$E$379,5,FALSE),"")</f>
        <v>85.15625</v>
      </c>
      <c r="F1015" s="8">
        <f t="shared" si="57"/>
        <v>0.27336448598130847</v>
      </c>
    </row>
    <row r="1016" spans="1:6" x14ac:dyDescent="0.45">
      <c r="A1016" s="88">
        <v>35582</v>
      </c>
      <c r="B1016" s="86">
        <v>127.2</v>
      </c>
      <c r="C1016" s="8">
        <f t="shared" si="55"/>
        <v>-1.5698587127158659E-3</v>
      </c>
      <c r="D1016" s="8">
        <f t="shared" si="56"/>
        <v>-6.2499999999999778E-3</v>
      </c>
      <c r="E1016" s="86">
        <f>IFERROR(VLOOKUP(A1016,SPY!$A$2:$E$379,5,FALSE),"")</f>
        <v>88.3125</v>
      </c>
      <c r="F1016" s="8">
        <f t="shared" si="57"/>
        <v>0.31594877764842844</v>
      </c>
    </row>
    <row r="1017" spans="1:6" x14ac:dyDescent="0.45">
      <c r="A1017" s="88">
        <v>35612</v>
      </c>
      <c r="B1017" s="86">
        <v>126.9</v>
      </c>
      <c r="C1017" s="8">
        <f t="shared" si="55"/>
        <v>-2.3584905660377631E-3</v>
      </c>
      <c r="D1017" s="8">
        <f t="shared" si="56"/>
        <v>-8.5937499999999556E-3</v>
      </c>
      <c r="E1017" s="86">
        <f>IFERROR(VLOOKUP(A1017,SPY!$A$2:$E$379,5,FALSE),"")</f>
        <v>95.3125</v>
      </c>
      <c r="F1017" s="8">
        <f t="shared" si="57"/>
        <v>0.48707947342759628</v>
      </c>
    </row>
    <row r="1018" spans="1:6" x14ac:dyDescent="0.45">
      <c r="A1018" s="88">
        <v>35643</v>
      </c>
      <c r="B1018" s="86">
        <v>127.2</v>
      </c>
      <c r="C1018" s="8">
        <f t="shared" si="55"/>
        <v>2.3640661938533203E-3</v>
      </c>
      <c r="D1018" s="8">
        <f t="shared" si="56"/>
        <v>-8.5736554949338295E-3</v>
      </c>
      <c r="E1018" s="86">
        <f>IFERROR(VLOOKUP(A1018,SPY!$A$2:$E$379,5,FALSE),"")</f>
        <v>90.375</v>
      </c>
      <c r="F1018" s="8">
        <f t="shared" si="57"/>
        <v>0.38340110021525953</v>
      </c>
    </row>
    <row r="1019" spans="1:6" x14ac:dyDescent="0.45">
      <c r="A1019" s="88">
        <v>35674</v>
      </c>
      <c r="B1019" s="86">
        <v>127.5</v>
      </c>
      <c r="C1019" s="8">
        <f t="shared" si="55"/>
        <v>2.3584905660376521E-3</v>
      </c>
      <c r="D1019" s="8">
        <f t="shared" si="56"/>
        <v>-5.4602184087362282E-3</v>
      </c>
      <c r="E1019" s="86">
        <f>IFERROR(VLOOKUP(A1019,SPY!$A$2:$E$379,5,FALSE),"")</f>
        <v>94.375</v>
      </c>
      <c r="F1019" s="8">
        <f t="shared" si="57"/>
        <v>0.37522768670309659</v>
      </c>
    </row>
    <row r="1020" spans="1:6" x14ac:dyDescent="0.45">
      <c r="A1020" s="88">
        <v>35704</v>
      </c>
      <c r="B1020" s="86">
        <v>127.8</v>
      </c>
      <c r="C1020" s="8">
        <f t="shared" si="55"/>
        <v>2.3529411764706687E-3</v>
      </c>
      <c r="D1020" s="8">
        <f t="shared" si="56"/>
        <v>-1.5625000000000222E-3</v>
      </c>
      <c r="E1020" s="86">
        <f>IFERROR(VLOOKUP(A1020,SPY!$A$2:$E$379,5,FALSE),"")</f>
        <v>92.0625</v>
      </c>
      <c r="F1020" s="8">
        <f t="shared" si="57"/>
        <v>0.29951477723864128</v>
      </c>
    </row>
    <row r="1021" spans="1:6" x14ac:dyDescent="0.45">
      <c r="A1021" s="88">
        <v>35735</v>
      </c>
      <c r="B1021" s="86">
        <v>127.9</v>
      </c>
      <c r="C1021" s="8">
        <f t="shared" si="55"/>
        <v>7.8247261345865127E-4</v>
      </c>
      <c r="D1021" s="8">
        <f t="shared" si="56"/>
        <v>-2.3400936037439868E-3</v>
      </c>
      <c r="E1021" s="86">
        <f>IFERROR(VLOOKUP(A1021,SPY!$A$2:$E$379,5,FALSE),"")</f>
        <v>95.625</v>
      </c>
      <c r="F1021" s="8">
        <f t="shared" si="57"/>
        <v>0.25796505652620771</v>
      </c>
    </row>
    <row r="1022" spans="1:6" x14ac:dyDescent="0.45">
      <c r="A1022" s="88">
        <v>35765</v>
      </c>
      <c r="B1022" s="86">
        <v>126.8</v>
      </c>
      <c r="C1022" s="8">
        <f t="shared" si="55"/>
        <v>-8.6004691164973668E-3</v>
      </c>
      <c r="D1022" s="8">
        <f t="shared" si="56"/>
        <v>-1.7815646785437678E-2</v>
      </c>
      <c r="E1022" s="86">
        <f>IFERROR(VLOOKUP(A1022,SPY!$A$2:$E$379,5,FALSE),"")</f>
        <v>97.0625</v>
      </c>
      <c r="F1022" s="8">
        <f t="shared" si="57"/>
        <v>0.31443080829454084</v>
      </c>
    </row>
    <row r="1023" spans="1:6" x14ac:dyDescent="0.45">
      <c r="A1023" s="88">
        <v>35796</v>
      </c>
      <c r="B1023" s="86">
        <v>125.4</v>
      </c>
      <c r="C1023" s="8">
        <f t="shared" si="55"/>
        <v>-1.1041009463722329E-2</v>
      </c>
      <c r="D1023" s="8">
        <f t="shared" si="56"/>
        <v>-3.3153430994602773E-2</v>
      </c>
      <c r="E1023" s="86">
        <f>IFERROR(VLOOKUP(A1023,SPY!$A$2:$E$379,5,FALSE),"")</f>
        <v>98.3125</v>
      </c>
      <c r="F1023" s="8">
        <f t="shared" si="57"/>
        <v>0.25388601036269431</v>
      </c>
    </row>
    <row r="1024" spans="1:6" x14ac:dyDescent="0.45">
      <c r="A1024" s="88">
        <v>35827</v>
      </c>
      <c r="B1024" s="86">
        <v>125</v>
      </c>
      <c r="C1024" s="8">
        <f t="shared" si="55"/>
        <v>-3.1897926634769647E-3</v>
      </c>
      <c r="D1024" s="8">
        <f t="shared" si="56"/>
        <v>-2.7237354085603127E-2</v>
      </c>
      <c r="E1024" s="86">
        <f>IFERROR(VLOOKUP(A1024,SPY!$A$2:$E$379,5,FALSE),"")</f>
        <v>105.125</v>
      </c>
      <c r="F1024" s="8">
        <f t="shared" si="57"/>
        <v>0.32806948282668769</v>
      </c>
    </row>
    <row r="1025" spans="1:6" x14ac:dyDescent="0.45">
      <c r="A1025" s="88">
        <v>35855</v>
      </c>
      <c r="B1025" s="86">
        <v>124.7</v>
      </c>
      <c r="C1025" s="8">
        <f t="shared" si="55"/>
        <v>-2.3999999999999577E-3</v>
      </c>
      <c r="D1025" s="8">
        <f t="shared" si="56"/>
        <v>-2.0424194815396701E-2</v>
      </c>
      <c r="E1025" s="86">
        <f>IFERROR(VLOOKUP(A1025,SPY!$A$2:$E$379,5,FALSE),"")</f>
        <v>109.9375</v>
      </c>
      <c r="F1025" s="8">
        <f t="shared" si="57"/>
        <v>0.4585406301824213</v>
      </c>
    </row>
    <row r="1026" spans="1:6" x14ac:dyDescent="0.45">
      <c r="A1026" s="88">
        <v>35886</v>
      </c>
      <c r="B1026" s="86">
        <v>124.9</v>
      </c>
      <c r="C1026" s="8">
        <f t="shared" si="55"/>
        <v>1.6038492381715841E-3</v>
      </c>
      <c r="D1026" s="8">
        <f t="shared" si="56"/>
        <v>-1.6535433070866135E-2</v>
      </c>
      <c r="E1026" s="86">
        <f>IFERROR(VLOOKUP(A1026,SPY!$A$2:$E$379,5,FALSE),"")</f>
        <v>111.34375</v>
      </c>
      <c r="F1026" s="8">
        <f t="shared" si="57"/>
        <v>0.39016777214202114</v>
      </c>
    </row>
    <row r="1027" spans="1:6" x14ac:dyDescent="0.45">
      <c r="A1027" s="88">
        <v>35916</v>
      </c>
      <c r="B1027" s="86">
        <v>125.1</v>
      </c>
      <c r="C1027" s="8">
        <f t="shared" si="55"/>
        <v>1.6012810248198228E-3</v>
      </c>
      <c r="D1027" s="8">
        <f t="shared" si="56"/>
        <v>-1.8053375196232402E-2</v>
      </c>
      <c r="E1027" s="86">
        <f>IFERROR(VLOOKUP(A1027,SPY!$A$2:$E$379,5,FALSE),"")</f>
        <v>109.03125</v>
      </c>
      <c r="F1027" s="8">
        <f t="shared" si="57"/>
        <v>0.28036697247706432</v>
      </c>
    </row>
    <row r="1028" spans="1:6" x14ac:dyDescent="0.45">
      <c r="A1028" s="88">
        <v>35947</v>
      </c>
      <c r="B1028" s="86">
        <v>124.8</v>
      </c>
      <c r="C1028" s="8">
        <f t="shared" si="55"/>
        <v>-2.3980815347721673E-3</v>
      </c>
      <c r="D1028" s="8">
        <f t="shared" si="56"/>
        <v>-1.8867924528301883E-2</v>
      </c>
      <c r="E1028" s="86">
        <f>IFERROR(VLOOKUP(A1028,SPY!$A$2:$E$379,5,FALSE),"")</f>
        <v>113.3125</v>
      </c>
      <c r="F1028" s="8">
        <f t="shared" si="57"/>
        <v>0.28308563340410475</v>
      </c>
    </row>
    <row r="1029" spans="1:6" x14ac:dyDescent="0.45">
      <c r="A1029" s="88">
        <v>35977</v>
      </c>
      <c r="B1029" s="86">
        <v>124.9</v>
      </c>
      <c r="C1029" s="8">
        <f t="shared" ref="C1029:C1092" si="58">B1029/B1028-1</f>
        <v>8.0128205128215946E-4</v>
      </c>
      <c r="D1029" s="8">
        <f t="shared" si="56"/>
        <v>-1.5760441292356209E-2</v>
      </c>
      <c r="E1029" s="86">
        <f>IFERROR(VLOOKUP(A1029,SPY!$A$2:$E$379,5,FALSE),"")</f>
        <v>111.78125</v>
      </c>
      <c r="F1029" s="8">
        <f t="shared" si="57"/>
        <v>0.17278688524590158</v>
      </c>
    </row>
    <row r="1030" spans="1:6" x14ac:dyDescent="0.45">
      <c r="A1030" s="88">
        <v>36008</v>
      </c>
      <c r="B1030" s="86">
        <v>124.2</v>
      </c>
      <c r="C1030" s="8">
        <f t="shared" si="58"/>
        <v>-5.6044835868694909E-3</v>
      </c>
      <c r="D1030" s="8">
        <f t="shared" si="56"/>
        <v>-2.3584905660377409E-2</v>
      </c>
      <c r="E1030" s="86">
        <f>IFERROR(VLOOKUP(A1030,SPY!$A$2:$E$379,5,FALSE),"")</f>
        <v>96</v>
      </c>
      <c r="F1030" s="8">
        <f t="shared" si="57"/>
        <v>6.2240663900414939E-2</v>
      </c>
    </row>
    <row r="1031" spans="1:6" x14ac:dyDescent="0.45">
      <c r="A1031" s="88">
        <v>36039</v>
      </c>
      <c r="B1031" s="86">
        <v>123.8</v>
      </c>
      <c r="C1031" s="8">
        <f t="shared" si="58"/>
        <v>-3.2206119162641045E-3</v>
      </c>
      <c r="D1031" s="8">
        <f t="shared" si="56"/>
        <v>-2.9019607843137285E-2</v>
      </c>
      <c r="E1031" s="86">
        <f>IFERROR(VLOOKUP(A1031,SPY!$A$2:$E$379,5,FALSE),"")</f>
        <v>101.75</v>
      </c>
      <c r="F1031" s="8">
        <f t="shared" si="57"/>
        <v>7.8145695364238321E-2</v>
      </c>
    </row>
    <row r="1032" spans="1:6" x14ac:dyDescent="0.45">
      <c r="A1032" s="88">
        <v>36069</v>
      </c>
      <c r="B1032" s="86">
        <v>124</v>
      </c>
      <c r="C1032" s="8">
        <f t="shared" si="58"/>
        <v>1.615508885298933E-3</v>
      </c>
      <c r="D1032" s="8">
        <f t="shared" si="56"/>
        <v>-2.9733959311424085E-2</v>
      </c>
      <c r="E1032" s="86">
        <f>IFERROR(VLOOKUP(A1032,SPY!$A$2:$E$379,5,FALSE),"")</f>
        <v>110</v>
      </c>
      <c r="F1032" s="8">
        <f t="shared" si="57"/>
        <v>0.19484046164290558</v>
      </c>
    </row>
    <row r="1033" spans="1:6" x14ac:dyDescent="0.45">
      <c r="A1033" s="88">
        <v>36100</v>
      </c>
      <c r="B1033" s="86">
        <v>123.6</v>
      </c>
      <c r="C1033" s="8">
        <f t="shared" si="58"/>
        <v>-3.225806451612967E-3</v>
      </c>
      <c r="D1033" s="8">
        <f t="shared" si="56"/>
        <v>-3.3620015637216616E-2</v>
      </c>
      <c r="E1033" s="86">
        <f>IFERROR(VLOOKUP(A1033,SPY!$A$2:$E$379,5,FALSE),"")</f>
        <v>116.125</v>
      </c>
      <c r="F1033" s="8">
        <f t="shared" si="57"/>
        <v>0.21437908496732017</v>
      </c>
    </row>
    <row r="1034" spans="1:6" x14ac:dyDescent="0.45">
      <c r="A1034" s="88">
        <v>36130</v>
      </c>
      <c r="B1034" s="86">
        <v>122.8</v>
      </c>
      <c r="C1034" s="8">
        <f t="shared" si="58"/>
        <v>-6.4724919093850364E-3</v>
      </c>
      <c r="D1034" s="8">
        <f t="shared" si="56"/>
        <v>-3.1545741324921162E-2</v>
      </c>
      <c r="E1034" s="86">
        <f>IFERROR(VLOOKUP(A1034,SPY!$A$2:$E$379,5,FALSE),"")</f>
        <v>123.3125</v>
      </c>
      <c r="F1034" s="8">
        <f t="shared" si="57"/>
        <v>0.27044430135222153</v>
      </c>
    </row>
    <row r="1035" spans="1:6" x14ac:dyDescent="0.45">
      <c r="A1035" s="88">
        <v>36161</v>
      </c>
      <c r="B1035" s="86">
        <v>122.9</v>
      </c>
      <c r="C1035" s="8">
        <f t="shared" si="58"/>
        <v>8.1433224755711464E-4</v>
      </c>
      <c r="D1035" s="8">
        <f t="shared" si="56"/>
        <v>-1.9936204146730474E-2</v>
      </c>
      <c r="E1035" s="86">
        <f>IFERROR(VLOOKUP(A1035,SPY!$A$2:$E$379,5,FALSE),"")</f>
        <v>127.65625</v>
      </c>
      <c r="F1035" s="8">
        <f t="shared" si="57"/>
        <v>0.29847425301970754</v>
      </c>
    </row>
    <row r="1036" spans="1:6" x14ac:dyDescent="0.45">
      <c r="A1036" s="88">
        <v>36192</v>
      </c>
      <c r="B1036" s="86">
        <v>122.3</v>
      </c>
      <c r="C1036" s="8">
        <f t="shared" si="58"/>
        <v>-4.8820179007323938E-3</v>
      </c>
      <c r="D1036" s="8">
        <f t="shared" si="56"/>
        <v>-2.1600000000000064E-2</v>
      </c>
      <c r="E1036" s="86">
        <f>IFERROR(VLOOKUP(A1036,SPY!$A$2:$E$379,5,FALSE),"")</f>
        <v>123.5625</v>
      </c>
      <c r="F1036" s="8">
        <f t="shared" si="57"/>
        <v>0.17538644470868014</v>
      </c>
    </row>
    <row r="1037" spans="1:6" x14ac:dyDescent="0.45">
      <c r="A1037" s="88">
        <v>36220</v>
      </c>
      <c r="B1037" s="86">
        <v>122.6</v>
      </c>
      <c r="C1037" s="8">
        <f t="shared" si="58"/>
        <v>2.4529844644316512E-3</v>
      </c>
      <c r="D1037" s="8">
        <f t="shared" si="56"/>
        <v>-1.6840417000801966E-2</v>
      </c>
      <c r="E1037" s="86">
        <f>IFERROR(VLOOKUP(A1037,SPY!$A$2:$E$379,5,FALSE),"")</f>
        <v>128.375</v>
      </c>
      <c r="F1037" s="8">
        <f t="shared" si="57"/>
        <v>0.16770892552586703</v>
      </c>
    </row>
    <row r="1038" spans="1:6" x14ac:dyDescent="0.45">
      <c r="A1038" s="88">
        <v>36251</v>
      </c>
      <c r="B1038" s="86">
        <v>123.6</v>
      </c>
      <c r="C1038" s="8">
        <f t="shared" si="58"/>
        <v>8.1566068515497303E-3</v>
      </c>
      <c r="D1038" s="8">
        <f t="shared" si="56"/>
        <v>-1.0408326661329181E-2</v>
      </c>
      <c r="E1038" s="86">
        <f>IFERROR(VLOOKUP(A1038,SPY!$A$2:$E$379,5,FALSE),"")</f>
        <v>133.25</v>
      </c>
      <c r="F1038" s="8">
        <f t="shared" si="57"/>
        <v>0.19674431658714564</v>
      </c>
    </row>
    <row r="1039" spans="1:6" x14ac:dyDescent="0.45">
      <c r="A1039" s="88">
        <v>36281</v>
      </c>
      <c r="B1039" s="86">
        <v>124.7</v>
      </c>
      <c r="C1039" s="8">
        <f t="shared" si="58"/>
        <v>8.8996763754045638E-3</v>
      </c>
      <c r="D1039" s="8">
        <f t="shared" si="56"/>
        <v>-3.1974420463628528E-3</v>
      </c>
      <c r="E1039" s="86">
        <f>IFERROR(VLOOKUP(A1039,SPY!$A$2:$E$379,5,FALSE),"")</f>
        <v>130.203125</v>
      </c>
      <c r="F1039" s="8">
        <f t="shared" si="57"/>
        <v>0.19418171395815409</v>
      </c>
    </row>
    <row r="1040" spans="1:6" x14ac:dyDescent="0.45">
      <c r="A1040" s="88">
        <v>36312</v>
      </c>
      <c r="B1040" s="86">
        <v>125.2</v>
      </c>
      <c r="C1040" s="8">
        <f t="shared" si="58"/>
        <v>4.0096230954289602E-3</v>
      </c>
      <c r="D1040" s="8">
        <f t="shared" ref="D1040:D1103" si="59">B1040/B1028-1</f>
        <v>3.2051282051281937E-3</v>
      </c>
      <c r="E1040" s="86">
        <f>IFERROR(VLOOKUP(A1040,SPY!$A$2:$E$379,5,FALSE),"")</f>
        <v>137</v>
      </c>
      <c r="F1040" s="8">
        <f t="shared" si="57"/>
        <v>0.20904578047435196</v>
      </c>
    </row>
    <row r="1041" spans="1:6" x14ac:dyDescent="0.45">
      <c r="A1041" s="88">
        <v>36342</v>
      </c>
      <c r="B1041" s="86">
        <v>125.7</v>
      </c>
      <c r="C1041" s="8">
        <f t="shared" si="58"/>
        <v>3.9936102236421966E-3</v>
      </c>
      <c r="D1041" s="8">
        <f t="shared" si="59"/>
        <v>6.4051240992792913E-3</v>
      </c>
      <c r="E1041" s="86">
        <f>IFERROR(VLOOKUP(A1041,SPY!$A$2:$E$379,5,FALSE),"")</f>
        <v>132.75</v>
      </c>
      <c r="F1041" s="8">
        <f t="shared" si="57"/>
        <v>0.18758736371260842</v>
      </c>
    </row>
    <row r="1042" spans="1:6" x14ac:dyDescent="0.45">
      <c r="A1042" s="88">
        <v>36373</v>
      </c>
      <c r="B1042" s="86">
        <v>126.9</v>
      </c>
      <c r="C1042" s="8">
        <f t="shared" si="58"/>
        <v>9.5465393794749165E-3</v>
      </c>
      <c r="D1042" s="8">
        <f t="shared" si="59"/>
        <v>2.1739130434782705E-2</v>
      </c>
      <c r="E1042" s="86">
        <f>IFERROR(VLOOKUP(A1042,SPY!$A$2:$E$379,5,FALSE),"")</f>
        <v>132.0625</v>
      </c>
      <c r="F1042" s="8">
        <f t="shared" si="57"/>
        <v>0.37565104166666674</v>
      </c>
    </row>
    <row r="1043" spans="1:6" x14ac:dyDescent="0.45">
      <c r="A1043" s="88">
        <v>36404</v>
      </c>
      <c r="B1043" s="86">
        <v>128</v>
      </c>
      <c r="C1043" s="8">
        <f t="shared" si="58"/>
        <v>8.6682427107958038E-3</v>
      </c>
      <c r="D1043" s="8">
        <f t="shared" si="59"/>
        <v>3.3925686591276261E-2</v>
      </c>
      <c r="E1043" s="86">
        <f>IFERROR(VLOOKUP(A1043,SPY!$A$2:$E$379,5,FALSE),"")</f>
        <v>128.75</v>
      </c>
      <c r="F1043" s="8">
        <f t="shared" si="57"/>
        <v>0.26535626535626533</v>
      </c>
    </row>
    <row r="1044" spans="1:6" x14ac:dyDescent="0.45">
      <c r="A1044" s="88">
        <v>36434</v>
      </c>
      <c r="B1044" s="86">
        <v>127.7</v>
      </c>
      <c r="C1044" s="8">
        <f t="shared" si="58"/>
        <v>-2.3437499999999778E-3</v>
      </c>
      <c r="D1044" s="8">
        <f t="shared" si="59"/>
        <v>2.9838709677419306E-2</v>
      </c>
      <c r="E1044" s="86">
        <f>IFERROR(VLOOKUP(A1044,SPY!$A$2:$E$379,5,FALSE),"")</f>
        <v>137</v>
      </c>
      <c r="F1044" s="8">
        <f t="shared" si="57"/>
        <v>0.24545454545454537</v>
      </c>
    </row>
    <row r="1045" spans="1:6" x14ac:dyDescent="0.45">
      <c r="A1045" s="88">
        <v>36465</v>
      </c>
      <c r="B1045" s="86">
        <v>128.30000000000001</v>
      </c>
      <c r="C1045" s="8">
        <f t="shared" si="58"/>
        <v>4.6985121378231298E-3</v>
      </c>
      <c r="D1045" s="8">
        <f t="shared" si="59"/>
        <v>3.8025889967637783E-2</v>
      </c>
      <c r="E1045" s="86">
        <f>IFERROR(VLOOKUP(A1045,SPY!$A$2:$E$379,5,FALSE),"")</f>
        <v>139.28125</v>
      </c>
      <c r="F1045" s="8">
        <f t="shared" si="57"/>
        <v>0.19940796555435947</v>
      </c>
    </row>
    <row r="1046" spans="1:6" x14ac:dyDescent="0.45">
      <c r="A1046" s="88">
        <v>36495</v>
      </c>
      <c r="B1046" s="86">
        <v>127.8</v>
      </c>
      <c r="C1046" s="8">
        <f t="shared" si="58"/>
        <v>-3.8971161340608518E-3</v>
      </c>
      <c r="D1046" s="8">
        <f t="shared" si="59"/>
        <v>4.0716612377850181E-2</v>
      </c>
      <c r="E1046" s="86">
        <f>IFERROR(VLOOKUP(A1046,SPY!$A$2:$E$379,5,FALSE),"")</f>
        <v>146.875</v>
      </c>
      <c r="F1046" s="8">
        <f t="shared" si="57"/>
        <v>0.1910795742524074</v>
      </c>
    </row>
    <row r="1047" spans="1:6" x14ac:dyDescent="0.45">
      <c r="A1047" s="88">
        <v>36526</v>
      </c>
      <c r="B1047" s="86">
        <v>128.30000000000001</v>
      </c>
      <c r="C1047" s="8">
        <f t="shared" si="58"/>
        <v>3.9123630672928122E-3</v>
      </c>
      <c r="D1047" s="8">
        <f t="shared" si="59"/>
        <v>4.3938161106590767E-2</v>
      </c>
      <c r="E1047" s="86">
        <f>IFERROR(VLOOKUP(A1047,SPY!$A$2:$E$379,5,FALSE),"")</f>
        <v>139.5625</v>
      </c>
      <c r="F1047" s="8">
        <f t="shared" si="57"/>
        <v>9.3268053855569244E-2</v>
      </c>
    </row>
    <row r="1048" spans="1:6" x14ac:dyDescent="0.45">
      <c r="A1048" s="88">
        <v>36557</v>
      </c>
      <c r="B1048" s="86">
        <v>129.80000000000001</v>
      </c>
      <c r="C1048" s="8">
        <f t="shared" si="58"/>
        <v>1.1691348402182333E-2</v>
      </c>
      <c r="D1048" s="8">
        <f t="shared" si="59"/>
        <v>6.1324611610793278E-2</v>
      </c>
      <c r="E1048" s="86">
        <f>IFERROR(VLOOKUP(A1048,SPY!$A$2:$E$379,5,FALSE),"")</f>
        <v>137.4375</v>
      </c>
      <c r="F1048" s="8">
        <f t="shared" si="57"/>
        <v>0.11229135053110784</v>
      </c>
    </row>
    <row r="1049" spans="1:6" x14ac:dyDescent="0.45">
      <c r="A1049" s="88">
        <v>36586</v>
      </c>
      <c r="B1049" s="86">
        <v>130.80000000000001</v>
      </c>
      <c r="C1049" s="8">
        <f t="shared" si="58"/>
        <v>7.7041602465330872E-3</v>
      </c>
      <c r="D1049" s="8">
        <f t="shared" si="59"/>
        <v>6.6884176182708144E-2</v>
      </c>
      <c r="E1049" s="86">
        <f>IFERROR(VLOOKUP(A1049,SPY!$A$2:$E$379,5,FALSE),"")</f>
        <v>150.375</v>
      </c>
      <c r="F1049" s="8">
        <f t="shared" si="57"/>
        <v>0.17137293086660166</v>
      </c>
    </row>
    <row r="1050" spans="1:6" x14ac:dyDescent="0.45">
      <c r="A1050" s="88">
        <v>36617</v>
      </c>
      <c r="B1050" s="86">
        <v>130.69999999999999</v>
      </c>
      <c r="C1050" s="8">
        <f t="shared" si="58"/>
        <v>-7.6452599388399101E-4</v>
      </c>
      <c r="D1050" s="8">
        <f t="shared" si="59"/>
        <v>5.7443365695792892E-2</v>
      </c>
      <c r="E1050" s="86">
        <f>IFERROR(VLOOKUP(A1050,SPY!$A$2:$E$379,5,FALSE),"")</f>
        <v>145.09375</v>
      </c>
      <c r="F1050" s="8">
        <f t="shared" si="57"/>
        <v>8.8883677298311481E-2</v>
      </c>
    </row>
    <row r="1051" spans="1:6" x14ac:dyDescent="0.45">
      <c r="A1051" s="88">
        <v>36647</v>
      </c>
      <c r="B1051" s="86">
        <v>131.6</v>
      </c>
      <c r="C1051" s="8">
        <f t="shared" si="58"/>
        <v>6.8859984697782206E-3</v>
      </c>
      <c r="D1051" s="8">
        <f t="shared" si="59"/>
        <v>5.5332798716920539E-2</v>
      </c>
      <c r="E1051" s="86">
        <f>IFERROR(VLOOKUP(A1051,SPY!$A$2:$E$379,5,FALSE),"")</f>
        <v>142.8125</v>
      </c>
      <c r="F1051" s="8">
        <f t="shared" si="57"/>
        <v>9.6843873754950183E-2</v>
      </c>
    </row>
    <row r="1052" spans="1:6" x14ac:dyDescent="0.45">
      <c r="A1052" s="88">
        <v>36678</v>
      </c>
      <c r="B1052" s="86">
        <v>133.80000000000001</v>
      </c>
      <c r="C1052" s="8">
        <f t="shared" si="58"/>
        <v>1.6717325227963764E-2</v>
      </c>
      <c r="D1052" s="8">
        <f t="shared" si="59"/>
        <v>6.8690095846645427E-2</v>
      </c>
      <c r="E1052" s="86">
        <f>IFERROR(VLOOKUP(A1052,SPY!$A$2:$E$379,5,FALSE),"")</f>
        <v>145.28125</v>
      </c>
      <c r="F1052" s="8">
        <f t="shared" si="57"/>
        <v>6.0447080291970767E-2</v>
      </c>
    </row>
    <row r="1053" spans="1:6" x14ac:dyDescent="0.45">
      <c r="A1053" s="88">
        <v>36708</v>
      </c>
      <c r="B1053" s="86">
        <v>133.69999999999999</v>
      </c>
      <c r="C1053" s="8">
        <f t="shared" si="58"/>
        <v>-7.4738415545605452E-4</v>
      </c>
      <c r="D1053" s="8">
        <f t="shared" si="59"/>
        <v>6.3643595863166258E-2</v>
      </c>
      <c r="E1053" s="86">
        <f>IFERROR(VLOOKUP(A1053,SPY!$A$2:$E$379,5,FALSE),"")</f>
        <v>143</v>
      </c>
      <c r="F1053" s="8">
        <f t="shared" si="57"/>
        <v>7.7212806026365266E-2</v>
      </c>
    </row>
    <row r="1054" spans="1:6" x14ac:dyDescent="0.45">
      <c r="A1054" s="88">
        <v>36739</v>
      </c>
      <c r="B1054" s="86">
        <v>132.9</v>
      </c>
      <c r="C1054" s="8">
        <f t="shared" si="58"/>
        <v>-5.9835452505608844E-3</v>
      </c>
      <c r="D1054" s="8">
        <f t="shared" si="59"/>
        <v>4.7281323877068626E-2</v>
      </c>
      <c r="E1054" s="86">
        <f>IFERROR(VLOOKUP(A1054,SPY!$A$2:$E$379,5,FALSE),"")</f>
        <v>152.34375</v>
      </c>
      <c r="F1054" s="8">
        <f t="shared" si="57"/>
        <v>0.15357311878845237</v>
      </c>
    </row>
    <row r="1055" spans="1:6" x14ac:dyDescent="0.45">
      <c r="A1055" s="88">
        <v>36770</v>
      </c>
      <c r="B1055" s="86">
        <v>134.69999999999999</v>
      </c>
      <c r="C1055" s="8">
        <f t="shared" si="58"/>
        <v>1.3544018058690543E-2</v>
      </c>
      <c r="D1055" s="8">
        <f t="shared" si="59"/>
        <v>5.2343749999999911E-2</v>
      </c>
      <c r="E1055" s="86">
        <f>IFERROR(VLOOKUP(A1055,SPY!$A$2:$E$379,5,FALSE),"")</f>
        <v>143.625</v>
      </c>
      <c r="F1055" s="8">
        <f t="shared" si="57"/>
        <v>0.11553398058252418</v>
      </c>
    </row>
    <row r="1056" spans="1:6" x14ac:dyDescent="0.45">
      <c r="A1056" s="88">
        <v>36800</v>
      </c>
      <c r="B1056" s="86">
        <v>135.4</v>
      </c>
      <c r="C1056" s="8">
        <f t="shared" si="58"/>
        <v>5.1967334818114885E-3</v>
      </c>
      <c r="D1056" s="8">
        <f t="shared" si="59"/>
        <v>6.0297572435395574E-2</v>
      </c>
      <c r="E1056" s="86">
        <f>IFERROR(VLOOKUP(A1056,SPY!$A$2:$E$379,5,FALSE),"")</f>
        <v>142.953125</v>
      </c>
      <c r="F1056" s="8">
        <f t="shared" si="57"/>
        <v>4.3453467153284686E-2</v>
      </c>
    </row>
    <row r="1057" spans="1:6" x14ac:dyDescent="0.45">
      <c r="A1057" s="88">
        <v>36831</v>
      </c>
      <c r="B1057" s="86">
        <v>135</v>
      </c>
      <c r="C1057" s="8">
        <f t="shared" si="58"/>
        <v>-2.954209748892267E-3</v>
      </c>
      <c r="D1057" s="8">
        <f t="shared" si="59"/>
        <v>5.2221356196414659E-2</v>
      </c>
      <c r="E1057" s="86">
        <f>IFERROR(VLOOKUP(A1057,SPY!$A$2:$E$379,5,FALSE),"")</f>
        <v>132.28125</v>
      </c>
      <c r="F1057" s="8">
        <f t="shared" si="57"/>
        <v>-5.0258021090419547E-2</v>
      </c>
    </row>
    <row r="1058" spans="1:6" x14ac:dyDescent="0.45">
      <c r="A1058" s="88">
        <v>36861</v>
      </c>
      <c r="B1058" s="86">
        <v>136.19999999999999</v>
      </c>
      <c r="C1058" s="8">
        <f t="shared" si="58"/>
        <v>8.8888888888887241E-3</v>
      </c>
      <c r="D1058" s="8">
        <f t="shared" si="59"/>
        <v>6.572769953051627E-2</v>
      </c>
      <c r="E1058" s="86">
        <f>IFERROR(VLOOKUP(A1058,SPY!$A$2:$E$379,5,FALSE),"")</f>
        <v>131.1875</v>
      </c>
      <c r="F1058" s="8">
        <f t="shared" si="57"/>
        <v>-0.10680851063829788</v>
      </c>
    </row>
    <row r="1059" spans="1:6" x14ac:dyDescent="0.45">
      <c r="A1059" s="88">
        <v>36892</v>
      </c>
      <c r="B1059" s="86">
        <v>140</v>
      </c>
      <c r="C1059" s="8">
        <f t="shared" si="58"/>
        <v>2.7900146842878115E-2</v>
      </c>
      <c r="D1059" s="8">
        <f t="shared" si="59"/>
        <v>9.1192517537022511E-2</v>
      </c>
      <c r="E1059" s="86">
        <f>IFERROR(VLOOKUP(A1059,SPY!$A$2:$E$379,5,FALSE),"")</f>
        <v>137.020004</v>
      </c>
      <c r="F1059" s="8">
        <f t="shared" si="57"/>
        <v>-1.8217615763546746E-2</v>
      </c>
    </row>
    <row r="1060" spans="1:6" x14ac:dyDescent="0.45">
      <c r="A1060" s="88">
        <v>36923</v>
      </c>
      <c r="B1060" s="86">
        <v>137.4</v>
      </c>
      <c r="C1060" s="8">
        <f t="shared" si="58"/>
        <v>-1.8571428571428572E-2</v>
      </c>
      <c r="D1060" s="8">
        <f t="shared" si="59"/>
        <v>5.8551617873651818E-2</v>
      </c>
      <c r="E1060" s="86">
        <f>IFERROR(VLOOKUP(A1060,SPY!$A$2:$E$379,5,FALSE),"")</f>
        <v>123.949997</v>
      </c>
      <c r="F1060" s="8">
        <f t="shared" si="57"/>
        <v>-9.8135537971805409E-2</v>
      </c>
    </row>
    <row r="1061" spans="1:6" x14ac:dyDescent="0.45">
      <c r="A1061" s="88">
        <v>36951</v>
      </c>
      <c r="B1061" s="86">
        <v>135.9</v>
      </c>
      <c r="C1061" s="8">
        <f t="shared" si="58"/>
        <v>-1.0917030567685559E-2</v>
      </c>
      <c r="D1061" s="8">
        <f t="shared" si="59"/>
        <v>3.8990825688073327E-2</v>
      </c>
      <c r="E1061" s="86">
        <f>IFERROR(VLOOKUP(A1061,SPY!$A$2:$E$379,5,FALSE),"")</f>
        <v>116.69000200000001</v>
      </c>
      <c r="F1061" s="8">
        <f t="shared" si="57"/>
        <v>-0.22400663674147958</v>
      </c>
    </row>
    <row r="1062" spans="1:6" x14ac:dyDescent="0.45">
      <c r="A1062" s="88">
        <v>36982</v>
      </c>
      <c r="B1062" s="86">
        <v>136.4</v>
      </c>
      <c r="C1062" s="8">
        <f t="shared" si="58"/>
        <v>3.679175864606421E-3</v>
      </c>
      <c r="D1062" s="8">
        <f t="shared" si="59"/>
        <v>4.3611323641928212E-2</v>
      </c>
      <c r="E1062" s="86">
        <f>IFERROR(VLOOKUP(A1062,SPY!$A$2:$E$379,5,FALSE),"")</f>
        <v>126.660004</v>
      </c>
      <c r="F1062" s="8">
        <f t="shared" si="57"/>
        <v>-0.12704714021107044</v>
      </c>
    </row>
    <row r="1063" spans="1:6" x14ac:dyDescent="0.45">
      <c r="A1063" s="88">
        <v>37012</v>
      </c>
      <c r="B1063" s="86">
        <v>136.80000000000001</v>
      </c>
      <c r="C1063" s="8">
        <f t="shared" si="58"/>
        <v>2.9325513196480912E-3</v>
      </c>
      <c r="D1063" s="8">
        <f t="shared" si="59"/>
        <v>3.9513677811550352E-2</v>
      </c>
      <c r="E1063" s="86">
        <f>IFERROR(VLOOKUP(A1063,SPY!$A$2:$E$379,5,FALSE),"")</f>
        <v>125.949997</v>
      </c>
      <c r="F1063" s="8">
        <f t="shared" si="57"/>
        <v>-0.11807441925601758</v>
      </c>
    </row>
    <row r="1064" spans="1:6" x14ac:dyDescent="0.45">
      <c r="A1064" s="88">
        <v>37043</v>
      </c>
      <c r="B1064" s="86">
        <v>135.5</v>
      </c>
      <c r="C1064" s="8">
        <f t="shared" si="58"/>
        <v>-9.5029239766082352E-3</v>
      </c>
      <c r="D1064" s="8">
        <f t="shared" si="59"/>
        <v>1.2705530642750373E-2</v>
      </c>
      <c r="E1064" s="86">
        <f>IFERROR(VLOOKUP(A1064,SPY!$A$2:$E$379,5,FALSE),"")</f>
        <v>122.599998</v>
      </c>
      <c r="F1064" s="8">
        <f t="shared" si="57"/>
        <v>-0.15611960937836089</v>
      </c>
    </row>
    <row r="1065" spans="1:6" x14ac:dyDescent="0.45">
      <c r="A1065" s="88">
        <v>37073</v>
      </c>
      <c r="B1065" s="86">
        <v>133.4</v>
      </c>
      <c r="C1065" s="8">
        <f t="shared" si="58"/>
        <v>-1.5498154981549828E-2</v>
      </c>
      <c r="D1065" s="8">
        <f t="shared" si="59"/>
        <v>-2.243829468960179E-3</v>
      </c>
      <c r="E1065" s="86">
        <f>IFERROR(VLOOKUP(A1065,SPY!$A$2:$E$379,5,FALSE),"")</f>
        <v>121.349998</v>
      </c>
      <c r="F1065" s="8">
        <f t="shared" ref="F1065:F1128" si="60">IFERROR(E1065/E1053-1,"")</f>
        <v>-0.15139861538461541</v>
      </c>
    </row>
    <row r="1066" spans="1:6" x14ac:dyDescent="0.45">
      <c r="A1066" s="88">
        <v>37104</v>
      </c>
      <c r="B1066" s="86">
        <v>133.4</v>
      </c>
      <c r="C1066" s="8">
        <f t="shared" si="58"/>
        <v>0</v>
      </c>
      <c r="D1066" s="8">
        <f t="shared" si="59"/>
        <v>3.762227238525151E-3</v>
      </c>
      <c r="E1066" s="86">
        <f>IFERROR(VLOOKUP(A1066,SPY!$A$2:$E$379,5,FALSE),"")</f>
        <v>114.150002</v>
      </c>
      <c r="F1066" s="8">
        <f t="shared" si="60"/>
        <v>-0.25070767917948722</v>
      </c>
    </row>
    <row r="1067" spans="1:6" x14ac:dyDescent="0.45">
      <c r="A1067" s="88">
        <v>37135</v>
      </c>
      <c r="B1067" s="86">
        <v>133.30000000000001</v>
      </c>
      <c r="C1067" s="8">
        <f t="shared" si="58"/>
        <v>-7.496251874062887E-4</v>
      </c>
      <c r="D1067" s="8">
        <f t="shared" si="59"/>
        <v>-1.0393466963622644E-2</v>
      </c>
      <c r="E1067" s="86">
        <f>IFERROR(VLOOKUP(A1067,SPY!$A$2:$E$379,5,FALSE),"")</f>
        <v>104.44000200000001</v>
      </c>
      <c r="F1067" s="8">
        <f t="shared" si="60"/>
        <v>-0.27282853263707563</v>
      </c>
    </row>
    <row r="1068" spans="1:6" x14ac:dyDescent="0.45">
      <c r="A1068" s="88">
        <v>37165</v>
      </c>
      <c r="B1068" s="86">
        <v>130.30000000000001</v>
      </c>
      <c r="C1068" s="8">
        <f t="shared" si="58"/>
        <v>-2.2505626406601698E-2</v>
      </c>
      <c r="D1068" s="8">
        <f t="shared" si="59"/>
        <v>-3.7666174298375155E-2</v>
      </c>
      <c r="E1068" s="86">
        <f>IFERROR(VLOOKUP(A1068,SPY!$A$2:$E$379,5,FALSE),"")</f>
        <v>105.800003</v>
      </c>
      <c r="F1068" s="8">
        <f t="shared" si="60"/>
        <v>-0.25989723554486821</v>
      </c>
    </row>
    <row r="1069" spans="1:6" x14ac:dyDescent="0.45">
      <c r="A1069" s="88">
        <v>37196</v>
      </c>
      <c r="B1069" s="86">
        <v>129.80000000000001</v>
      </c>
      <c r="C1069" s="8">
        <f t="shared" si="58"/>
        <v>-3.8372985418265726E-3</v>
      </c>
      <c r="D1069" s="8">
        <f t="shared" si="59"/>
        <v>-3.8518518518518396E-2</v>
      </c>
      <c r="E1069" s="86">
        <f>IFERROR(VLOOKUP(A1069,SPY!$A$2:$E$379,5,FALSE),"")</f>
        <v>114.050003</v>
      </c>
      <c r="F1069" s="8">
        <f t="shared" si="60"/>
        <v>-0.13782185305929595</v>
      </c>
    </row>
    <row r="1070" spans="1:6" x14ac:dyDescent="0.45">
      <c r="A1070" s="88">
        <v>37226</v>
      </c>
      <c r="B1070" s="86">
        <v>128.1</v>
      </c>
      <c r="C1070" s="8">
        <f t="shared" si="58"/>
        <v>-1.3097072419106404E-2</v>
      </c>
      <c r="D1070" s="8">
        <f t="shared" si="59"/>
        <v>-5.9471365638766538E-2</v>
      </c>
      <c r="E1070" s="86">
        <f>IFERROR(VLOOKUP(A1070,SPY!$A$2:$E$379,5,FALSE),"")</f>
        <v>114.300003</v>
      </c>
      <c r="F1070" s="8">
        <f t="shared" si="60"/>
        <v>-0.12872794282991895</v>
      </c>
    </row>
    <row r="1071" spans="1:6" x14ac:dyDescent="0.45">
      <c r="A1071" s="88">
        <v>37257</v>
      </c>
      <c r="B1071" s="86">
        <v>128.5</v>
      </c>
      <c r="C1071" s="8">
        <f t="shared" si="58"/>
        <v>3.1225604996096834E-3</v>
      </c>
      <c r="D1071" s="8">
        <f t="shared" si="59"/>
        <v>-8.2142857142857184E-2</v>
      </c>
      <c r="E1071" s="86">
        <f>IFERROR(VLOOKUP(A1071,SPY!$A$2:$E$379,5,FALSE),"")</f>
        <v>113.18</v>
      </c>
      <c r="F1071" s="8">
        <f t="shared" si="60"/>
        <v>-0.17398922277071305</v>
      </c>
    </row>
    <row r="1072" spans="1:6" x14ac:dyDescent="0.45">
      <c r="A1072" s="88">
        <v>37288</v>
      </c>
      <c r="B1072" s="86">
        <v>128.4</v>
      </c>
      <c r="C1072" s="8">
        <f t="shared" si="58"/>
        <v>-7.7821011673151474E-4</v>
      </c>
      <c r="D1072" s="8">
        <f t="shared" si="59"/>
        <v>-6.5502183406113579E-2</v>
      </c>
      <c r="E1072" s="86">
        <f>IFERROR(VLOOKUP(A1072,SPY!$A$2:$E$379,5,FALSE),"")</f>
        <v>111.150002</v>
      </c>
      <c r="F1072" s="8">
        <f t="shared" si="60"/>
        <v>-0.10326740871159512</v>
      </c>
    </row>
    <row r="1073" spans="1:6" x14ac:dyDescent="0.45">
      <c r="A1073" s="88">
        <v>37316</v>
      </c>
      <c r="B1073" s="86">
        <v>129.80000000000001</v>
      </c>
      <c r="C1073" s="8">
        <f t="shared" si="58"/>
        <v>1.0903426791277315E-2</v>
      </c>
      <c r="D1073" s="8">
        <f t="shared" si="59"/>
        <v>-4.4885945548197137E-2</v>
      </c>
      <c r="E1073" s="86">
        <f>IFERROR(VLOOKUP(A1073,SPY!$A$2:$E$379,5,FALSE),"")</f>
        <v>114.519997</v>
      </c>
      <c r="F1073" s="8">
        <f t="shared" si="60"/>
        <v>-1.8596323273693982E-2</v>
      </c>
    </row>
    <row r="1074" spans="1:6" x14ac:dyDescent="0.45">
      <c r="A1074" s="88">
        <v>37347</v>
      </c>
      <c r="B1074" s="86">
        <v>130.80000000000001</v>
      </c>
      <c r="C1074" s="8">
        <f t="shared" si="58"/>
        <v>7.7041602465330872E-3</v>
      </c>
      <c r="D1074" s="8">
        <f t="shared" si="59"/>
        <v>-4.1055718475073277E-2</v>
      </c>
      <c r="E1074" s="86">
        <f>IFERROR(VLOOKUP(A1074,SPY!$A$2:$E$379,5,FALSE),"")</f>
        <v>107.860001</v>
      </c>
      <c r="F1074" s="8">
        <f t="shared" si="60"/>
        <v>-0.14842888367507079</v>
      </c>
    </row>
    <row r="1075" spans="1:6" x14ac:dyDescent="0.45">
      <c r="A1075" s="88">
        <v>37377</v>
      </c>
      <c r="B1075" s="86">
        <v>130.80000000000001</v>
      </c>
      <c r="C1075" s="8">
        <f t="shared" si="58"/>
        <v>0</v>
      </c>
      <c r="D1075" s="8">
        <f t="shared" si="59"/>
        <v>-4.3859649122807043E-2</v>
      </c>
      <c r="E1075" s="86">
        <f>IFERROR(VLOOKUP(A1075,SPY!$A$2:$E$379,5,FALSE),"")</f>
        <v>107.220001</v>
      </c>
      <c r="F1075" s="8">
        <f t="shared" si="60"/>
        <v>-0.14870977726184464</v>
      </c>
    </row>
    <row r="1076" spans="1:6" x14ac:dyDescent="0.45">
      <c r="A1076" s="88">
        <v>37408</v>
      </c>
      <c r="B1076" s="86">
        <v>130.9</v>
      </c>
      <c r="C1076" s="8">
        <f t="shared" si="58"/>
        <v>7.6452599388376896E-4</v>
      </c>
      <c r="D1076" s="8">
        <f t="shared" si="59"/>
        <v>-3.3948339483394818E-2</v>
      </c>
      <c r="E1076" s="86">
        <f>IFERROR(VLOOKUP(A1076,SPY!$A$2:$E$379,5,FALSE),"")</f>
        <v>98.959998999999996</v>
      </c>
      <c r="F1076" s="8">
        <f t="shared" si="60"/>
        <v>-0.19282218095957881</v>
      </c>
    </row>
    <row r="1077" spans="1:6" x14ac:dyDescent="0.45">
      <c r="A1077" s="88">
        <v>37438</v>
      </c>
      <c r="B1077" s="86">
        <v>131.19999999999999</v>
      </c>
      <c r="C1077" s="8">
        <f t="shared" si="58"/>
        <v>2.2918258212374365E-3</v>
      </c>
      <c r="D1077" s="8">
        <f t="shared" si="59"/>
        <v>-1.6491754122938684E-2</v>
      </c>
      <c r="E1077" s="86">
        <f>IFERROR(VLOOKUP(A1077,SPY!$A$2:$E$379,5,FALSE),"")</f>
        <v>91.160004000000001</v>
      </c>
      <c r="F1077" s="8">
        <f t="shared" si="60"/>
        <v>-0.24878446227910112</v>
      </c>
    </row>
    <row r="1078" spans="1:6" x14ac:dyDescent="0.45">
      <c r="A1078" s="88">
        <v>37469</v>
      </c>
      <c r="B1078" s="86">
        <v>131.5</v>
      </c>
      <c r="C1078" s="8">
        <f t="shared" si="58"/>
        <v>2.2865853658537993E-3</v>
      </c>
      <c r="D1078" s="8">
        <f t="shared" si="59"/>
        <v>-1.4242878560719707E-2</v>
      </c>
      <c r="E1078" s="86">
        <f>IFERROR(VLOOKUP(A1078,SPY!$A$2:$E$379,5,FALSE),"")</f>
        <v>91.779999000000004</v>
      </c>
      <c r="F1078" s="8">
        <f t="shared" si="60"/>
        <v>-0.1959702374775254</v>
      </c>
    </row>
    <row r="1079" spans="1:6" x14ac:dyDescent="0.45">
      <c r="A1079" s="88">
        <v>37500</v>
      </c>
      <c r="B1079" s="86">
        <v>132.30000000000001</v>
      </c>
      <c r="C1079" s="8">
        <f t="shared" si="58"/>
        <v>6.0836501901142537E-3</v>
      </c>
      <c r="D1079" s="8">
        <f t="shared" si="59"/>
        <v>-7.5018754688672695E-3</v>
      </c>
      <c r="E1079" s="86">
        <f>IFERROR(VLOOKUP(A1079,SPY!$A$2:$E$379,5,FALSE),"")</f>
        <v>81.790001000000004</v>
      </c>
      <c r="F1079" s="8">
        <f t="shared" si="60"/>
        <v>-0.21687093609975228</v>
      </c>
    </row>
    <row r="1080" spans="1:6" x14ac:dyDescent="0.45">
      <c r="A1080" s="88">
        <v>37530</v>
      </c>
      <c r="B1080" s="86">
        <v>133.19999999999999</v>
      </c>
      <c r="C1080" s="8">
        <f t="shared" si="58"/>
        <v>6.8027210884351597E-3</v>
      </c>
      <c r="D1080" s="8">
        <f t="shared" si="59"/>
        <v>2.2256331542593877E-2</v>
      </c>
      <c r="E1080" s="86">
        <f>IFERROR(VLOOKUP(A1080,SPY!$A$2:$E$379,5,FALSE),"")</f>
        <v>88.519997000000004</v>
      </c>
      <c r="F1080" s="8">
        <f t="shared" si="60"/>
        <v>-0.1633270842156781</v>
      </c>
    </row>
    <row r="1081" spans="1:6" x14ac:dyDescent="0.45">
      <c r="A1081" s="88">
        <v>37561</v>
      </c>
      <c r="B1081" s="86">
        <v>133.1</v>
      </c>
      <c r="C1081" s="8">
        <f t="shared" si="58"/>
        <v>-7.5075075075070608E-4</v>
      </c>
      <c r="D1081" s="8">
        <f t="shared" si="59"/>
        <v>2.5423728813559254E-2</v>
      </c>
      <c r="E1081" s="86">
        <f>IFERROR(VLOOKUP(A1081,SPY!$A$2:$E$379,5,FALSE),"")</f>
        <v>93.980002999999996</v>
      </c>
      <c r="F1081" s="8">
        <f t="shared" si="60"/>
        <v>-0.17597544473541138</v>
      </c>
    </row>
    <row r="1082" spans="1:6" x14ac:dyDescent="0.45">
      <c r="A1082" s="88">
        <v>37591</v>
      </c>
      <c r="B1082" s="86">
        <v>132.9</v>
      </c>
      <c r="C1082" s="8">
        <f t="shared" si="58"/>
        <v>-1.5026296018030294E-3</v>
      </c>
      <c r="D1082" s="8">
        <f t="shared" si="59"/>
        <v>3.7470725995316201E-2</v>
      </c>
      <c r="E1082" s="86">
        <f>IFERROR(VLOOKUP(A1082,SPY!$A$2:$E$379,5,FALSE),"")</f>
        <v>88.230002999999996</v>
      </c>
      <c r="F1082" s="8">
        <f t="shared" si="60"/>
        <v>-0.22808398351485615</v>
      </c>
    </row>
    <row r="1083" spans="1:6" x14ac:dyDescent="0.45">
      <c r="A1083" s="88">
        <v>37622</v>
      </c>
      <c r="B1083" s="86">
        <v>135.30000000000001</v>
      </c>
      <c r="C1083" s="8">
        <f t="shared" si="58"/>
        <v>1.8058690744920947E-2</v>
      </c>
      <c r="D1083" s="8">
        <f t="shared" si="59"/>
        <v>5.2918287937743225E-2</v>
      </c>
      <c r="E1083" s="86">
        <f>IFERROR(VLOOKUP(A1083,SPY!$A$2:$E$379,5,FALSE),"")</f>
        <v>86.059997999999993</v>
      </c>
      <c r="F1083" s="8">
        <f t="shared" si="60"/>
        <v>-0.23961832479236622</v>
      </c>
    </row>
    <row r="1084" spans="1:6" x14ac:dyDescent="0.45">
      <c r="A1084" s="88">
        <v>37653</v>
      </c>
      <c r="B1084" s="86">
        <v>137.6</v>
      </c>
      <c r="C1084" s="8">
        <f t="shared" si="58"/>
        <v>1.6999260901699786E-2</v>
      </c>
      <c r="D1084" s="8">
        <f t="shared" si="59"/>
        <v>7.1651090342679025E-2</v>
      </c>
      <c r="E1084" s="86">
        <f>IFERROR(VLOOKUP(A1084,SPY!$A$2:$E$379,5,FALSE),"")</f>
        <v>84.900002000000001</v>
      </c>
      <c r="F1084" s="8">
        <f t="shared" si="60"/>
        <v>-0.2361673371809746</v>
      </c>
    </row>
    <row r="1085" spans="1:6" x14ac:dyDescent="0.45">
      <c r="A1085" s="88">
        <v>37681</v>
      </c>
      <c r="B1085" s="86">
        <v>141.19999999999999</v>
      </c>
      <c r="C1085" s="8">
        <f t="shared" si="58"/>
        <v>2.6162790697674465E-2</v>
      </c>
      <c r="D1085" s="8">
        <f t="shared" si="59"/>
        <v>8.7827426810477505E-2</v>
      </c>
      <c r="E1085" s="86">
        <f>IFERROR(VLOOKUP(A1085,SPY!$A$2:$E$379,5,FALSE),"")</f>
        <v>84.739998</v>
      </c>
      <c r="F1085" s="8">
        <f t="shared" si="60"/>
        <v>-0.26004191215618</v>
      </c>
    </row>
    <row r="1086" spans="1:6" x14ac:dyDescent="0.45">
      <c r="A1086" s="88">
        <v>37712</v>
      </c>
      <c r="B1086" s="86">
        <v>136.80000000000001</v>
      </c>
      <c r="C1086" s="8">
        <f t="shared" si="58"/>
        <v>-3.1161473087818581E-2</v>
      </c>
      <c r="D1086" s="8">
        <f t="shared" si="59"/>
        <v>4.587155963302747E-2</v>
      </c>
      <c r="E1086" s="86">
        <f>IFERROR(VLOOKUP(A1086,SPY!$A$2:$E$379,5,FALSE),"")</f>
        <v>91.910004000000001</v>
      </c>
      <c r="F1086" s="8">
        <f t="shared" si="60"/>
        <v>-0.14787684824887026</v>
      </c>
    </row>
    <row r="1087" spans="1:6" x14ac:dyDescent="0.45">
      <c r="A1087" s="88">
        <v>37742</v>
      </c>
      <c r="B1087" s="86">
        <v>136.69999999999999</v>
      </c>
      <c r="C1087" s="8">
        <f t="shared" si="58"/>
        <v>-7.3099415204691542E-4</v>
      </c>
      <c r="D1087" s="8">
        <f t="shared" si="59"/>
        <v>4.5107033639143479E-2</v>
      </c>
      <c r="E1087" s="86">
        <f>IFERROR(VLOOKUP(A1087,SPY!$A$2:$E$379,5,FALSE),"")</f>
        <v>96.949996999999996</v>
      </c>
      <c r="F1087" s="8">
        <f t="shared" si="60"/>
        <v>-9.5784405001078099E-2</v>
      </c>
    </row>
    <row r="1088" spans="1:6" x14ac:dyDescent="0.45">
      <c r="A1088" s="88">
        <v>37773</v>
      </c>
      <c r="B1088" s="86">
        <v>138</v>
      </c>
      <c r="C1088" s="8">
        <f t="shared" si="58"/>
        <v>9.5098756400877615E-3</v>
      </c>
      <c r="D1088" s="8">
        <f t="shared" si="59"/>
        <v>5.4239877769289402E-2</v>
      </c>
      <c r="E1088" s="86">
        <f>IFERROR(VLOOKUP(A1088,SPY!$A$2:$E$379,5,FALSE),"")</f>
        <v>97.629997000000003</v>
      </c>
      <c r="F1088" s="8">
        <f t="shared" si="60"/>
        <v>-1.3439793991913751E-2</v>
      </c>
    </row>
    <row r="1089" spans="1:6" x14ac:dyDescent="0.45">
      <c r="A1089" s="88">
        <v>37803</v>
      </c>
      <c r="B1089" s="86">
        <v>137.69999999999999</v>
      </c>
      <c r="C1089" s="8">
        <f t="shared" si="58"/>
        <v>-2.1739130434783593E-3</v>
      </c>
      <c r="D1089" s="8">
        <f t="shared" si="59"/>
        <v>4.9542682926829285E-2</v>
      </c>
      <c r="E1089" s="86">
        <f>IFERROR(VLOOKUP(A1089,SPY!$A$2:$E$379,5,FALSE),"")</f>
        <v>99.389999000000003</v>
      </c>
      <c r="F1089" s="8">
        <f t="shared" si="60"/>
        <v>9.0280766113173927E-2</v>
      </c>
    </row>
    <row r="1090" spans="1:6" x14ac:dyDescent="0.45">
      <c r="A1090" s="88">
        <v>37834</v>
      </c>
      <c r="B1090" s="86">
        <v>138</v>
      </c>
      <c r="C1090" s="8">
        <f t="shared" si="58"/>
        <v>2.1786492374729072E-3</v>
      </c>
      <c r="D1090" s="8">
        <f t="shared" si="59"/>
        <v>4.9429657794676896E-2</v>
      </c>
      <c r="E1090" s="86">
        <f>IFERROR(VLOOKUP(A1090,SPY!$A$2:$E$379,5,FALSE),"")</f>
        <v>101.44000200000001</v>
      </c>
      <c r="F1090" s="8">
        <f t="shared" si="60"/>
        <v>0.1052517226547367</v>
      </c>
    </row>
    <row r="1091" spans="1:6" x14ac:dyDescent="0.45">
      <c r="A1091" s="88">
        <v>37865</v>
      </c>
      <c r="B1091" s="86">
        <v>138.5</v>
      </c>
      <c r="C1091" s="8">
        <f t="shared" si="58"/>
        <v>3.6231884057971175E-3</v>
      </c>
      <c r="D1091" s="8">
        <f t="shared" si="59"/>
        <v>4.6863189720332432E-2</v>
      </c>
      <c r="E1091" s="86">
        <f>IFERROR(VLOOKUP(A1091,SPY!$A$2:$E$379,5,FALSE),"")</f>
        <v>99.949996999999996</v>
      </c>
      <c r="F1091" s="8">
        <f t="shared" si="60"/>
        <v>0.22203198163550564</v>
      </c>
    </row>
    <row r="1092" spans="1:6" x14ac:dyDescent="0.45">
      <c r="A1092" s="88">
        <v>37895</v>
      </c>
      <c r="B1092" s="86">
        <v>139.30000000000001</v>
      </c>
      <c r="C1092" s="8">
        <f t="shared" si="58"/>
        <v>5.776173285198638E-3</v>
      </c>
      <c r="D1092" s="8">
        <f t="shared" si="59"/>
        <v>4.5795795795795957E-2</v>
      </c>
      <c r="E1092" s="86">
        <f>IFERROR(VLOOKUP(A1092,SPY!$A$2:$E$379,5,FALSE),"")</f>
        <v>105.300003</v>
      </c>
      <c r="F1092" s="8">
        <f t="shared" si="60"/>
        <v>0.18956175518171325</v>
      </c>
    </row>
    <row r="1093" spans="1:6" x14ac:dyDescent="0.45">
      <c r="A1093" s="88">
        <v>37926</v>
      </c>
      <c r="B1093" s="86">
        <v>138.9</v>
      </c>
      <c r="C1093" s="8">
        <f t="shared" ref="C1093:C1156" si="61">B1093/B1092-1</f>
        <v>-2.8715003589375732E-3</v>
      </c>
      <c r="D1093" s="8">
        <f t="shared" si="59"/>
        <v>4.3576258452291627E-2</v>
      </c>
      <c r="E1093" s="86">
        <f>IFERROR(VLOOKUP(A1093,SPY!$A$2:$E$379,5,FALSE),"")</f>
        <v>106.449997</v>
      </c>
      <c r="F1093" s="8">
        <f t="shared" si="60"/>
        <v>0.13268773783716514</v>
      </c>
    </row>
    <row r="1094" spans="1:6" x14ac:dyDescent="0.45">
      <c r="A1094" s="88">
        <v>37956</v>
      </c>
      <c r="B1094" s="86">
        <v>139.5</v>
      </c>
      <c r="C1094" s="8">
        <f t="shared" si="61"/>
        <v>4.3196544276458138E-3</v>
      </c>
      <c r="D1094" s="8">
        <f t="shared" si="59"/>
        <v>4.9661399548532659E-2</v>
      </c>
      <c r="E1094" s="86">
        <f>IFERROR(VLOOKUP(A1094,SPY!$A$2:$E$379,5,FALSE),"")</f>
        <v>111.279999</v>
      </c>
      <c r="F1094" s="8">
        <f t="shared" si="60"/>
        <v>0.26124895405477888</v>
      </c>
    </row>
    <row r="1095" spans="1:6" x14ac:dyDescent="0.45">
      <c r="A1095" s="88">
        <v>37987</v>
      </c>
      <c r="B1095" s="86">
        <v>141.4</v>
      </c>
      <c r="C1095" s="8">
        <f t="shared" si="61"/>
        <v>1.3620071684587787E-2</v>
      </c>
      <c r="D1095" s="8">
        <f t="shared" si="59"/>
        <v>4.5084996304508351E-2</v>
      </c>
      <c r="E1095" s="86">
        <f>IFERROR(VLOOKUP(A1095,SPY!$A$2:$E$379,5,FALSE),"")</f>
        <v>113.480003</v>
      </c>
      <c r="F1095" s="8">
        <f t="shared" si="60"/>
        <v>0.31861498532686472</v>
      </c>
    </row>
    <row r="1096" spans="1:6" x14ac:dyDescent="0.45">
      <c r="A1096" s="88">
        <v>38018</v>
      </c>
      <c r="B1096" s="86">
        <v>142.1</v>
      </c>
      <c r="C1096" s="8">
        <f t="shared" si="61"/>
        <v>4.9504950495049549E-3</v>
      </c>
      <c r="D1096" s="8">
        <f t="shared" si="59"/>
        <v>3.2703488372092915E-2</v>
      </c>
      <c r="E1096" s="86">
        <f>IFERROR(VLOOKUP(A1096,SPY!$A$2:$E$379,5,FALSE),"")</f>
        <v>115.019997</v>
      </c>
      <c r="F1096" s="8">
        <f t="shared" si="60"/>
        <v>0.35477025077101887</v>
      </c>
    </row>
    <row r="1097" spans="1:6" x14ac:dyDescent="0.45">
      <c r="A1097" s="88">
        <v>38047</v>
      </c>
      <c r="B1097" s="86">
        <v>143.1</v>
      </c>
      <c r="C1097" s="8">
        <f t="shared" si="61"/>
        <v>7.0372976776917895E-3</v>
      </c>
      <c r="D1097" s="8">
        <f t="shared" si="59"/>
        <v>1.3456090651558172E-2</v>
      </c>
      <c r="E1097" s="86">
        <f>IFERROR(VLOOKUP(A1097,SPY!$A$2:$E$379,5,FALSE),"")</f>
        <v>113.099998</v>
      </c>
      <c r="F1097" s="8">
        <f t="shared" si="60"/>
        <v>0.33467076551028474</v>
      </c>
    </row>
    <row r="1098" spans="1:6" x14ac:dyDescent="0.45">
      <c r="A1098" s="88">
        <v>38078</v>
      </c>
      <c r="B1098" s="86">
        <v>144.80000000000001</v>
      </c>
      <c r="C1098" s="8">
        <f t="shared" si="61"/>
        <v>1.1879804332634691E-2</v>
      </c>
      <c r="D1098" s="8">
        <f t="shared" si="59"/>
        <v>5.8479532163742576E-2</v>
      </c>
      <c r="E1098" s="86">
        <f>IFERROR(VLOOKUP(A1098,SPY!$A$2:$E$379,5,FALSE),"")</f>
        <v>110.959999</v>
      </c>
      <c r="F1098" s="8">
        <f t="shared" si="60"/>
        <v>0.20726791612368989</v>
      </c>
    </row>
    <row r="1099" spans="1:6" x14ac:dyDescent="0.45">
      <c r="A1099" s="88">
        <v>38108</v>
      </c>
      <c r="B1099" s="86">
        <v>146.80000000000001</v>
      </c>
      <c r="C1099" s="8">
        <f t="shared" si="61"/>
        <v>1.3812154696132506E-2</v>
      </c>
      <c r="D1099" s="8">
        <f t="shared" si="59"/>
        <v>7.3884418434528421E-2</v>
      </c>
      <c r="E1099" s="86">
        <f>IFERROR(VLOOKUP(A1099,SPY!$A$2:$E$379,5,FALSE),"")</f>
        <v>112.860001</v>
      </c>
      <c r="F1099" s="8">
        <f t="shared" si="60"/>
        <v>0.16410525520697017</v>
      </c>
    </row>
    <row r="1100" spans="1:6" x14ac:dyDescent="0.45">
      <c r="A1100" s="88">
        <v>38139</v>
      </c>
      <c r="B1100" s="86">
        <v>147.19999999999999</v>
      </c>
      <c r="C1100" s="8">
        <f t="shared" si="61"/>
        <v>2.7247956403269047E-3</v>
      </c>
      <c r="D1100" s="8">
        <f t="shared" si="59"/>
        <v>6.6666666666666652E-2</v>
      </c>
      <c r="E1100" s="86">
        <f>IFERROR(VLOOKUP(A1100,SPY!$A$2:$E$379,5,FALSE),"")</f>
        <v>114.529999</v>
      </c>
      <c r="F1100" s="8">
        <f t="shared" si="60"/>
        <v>0.17310255576470013</v>
      </c>
    </row>
    <row r="1101" spans="1:6" x14ac:dyDescent="0.45">
      <c r="A1101" s="88">
        <v>38169</v>
      </c>
      <c r="B1101" s="86">
        <v>147.4</v>
      </c>
      <c r="C1101" s="8">
        <f t="shared" si="61"/>
        <v>1.3586956521740579E-3</v>
      </c>
      <c r="D1101" s="8">
        <f t="shared" si="59"/>
        <v>7.0442992011619632E-2</v>
      </c>
      <c r="E1101" s="86">
        <f>IFERROR(VLOOKUP(A1101,SPY!$A$2:$E$379,5,FALSE),"")</f>
        <v>110.839996</v>
      </c>
      <c r="F1101" s="8">
        <f t="shared" si="60"/>
        <v>0.11520270766880669</v>
      </c>
    </row>
    <row r="1102" spans="1:6" x14ac:dyDescent="0.45">
      <c r="A1102" s="88">
        <v>38200</v>
      </c>
      <c r="B1102" s="86">
        <v>148</v>
      </c>
      <c r="C1102" s="8">
        <f t="shared" si="61"/>
        <v>4.07055630936215E-3</v>
      </c>
      <c r="D1102" s="8">
        <f t="shared" si="59"/>
        <v>7.2463768115942129E-2</v>
      </c>
      <c r="E1102" s="86">
        <f>IFERROR(VLOOKUP(A1102,SPY!$A$2:$E$379,5,FALSE),"")</f>
        <v>111.110001</v>
      </c>
      <c r="F1102" s="8">
        <f t="shared" si="60"/>
        <v>9.5327275328720873E-2</v>
      </c>
    </row>
    <row r="1103" spans="1:6" x14ac:dyDescent="0.45">
      <c r="A1103" s="88">
        <v>38231</v>
      </c>
      <c r="B1103" s="86">
        <v>147.69999999999999</v>
      </c>
      <c r="C1103" s="8">
        <f t="shared" si="61"/>
        <v>-2.0270270270270618E-3</v>
      </c>
      <c r="D1103" s="8">
        <f t="shared" si="59"/>
        <v>6.6425992779783227E-2</v>
      </c>
      <c r="E1103" s="86">
        <f>IFERROR(VLOOKUP(A1103,SPY!$A$2:$E$379,5,FALSE),"")</f>
        <v>111.760002</v>
      </c>
      <c r="F1103" s="8">
        <f t="shared" si="60"/>
        <v>0.11815913311132964</v>
      </c>
    </row>
    <row r="1104" spans="1:6" x14ac:dyDescent="0.45">
      <c r="A1104" s="88">
        <v>38261</v>
      </c>
      <c r="B1104" s="86">
        <v>150</v>
      </c>
      <c r="C1104" s="8">
        <f t="shared" si="61"/>
        <v>1.5572105619499066E-2</v>
      </c>
      <c r="D1104" s="8">
        <f t="shared" ref="D1104:D1167" si="62">B1104/B1092-1</f>
        <v>7.6812634601579166E-2</v>
      </c>
      <c r="E1104" s="86">
        <f>IFERROR(VLOOKUP(A1104,SPY!$A$2:$E$379,5,FALSE),"")</f>
        <v>113.199997</v>
      </c>
      <c r="F1104" s="8">
        <f t="shared" si="60"/>
        <v>7.5023682572924466E-2</v>
      </c>
    </row>
    <row r="1105" spans="1:6" x14ac:dyDescent="0.45">
      <c r="A1105" s="88">
        <v>38292</v>
      </c>
      <c r="B1105" s="86">
        <v>151.4</v>
      </c>
      <c r="C1105" s="8">
        <f t="shared" si="61"/>
        <v>9.3333333333334156E-3</v>
      </c>
      <c r="D1105" s="8">
        <f t="shared" si="62"/>
        <v>8.9992800575953824E-2</v>
      </c>
      <c r="E1105" s="86">
        <f>IFERROR(VLOOKUP(A1105,SPY!$A$2:$E$379,5,FALSE),"")</f>
        <v>117.889999</v>
      </c>
      <c r="F1105" s="8">
        <f t="shared" si="60"/>
        <v>0.1074683167910282</v>
      </c>
    </row>
    <row r="1106" spans="1:6" x14ac:dyDescent="0.45">
      <c r="A1106" s="88">
        <v>38322</v>
      </c>
      <c r="B1106" s="86">
        <v>150.19999999999999</v>
      </c>
      <c r="C1106" s="8">
        <f t="shared" si="61"/>
        <v>-7.9260237780715004E-3</v>
      </c>
      <c r="D1106" s="8">
        <f t="shared" si="62"/>
        <v>7.670250896057329E-2</v>
      </c>
      <c r="E1106" s="86">
        <f>IFERROR(VLOOKUP(A1106,SPY!$A$2:$E$379,5,FALSE),"")</f>
        <v>120.870003</v>
      </c>
      <c r="F1106" s="8">
        <f t="shared" si="60"/>
        <v>8.6179044627777035E-2</v>
      </c>
    </row>
    <row r="1107" spans="1:6" x14ac:dyDescent="0.45">
      <c r="A1107" s="88">
        <v>38353</v>
      </c>
      <c r="B1107" s="86">
        <v>150.9</v>
      </c>
      <c r="C1107" s="8">
        <f t="shared" si="61"/>
        <v>4.6604527296938425E-3</v>
      </c>
      <c r="D1107" s="8">
        <f t="shared" si="62"/>
        <v>6.7185289957567118E-2</v>
      </c>
      <c r="E1107" s="86">
        <f>IFERROR(VLOOKUP(A1107,SPY!$A$2:$E$379,5,FALSE),"")</f>
        <v>118.160004</v>
      </c>
      <c r="F1107" s="8">
        <f t="shared" si="60"/>
        <v>4.1240754990110595E-2</v>
      </c>
    </row>
    <row r="1108" spans="1:6" x14ac:dyDescent="0.45">
      <c r="A1108" s="88">
        <v>38384</v>
      </c>
      <c r="B1108" s="86">
        <v>151.6</v>
      </c>
      <c r="C1108" s="8">
        <f t="shared" si="61"/>
        <v>4.6388336646785433E-3</v>
      </c>
      <c r="D1108" s="8">
        <f t="shared" si="62"/>
        <v>6.6854327938071778E-2</v>
      </c>
      <c r="E1108" s="86">
        <f>IFERROR(VLOOKUP(A1108,SPY!$A$2:$E$379,5,FALSE),"")</f>
        <v>120.629997</v>
      </c>
      <c r="F1108" s="8">
        <f t="shared" si="60"/>
        <v>4.8774127511062249E-2</v>
      </c>
    </row>
    <row r="1109" spans="1:6" x14ac:dyDescent="0.45">
      <c r="A1109" s="88">
        <v>38412</v>
      </c>
      <c r="B1109" s="86">
        <v>153.69999999999999</v>
      </c>
      <c r="C1109" s="8">
        <f t="shared" si="61"/>
        <v>1.385224274406327E-2</v>
      </c>
      <c r="D1109" s="8">
        <f t="shared" si="62"/>
        <v>7.4074074074073959E-2</v>
      </c>
      <c r="E1109" s="86">
        <f>IFERROR(VLOOKUP(A1109,SPY!$A$2:$E$379,5,FALSE),"")</f>
        <v>117.959999</v>
      </c>
      <c r="F1109" s="8">
        <f t="shared" si="60"/>
        <v>4.2970831882773286E-2</v>
      </c>
    </row>
    <row r="1110" spans="1:6" x14ac:dyDescent="0.45">
      <c r="A1110" s="88">
        <v>38443</v>
      </c>
      <c r="B1110" s="86">
        <v>155</v>
      </c>
      <c r="C1110" s="8">
        <f t="shared" si="61"/>
        <v>8.458035133376729E-3</v>
      </c>
      <c r="D1110" s="8">
        <f t="shared" si="62"/>
        <v>7.0441988950276091E-2</v>
      </c>
      <c r="E1110" s="86">
        <f>IFERROR(VLOOKUP(A1110,SPY!$A$2:$E$379,5,FALSE),"")</f>
        <v>115.75</v>
      </c>
      <c r="F1110" s="8">
        <f t="shared" si="60"/>
        <v>4.3168718846149368E-2</v>
      </c>
    </row>
    <row r="1111" spans="1:6" x14ac:dyDescent="0.45">
      <c r="A1111" s="88">
        <v>38473</v>
      </c>
      <c r="B1111" s="86">
        <v>154.30000000000001</v>
      </c>
      <c r="C1111" s="8">
        <f t="shared" si="61"/>
        <v>-4.5161290322579539E-3</v>
      </c>
      <c r="D1111" s="8">
        <f t="shared" si="62"/>
        <v>5.1089918256130851E-2</v>
      </c>
      <c r="E1111" s="86">
        <f>IFERROR(VLOOKUP(A1111,SPY!$A$2:$E$379,5,FALSE),"")</f>
        <v>119.480003</v>
      </c>
      <c r="F1111" s="8">
        <f t="shared" si="60"/>
        <v>5.8656760068609204E-2</v>
      </c>
    </row>
    <row r="1112" spans="1:6" x14ac:dyDescent="0.45">
      <c r="A1112" s="88">
        <v>38504</v>
      </c>
      <c r="B1112" s="86">
        <v>154.30000000000001</v>
      </c>
      <c r="C1112" s="8">
        <f t="shared" si="61"/>
        <v>0</v>
      </c>
      <c r="D1112" s="8">
        <f t="shared" si="62"/>
        <v>4.8233695652174058E-2</v>
      </c>
      <c r="E1112" s="86">
        <f>IFERROR(VLOOKUP(A1112,SPY!$A$2:$E$379,5,FALSE),"")</f>
        <v>119.18</v>
      </c>
      <c r="F1112" s="8">
        <f t="shared" si="60"/>
        <v>4.0600725055450315E-2</v>
      </c>
    </row>
    <row r="1113" spans="1:6" x14ac:dyDescent="0.45">
      <c r="A1113" s="88">
        <v>38534</v>
      </c>
      <c r="B1113" s="86">
        <v>156.30000000000001</v>
      </c>
      <c r="C1113" s="8">
        <f t="shared" si="61"/>
        <v>1.2961762799740706E-2</v>
      </c>
      <c r="D1113" s="8">
        <f t="shared" si="62"/>
        <v>6.0379918588873815E-2</v>
      </c>
      <c r="E1113" s="86">
        <f>IFERROR(VLOOKUP(A1113,SPY!$A$2:$E$379,5,FALSE),"")</f>
        <v>123.739998</v>
      </c>
      <c r="F1113" s="8">
        <f t="shared" si="60"/>
        <v>0.11638399914774444</v>
      </c>
    </row>
    <row r="1114" spans="1:6" x14ac:dyDescent="0.45">
      <c r="A1114" s="88">
        <v>38565</v>
      </c>
      <c r="B1114" s="86">
        <v>157.6</v>
      </c>
      <c r="C1114" s="8">
        <f t="shared" si="61"/>
        <v>8.3173384516952442E-3</v>
      </c>
      <c r="D1114" s="8">
        <f t="shared" si="62"/>
        <v>6.4864864864864868E-2</v>
      </c>
      <c r="E1114" s="86">
        <f>IFERROR(VLOOKUP(A1114,SPY!$A$2:$E$379,5,FALSE),"")</f>
        <v>122.58000199999999</v>
      </c>
      <c r="F1114" s="8">
        <f t="shared" si="60"/>
        <v>0.10323104038132436</v>
      </c>
    </row>
    <row r="1115" spans="1:6" x14ac:dyDescent="0.45">
      <c r="A1115" s="88">
        <v>38596</v>
      </c>
      <c r="B1115" s="86">
        <v>162.19999999999999</v>
      </c>
      <c r="C1115" s="8">
        <f t="shared" si="61"/>
        <v>2.9187817258883308E-2</v>
      </c>
      <c r="D1115" s="8">
        <f t="shared" si="62"/>
        <v>9.8171970209884885E-2</v>
      </c>
      <c r="E1115" s="86">
        <f>IFERROR(VLOOKUP(A1115,SPY!$A$2:$E$379,5,FALSE),"")</f>
        <v>123.040001</v>
      </c>
      <c r="F1115" s="8">
        <f t="shared" si="60"/>
        <v>0.10093055474354773</v>
      </c>
    </row>
    <row r="1116" spans="1:6" x14ac:dyDescent="0.45">
      <c r="A1116" s="88">
        <v>38626</v>
      </c>
      <c r="B1116" s="86">
        <v>166.2</v>
      </c>
      <c r="C1116" s="8">
        <f t="shared" si="61"/>
        <v>2.4660912453760897E-2</v>
      </c>
      <c r="D1116" s="8">
        <f t="shared" si="62"/>
        <v>0.10799999999999987</v>
      </c>
      <c r="E1116" s="86">
        <f>IFERROR(VLOOKUP(A1116,SPY!$A$2:$E$379,5,FALSE),"")</f>
        <v>120.129997</v>
      </c>
      <c r="F1116" s="8">
        <f t="shared" si="60"/>
        <v>6.1219082894498733E-2</v>
      </c>
    </row>
    <row r="1117" spans="1:6" x14ac:dyDescent="0.45">
      <c r="A1117" s="88">
        <v>38657</v>
      </c>
      <c r="B1117" s="86">
        <v>163.69999999999999</v>
      </c>
      <c r="C1117" s="8">
        <f t="shared" si="61"/>
        <v>-1.5042117930204602E-2</v>
      </c>
      <c r="D1117" s="8">
        <f t="shared" si="62"/>
        <v>8.1241743725231075E-2</v>
      </c>
      <c r="E1117" s="86">
        <f>IFERROR(VLOOKUP(A1117,SPY!$A$2:$E$379,5,FALSE),"")</f>
        <v>125.410004</v>
      </c>
      <c r="F1117" s="8">
        <f t="shared" si="60"/>
        <v>6.3788320161068057E-2</v>
      </c>
    </row>
    <row r="1118" spans="1:6" x14ac:dyDescent="0.45">
      <c r="A1118" s="88">
        <v>38687</v>
      </c>
      <c r="B1118" s="86">
        <v>163</v>
      </c>
      <c r="C1118" s="8">
        <f t="shared" si="61"/>
        <v>-4.2761148442271857E-3</v>
      </c>
      <c r="D1118" s="8">
        <f t="shared" si="62"/>
        <v>8.5219707057257121E-2</v>
      </c>
      <c r="E1118" s="86">
        <f>IFERROR(VLOOKUP(A1118,SPY!$A$2:$E$379,5,FALSE),"")</f>
        <v>124.510002</v>
      </c>
      <c r="F1118" s="8">
        <f t="shared" si="60"/>
        <v>3.0114990565525135E-2</v>
      </c>
    </row>
    <row r="1119" spans="1:6" x14ac:dyDescent="0.45">
      <c r="A1119" s="88">
        <v>38718</v>
      </c>
      <c r="B1119" s="86">
        <v>164.3</v>
      </c>
      <c r="C1119" s="8">
        <f t="shared" si="61"/>
        <v>7.9754601226995625E-3</v>
      </c>
      <c r="D1119" s="8">
        <f t="shared" si="62"/>
        <v>8.8800530152418844E-2</v>
      </c>
      <c r="E1119" s="86">
        <f>IFERROR(VLOOKUP(A1119,SPY!$A$2:$E$379,5,FALSE),"")</f>
        <v>127.5</v>
      </c>
      <c r="F1119" s="8">
        <f t="shared" si="60"/>
        <v>7.9045325692439938E-2</v>
      </c>
    </row>
    <row r="1120" spans="1:6" x14ac:dyDescent="0.45">
      <c r="A1120" s="88">
        <v>38749</v>
      </c>
      <c r="B1120" s="86">
        <v>161.80000000000001</v>
      </c>
      <c r="C1120" s="8">
        <f t="shared" si="61"/>
        <v>-1.5216068167985375E-2</v>
      </c>
      <c r="D1120" s="8">
        <f t="shared" si="62"/>
        <v>6.7282321899736264E-2</v>
      </c>
      <c r="E1120" s="86">
        <f>IFERROR(VLOOKUP(A1120,SPY!$A$2:$E$379,5,FALSE),"")</f>
        <v>128.229996</v>
      </c>
      <c r="F1120" s="8">
        <f t="shared" si="60"/>
        <v>6.3002563118691013E-2</v>
      </c>
    </row>
    <row r="1121" spans="1:6" x14ac:dyDescent="0.45">
      <c r="A1121" s="88">
        <v>38777</v>
      </c>
      <c r="B1121" s="86">
        <v>162.19999999999999</v>
      </c>
      <c r="C1121" s="8">
        <f t="shared" si="61"/>
        <v>2.4721878862792313E-3</v>
      </c>
      <c r="D1121" s="8">
        <f t="shared" si="62"/>
        <v>5.5302537410540031E-2</v>
      </c>
      <c r="E1121" s="86">
        <f>IFERROR(VLOOKUP(A1121,SPY!$A$2:$E$379,5,FALSE),"")</f>
        <v>129.83000200000001</v>
      </c>
      <c r="F1121" s="8">
        <f t="shared" si="60"/>
        <v>0.10062735758415875</v>
      </c>
    </row>
    <row r="1122" spans="1:6" x14ac:dyDescent="0.45">
      <c r="A1122" s="88">
        <v>38808</v>
      </c>
      <c r="B1122" s="86">
        <v>164.3</v>
      </c>
      <c r="C1122" s="8">
        <f t="shared" si="61"/>
        <v>1.2946979038224615E-2</v>
      </c>
      <c r="D1122" s="8">
        <f t="shared" si="62"/>
        <v>6.0000000000000053E-2</v>
      </c>
      <c r="E1122" s="86">
        <f>IFERROR(VLOOKUP(A1122,SPY!$A$2:$E$379,5,FALSE),"")</f>
        <v>131.470001</v>
      </c>
      <c r="F1122" s="8">
        <f t="shared" si="60"/>
        <v>0.13580994384449241</v>
      </c>
    </row>
    <row r="1123" spans="1:6" x14ac:dyDescent="0.45">
      <c r="A1123" s="88">
        <v>38838</v>
      </c>
      <c r="B1123" s="86">
        <v>165.8</v>
      </c>
      <c r="C1123" s="8">
        <f t="shared" si="61"/>
        <v>9.1296409007912693E-3</v>
      </c>
      <c r="D1123" s="8">
        <f t="shared" si="62"/>
        <v>7.4530136098509336E-2</v>
      </c>
      <c r="E1123" s="86">
        <f>IFERROR(VLOOKUP(A1123,SPY!$A$2:$E$379,5,FALSE),"")</f>
        <v>127.510002</v>
      </c>
      <c r="F1123" s="8">
        <f t="shared" si="60"/>
        <v>6.7207890846805673E-2</v>
      </c>
    </row>
    <row r="1124" spans="1:6" x14ac:dyDescent="0.45">
      <c r="A1124" s="88">
        <v>38869</v>
      </c>
      <c r="B1124" s="86">
        <v>166.1</v>
      </c>
      <c r="C1124" s="8">
        <f t="shared" si="61"/>
        <v>1.8094089264173441E-3</v>
      </c>
      <c r="D1124" s="8">
        <f t="shared" si="62"/>
        <v>7.647440051847032E-2</v>
      </c>
      <c r="E1124" s="86">
        <f>IFERROR(VLOOKUP(A1124,SPY!$A$2:$E$379,5,FALSE),"")</f>
        <v>127.279999</v>
      </c>
      <c r="F1124" s="8">
        <f t="shared" si="60"/>
        <v>6.7964415170330472E-2</v>
      </c>
    </row>
    <row r="1125" spans="1:6" x14ac:dyDescent="0.45">
      <c r="A1125" s="88">
        <v>38899</v>
      </c>
      <c r="B1125" s="86">
        <v>166.8</v>
      </c>
      <c r="C1125" s="8">
        <f t="shared" si="61"/>
        <v>4.2143287176401589E-3</v>
      </c>
      <c r="D1125" s="8">
        <f t="shared" si="62"/>
        <v>6.7178502879078783E-2</v>
      </c>
      <c r="E1125" s="86">
        <f>IFERROR(VLOOKUP(A1125,SPY!$A$2:$E$379,5,FALSE),"")</f>
        <v>127.849998</v>
      </c>
      <c r="F1125" s="8">
        <f t="shared" si="60"/>
        <v>3.3214805773635225E-2</v>
      </c>
    </row>
    <row r="1126" spans="1:6" x14ac:dyDescent="0.45">
      <c r="A1126" s="88">
        <v>38930</v>
      </c>
      <c r="B1126" s="86">
        <v>167.9</v>
      </c>
      <c r="C1126" s="8">
        <f t="shared" si="61"/>
        <v>6.5947242206234602E-3</v>
      </c>
      <c r="D1126" s="8">
        <f t="shared" si="62"/>
        <v>6.535532994923865E-2</v>
      </c>
      <c r="E1126" s="86">
        <f>IFERROR(VLOOKUP(A1126,SPY!$A$2:$E$379,5,FALSE),"")</f>
        <v>130.63999899999999</v>
      </c>
      <c r="F1126" s="8">
        <f t="shared" si="60"/>
        <v>6.5752952100620821E-2</v>
      </c>
    </row>
    <row r="1127" spans="1:6" x14ac:dyDescent="0.45">
      <c r="A1127" s="88">
        <v>38961</v>
      </c>
      <c r="B1127" s="86">
        <v>165.4</v>
      </c>
      <c r="C1127" s="8">
        <f t="shared" si="61"/>
        <v>-1.4889815366289416E-2</v>
      </c>
      <c r="D1127" s="8">
        <f t="shared" si="62"/>
        <v>1.9728729963008673E-2</v>
      </c>
      <c r="E1127" s="86">
        <f>IFERROR(VLOOKUP(A1127,SPY!$A$2:$E$379,5,FALSE),"")</f>
        <v>133.58000200000001</v>
      </c>
      <c r="F1127" s="8">
        <f t="shared" si="60"/>
        <v>8.5663206390903746E-2</v>
      </c>
    </row>
    <row r="1128" spans="1:6" x14ac:dyDescent="0.45">
      <c r="A1128" s="88">
        <v>38991</v>
      </c>
      <c r="B1128" s="86">
        <v>162.19999999999999</v>
      </c>
      <c r="C1128" s="8">
        <f t="shared" si="61"/>
        <v>-1.9347037484885199E-2</v>
      </c>
      <c r="D1128" s="8">
        <f t="shared" si="62"/>
        <v>-2.4067388688327362E-2</v>
      </c>
      <c r="E1128" s="86">
        <f>IFERROR(VLOOKUP(A1128,SPY!$A$2:$E$379,5,FALSE),"")</f>
        <v>137.78999300000001</v>
      </c>
      <c r="F1128" s="8">
        <f t="shared" si="60"/>
        <v>0.14700737901458538</v>
      </c>
    </row>
    <row r="1129" spans="1:6" x14ac:dyDescent="0.45">
      <c r="A1129" s="88">
        <v>39022</v>
      </c>
      <c r="B1129" s="86">
        <v>164.6</v>
      </c>
      <c r="C1129" s="8">
        <f t="shared" si="61"/>
        <v>1.4796547472256449E-2</v>
      </c>
      <c r="D1129" s="8">
        <f t="shared" si="62"/>
        <v>5.4978619425778419E-3</v>
      </c>
      <c r="E1129" s="86">
        <f>IFERROR(VLOOKUP(A1129,SPY!$A$2:$E$379,5,FALSE),"")</f>
        <v>140.529999</v>
      </c>
      <c r="F1129" s="8">
        <f t="shared" ref="F1129:F1192" si="63">IFERROR(E1129/E1117-1,"")</f>
        <v>0.12056450456695633</v>
      </c>
    </row>
    <row r="1130" spans="1:6" x14ac:dyDescent="0.45">
      <c r="A1130" s="88">
        <v>39052</v>
      </c>
      <c r="B1130" s="86">
        <v>165.6</v>
      </c>
      <c r="C1130" s="8">
        <f t="shared" si="61"/>
        <v>6.0753341433779084E-3</v>
      </c>
      <c r="D1130" s="8">
        <f t="shared" si="62"/>
        <v>1.5950920245398681E-2</v>
      </c>
      <c r="E1130" s="86">
        <f>IFERROR(VLOOKUP(A1130,SPY!$A$2:$E$379,5,FALSE),"")</f>
        <v>141.61999499999999</v>
      </c>
      <c r="F1130" s="8">
        <f t="shared" si="63"/>
        <v>0.13741862280268857</v>
      </c>
    </row>
    <row r="1131" spans="1:6" x14ac:dyDescent="0.45">
      <c r="A1131" s="88">
        <v>39083</v>
      </c>
      <c r="B1131" s="86">
        <v>164</v>
      </c>
      <c r="C1131" s="8">
        <f t="shared" si="61"/>
        <v>-9.6618357487922024E-3</v>
      </c>
      <c r="D1131" s="8">
        <f t="shared" si="62"/>
        <v>-1.8259281801583649E-3</v>
      </c>
      <c r="E1131" s="86">
        <f>IFERROR(VLOOKUP(A1131,SPY!$A$2:$E$379,5,FALSE),"")</f>
        <v>143.75</v>
      </c>
      <c r="F1131" s="8">
        <f t="shared" si="63"/>
        <v>0.12745098039215685</v>
      </c>
    </row>
    <row r="1132" spans="1:6" x14ac:dyDescent="0.45">
      <c r="A1132" s="88">
        <v>39114</v>
      </c>
      <c r="B1132" s="86">
        <v>166.8</v>
      </c>
      <c r="C1132" s="8">
        <f t="shared" si="61"/>
        <v>1.7073170731707332E-2</v>
      </c>
      <c r="D1132" s="8">
        <f t="shared" si="62"/>
        <v>3.0902348578492056E-2</v>
      </c>
      <c r="E1132" s="86">
        <f>IFERROR(VLOOKUP(A1132,SPY!$A$2:$E$379,5,FALSE),"")</f>
        <v>140.929993</v>
      </c>
      <c r="F1132" s="8">
        <f t="shared" si="63"/>
        <v>9.904076578151022E-2</v>
      </c>
    </row>
    <row r="1133" spans="1:6" x14ac:dyDescent="0.45">
      <c r="A1133" s="88">
        <v>39142</v>
      </c>
      <c r="B1133" s="86">
        <v>169.3</v>
      </c>
      <c r="C1133" s="8">
        <f t="shared" si="61"/>
        <v>1.4988009592326046E-2</v>
      </c>
      <c r="D1133" s="8">
        <f t="shared" si="62"/>
        <v>4.3773119605425626E-2</v>
      </c>
      <c r="E1133" s="86">
        <f>IFERROR(VLOOKUP(A1133,SPY!$A$2:$E$379,5,FALSE),"")</f>
        <v>142</v>
      </c>
      <c r="F1133" s="8">
        <f t="shared" si="63"/>
        <v>9.3737948182423869E-2</v>
      </c>
    </row>
    <row r="1134" spans="1:6" x14ac:dyDescent="0.45">
      <c r="A1134" s="88">
        <v>39173</v>
      </c>
      <c r="B1134" s="86">
        <v>171.4</v>
      </c>
      <c r="C1134" s="8">
        <f t="shared" si="61"/>
        <v>1.2404016538688722E-2</v>
      </c>
      <c r="D1134" s="8">
        <f t="shared" si="62"/>
        <v>4.3213633597078527E-2</v>
      </c>
      <c r="E1134" s="86">
        <f>IFERROR(VLOOKUP(A1134,SPY!$A$2:$E$379,5,FALSE),"")</f>
        <v>148.28999300000001</v>
      </c>
      <c r="F1134" s="8">
        <f t="shared" si="63"/>
        <v>0.12793787078468211</v>
      </c>
    </row>
    <row r="1135" spans="1:6" x14ac:dyDescent="0.45">
      <c r="A1135" s="88">
        <v>39203</v>
      </c>
      <c r="B1135" s="86">
        <v>173.3</v>
      </c>
      <c r="C1135" s="8">
        <f t="shared" si="61"/>
        <v>1.1085180863477317E-2</v>
      </c>
      <c r="D1135" s="8">
        <f t="shared" si="62"/>
        <v>4.5235223160434268E-2</v>
      </c>
      <c r="E1135" s="86">
        <f>IFERROR(VLOOKUP(A1135,SPY!$A$2:$E$379,5,FALSE),"")</f>
        <v>153.320007</v>
      </c>
      <c r="F1135" s="8">
        <f t="shared" si="63"/>
        <v>0.20241553286149272</v>
      </c>
    </row>
    <row r="1136" spans="1:6" x14ac:dyDescent="0.45">
      <c r="A1136" s="88">
        <v>39234</v>
      </c>
      <c r="B1136" s="86">
        <v>173.8</v>
      </c>
      <c r="C1136" s="8">
        <f t="shared" si="61"/>
        <v>2.8851702250431988E-3</v>
      </c>
      <c r="D1136" s="8">
        <f t="shared" si="62"/>
        <v>4.635761589403975E-2</v>
      </c>
      <c r="E1136" s="86">
        <f>IFERROR(VLOOKUP(A1136,SPY!$A$2:$E$379,5,FALSE),"")</f>
        <v>150.429993</v>
      </c>
      <c r="F1136" s="8">
        <f t="shared" si="63"/>
        <v>0.18188241814803896</v>
      </c>
    </row>
    <row r="1137" spans="1:6" x14ac:dyDescent="0.45">
      <c r="A1137" s="88">
        <v>39264</v>
      </c>
      <c r="B1137" s="86">
        <v>175.1</v>
      </c>
      <c r="C1137" s="8">
        <f t="shared" si="61"/>
        <v>7.4798619102416364E-3</v>
      </c>
      <c r="D1137" s="8">
        <f t="shared" si="62"/>
        <v>4.9760191846522694E-2</v>
      </c>
      <c r="E1137" s="86">
        <f>IFERROR(VLOOKUP(A1137,SPY!$A$2:$E$379,5,FALSE),"")</f>
        <v>145.720001</v>
      </c>
      <c r="F1137" s="8">
        <f t="shared" si="63"/>
        <v>0.13977319733708549</v>
      </c>
    </row>
    <row r="1138" spans="1:6" x14ac:dyDescent="0.45">
      <c r="A1138" s="88">
        <v>39295</v>
      </c>
      <c r="B1138" s="86">
        <v>172.4</v>
      </c>
      <c r="C1138" s="8">
        <f t="shared" si="61"/>
        <v>-1.5419760137064475E-2</v>
      </c>
      <c r="D1138" s="8">
        <f t="shared" si="62"/>
        <v>2.6801667659321016E-2</v>
      </c>
      <c r="E1138" s="86">
        <f>IFERROR(VLOOKUP(A1138,SPY!$A$2:$E$379,5,FALSE),"")</f>
        <v>147.58999600000001</v>
      </c>
      <c r="F1138" s="8">
        <f t="shared" si="63"/>
        <v>0.12974584453265359</v>
      </c>
    </row>
    <row r="1139" spans="1:6" x14ac:dyDescent="0.45">
      <c r="A1139" s="88">
        <v>39326</v>
      </c>
      <c r="B1139" s="86">
        <v>173.5</v>
      </c>
      <c r="C1139" s="8">
        <f t="shared" si="61"/>
        <v>6.3805104408352076E-3</v>
      </c>
      <c r="D1139" s="8">
        <f t="shared" si="62"/>
        <v>4.897218863361541E-2</v>
      </c>
      <c r="E1139" s="86">
        <f>IFERROR(VLOOKUP(A1139,SPY!$A$2:$E$379,5,FALSE),"")</f>
        <v>152.58000200000001</v>
      </c>
      <c r="F1139" s="8">
        <f t="shared" si="63"/>
        <v>0.14223685967604638</v>
      </c>
    </row>
    <row r="1140" spans="1:6" x14ac:dyDescent="0.45">
      <c r="A1140" s="88">
        <v>39356</v>
      </c>
      <c r="B1140" s="86">
        <v>174.7</v>
      </c>
      <c r="C1140" s="8">
        <f t="shared" si="61"/>
        <v>6.916426512968199E-3</v>
      </c>
      <c r="D1140" s="8">
        <f t="shared" si="62"/>
        <v>7.7065351418002415E-2</v>
      </c>
      <c r="E1140" s="86">
        <f>IFERROR(VLOOKUP(A1140,SPY!$A$2:$E$379,5,FALSE),"")</f>
        <v>154.64999399999999</v>
      </c>
      <c r="F1140" s="8">
        <f t="shared" si="63"/>
        <v>0.12236012668931617</v>
      </c>
    </row>
    <row r="1141" spans="1:6" x14ac:dyDescent="0.45">
      <c r="A1141" s="88">
        <v>39387</v>
      </c>
      <c r="B1141" s="86">
        <v>179</v>
      </c>
      <c r="C1141" s="8">
        <f t="shared" si="61"/>
        <v>2.4613623354321712E-2</v>
      </c>
      <c r="D1141" s="8">
        <f t="shared" si="62"/>
        <v>8.7484811664641615E-2</v>
      </c>
      <c r="E1141" s="86">
        <f>IFERROR(VLOOKUP(A1141,SPY!$A$2:$E$379,5,FALSE),"")</f>
        <v>148.66000399999999</v>
      </c>
      <c r="F1141" s="8">
        <f t="shared" si="63"/>
        <v>5.7852451845530783E-2</v>
      </c>
    </row>
    <row r="1142" spans="1:6" x14ac:dyDescent="0.45">
      <c r="A1142" s="88">
        <v>39417</v>
      </c>
      <c r="B1142" s="86">
        <v>178.6</v>
      </c>
      <c r="C1142" s="8">
        <f t="shared" si="61"/>
        <v>-2.2346368715083775E-3</v>
      </c>
      <c r="D1142" s="8">
        <f t="shared" si="62"/>
        <v>7.8502415458937103E-2</v>
      </c>
      <c r="E1142" s="86">
        <f>IFERROR(VLOOKUP(A1142,SPY!$A$2:$E$379,5,FALSE),"")</f>
        <v>146.21000699999999</v>
      </c>
      <c r="F1142" s="8">
        <f t="shared" si="63"/>
        <v>3.241076233620821E-2</v>
      </c>
    </row>
    <row r="1143" spans="1:6" x14ac:dyDescent="0.45">
      <c r="A1143" s="88">
        <v>39448</v>
      </c>
      <c r="B1143" s="86">
        <v>181</v>
      </c>
      <c r="C1143" s="8">
        <f t="shared" si="61"/>
        <v>1.3437849944009095E-2</v>
      </c>
      <c r="D1143" s="8">
        <f t="shared" si="62"/>
        <v>0.10365853658536595</v>
      </c>
      <c r="E1143" s="86">
        <f>IFERROR(VLOOKUP(A1143,SPY!$A$2:$E$379,5,FALSE),"")</f>
        <v>137.36999499999999</v>
      </c>
      <c r="F1143" s="8">
        <f t="shared" si="63"/>
        <v>-4.438264347826093E-2</v>
      </c>
    </row>
    <row r="1144" spans="1:6" x14ac:dyDescent="0.45">
      <c r="A1144" s="88">
        <v>39479</v>
      </c>
      <c r="B1144" s="86">
        <v>182.7</v>
      </c>
      <c r="C1144" s="8">
        <f t="shared" si="61"/>
        <v>9.3922651933699974E-3</v>
      </c>
      <c r="D1144" s="8">
        <f t="shared" si="62"/>
        <v>9.5323741007194096E-2</v>
      </c>
      <c r="E1144" s="86">
        <f>IFERROR(VLOOKUP(A1144,SPY!$A$2:$E$379,5,FALSE),"")</f>
        <v>133.820007</v>
      </c>
      <c r="F1144" s="8">
        <f t="shared" si="63"/>
        <v>-5.0450481467064212E-2</v>
      </c>
    </row>
    <row r="1145" spans="1:6" x14ac:dyDescent="0.45">
      <c r="A1145" s="88">
        <v>39508</v>
      </c>
      <c r="B1145" s="86">
        <v>187.9</v>
      </c>
      <c r="C1145" s="8">
        <f t="shared" si="61"/>
        <v>2.8461959496442368E-2</v>
      </c>
      <c r="D1145" s="8">
        <f t="shared" si="62"/>
        <v>0.10986414648552856</v>
      </c>
      <c r="E1145" s="86">
        <f>IFERROR(VLOOKUP(A1145,SPY!$A$2:$E$379,5,FALSE),"")</f>
        <v>131.970001</v>
      </c>
      <c r="F1145" s="8">
        <f t="shared" si="63"/>
        <v>-7.0633795774647901E-2</v>
      </c>
    </row>
    <row r="1146" spans="1:6" x14ac:dyDescent="0.45">
      <c r="A1146" s="88">
        <v>39539</v>
      </c>
      <c r="B1146" s="86">
        <v>190.9</v>
      </c>
      <c r="C1146" s="8">
        <f t="shared" si="61"/>
        <v>1.5965939329430467E-2</v>
      </c>
      <c r="D1146" s="8">
        <f t="shared" si="62"/>
        <v>0.11376896149358218</v>
      </c>
      <c r="E1146" s="86">
        <f>IFERROR(VLOOKUP(A1146,SPY!$A$2:$E$379,5,FALSE),"")</f>
        <v>138.259995</v>
      </c>
      <c r="F1146" s="8">
        <f t="shared" si="63"/>
        <v>-6.7637726572689294E-2</v>
      </c>
    </row>
    <row r="1147" spans="1:6" x14ac:dyDescent="0.45">
      <c r="A1147" s="88">
        <v>39569</v>
      </c>
      <c r="B1147" s="86">
        <v>196.6</v>
      </c>
      <c r="C1147" s="8">
        <f t="shared" si="61"/>
        <v>2.9858564693556744E-2</v>
      </c>
      <c r="D1147" s="8">
        <f t="shared" si="62"/>
        <v>0.13444893248701661</v>
      </c>
      <c r="E1147" s="86">
        <f>IFERROR(VLOOKUP(A1147,SPY!$A$2:$E$379,5,FALSE),"")</f>
        <v>140.35000600000001</v>
      </c>
      <c r="F1147" s="8">
        <f t="shared" si="63"/>
        <v>-8.4594315208973314E-2</v>
      </c>
    </row>
    <row r="1148" spans="1:6" x14ac:dyDescent="0.45">
      <c r="A1148" s="88">
        <v>39600</v>
      </c>
      <c r="B1148" s="86">
        <v>200.5</v>
      </c>
      <c r="C1148" s="8">
        <f t="shared" si="61"/>
        <v>1.9837232960325579E-2</v>
      </c>
      <c r="D1148" s="8">
        <f t="shared" si="62"/>
        <v>0.15362485615650168</v>
      </c>
      <c r="E1148" s="86">
        <f>IFERROR(VLOOKUP(A1148,SPY!$A$2:$E$379,5,FALSE),"")</f>
        <v>127.980003</v>
      </c>
      <c r="F1148" s="8">
        <f t="shared" si="63"/>
        <v>-0.14923878910238331</v>
      </c>
    </row>
    <row r="1149" spans="1:6" x14ac:dyDescent="0.45">
      <c r="A1149" s="88">
        <v>39630</v>
      </c>
      <c r="B1149" s="86">
        <v>205.5</v>
      </c>
      <c r="C1149" s="8">
        <f t="shared" si="61"/>
        <v>2.4937655860349128E-2</v>
      </c>
      <c r="D1149" s="8">
        <f t="shared" si="62"/>
        <v>0.17361507709880075</v>
      </c>
      <c r="E1149" s="86">
        <f>IFERROR(VLOOKUP(A1149,SPY!$A$2:$E$379,5,FALSE),"")</f>
        <v>126.83000199999999</v>
      </c>
      <c r="F1149" s="8">
        <f t="shared" si="63"/>
        <v>-0.12963216353532692</v>
      </c>
    </row>
    <row r="1150" spans="1:6" x14ac:dyDescent="0.45">
      <c r="A1150" s="88">
        <v>39661</v>
      </c>
      <c r="B1150" s="86">
        <v>199</v>
      </c>
      <c r="C1150" s="8">
        <f t="shared" si="61"/>
        <v>-3.1630170316301665E-2</v>
      </c>
      <c r="D1150" s="8">
        <f t="shared" si="62"/>
        <v>0.154292343387471</v>
      </c>
      <c r="E1150" s="86">
        <f>IFERROR(VLOOKUP(A1150,SPY!$A$2:$E$379,5,FALSE),"")</f>
        <v>128.78999300000001</v>
      </c>
      <c r="F1150" s="8">
        <f t="shared" si="63"/>
        <v>-0.12737992756636429</v>
      </c>
    </row>
    <row r="1151" spans="1:6" x14ac:dyDescent="0.45">
      <c r="A1151" s="88">
        <v>39692</v>
      </c>
      <c r="B1151" s="86">
        <v>196.9</v>
      </c>
      <c r="C1151" s="8">
        <f t="shared" si="61"/>
        <v>-1.0552763819095423E-2</v>
      </c>
      <c r="D1151" s="8">
        <f t="shared" si="62"/>
        <v>0.13487031700288177</v>
      </c>
      <c r="E1151" s="86">
        <f>IFERROR(VLOOKUP(A1151,SPY!$A$2:$E$379,5,FALSE),"")</f>
        <v>115.989998</v>
      </c>
      <c r="F1151" s="8">
        <f t="shared" si="63"/>
        <v>-0.23980864805598845</v>
      </c>
    </row>
    <row r="1152" spans="1:6" x14ac:dyDescent="0.45">
      <c r="A1152" s="88">
        <v>39722</v>
      </c>
      <c r="B1152" s="86">
        <v>186.4</v>
      </c>
      <c r="C1152" s="8">
        <f t="shared" si="61"/>
        <v>-5.3326561706450004E-2</v>
      </c>
      <c r="D1152" s="8">
        <f t="shared" si="62"/>
        <v>6.6971951917573103E-2</v>
      </c>
      <c r="E1152" s="86">
        <f>IFERROR(VLOOKUP(A1152,SPY!$A$2:$E$379,5,FALSE),"")</f>
        <v>96.830001999999993</v>
      </c>
      <c r="F1152" s="8">
        <f t="shared" si="63"/>
        <v>-0.37387645808767378</v>
      </c>
    </row>
    <row r="1153" spans="1:6" x14ac:dyDescent="0.45">
      <c r="A1153" s="88">
        <v>39753</v>
      </c>
      <c r="B1153" s="86">
        <v>176.8</v>
      </c>
      <c r="C1153" s="8">
        <f t="shared" si="61"/>
        <v>-5.1502145922746712E-2</v>
      </c>
      <c r="D1153" s="8">
        <f t="shared" si="62"/>
        <v>-1.2290502793296021E-2</v>
      </c>
      <c r="E1153" s="86">
        <f>IFERROR(VLOOKUP(A1153,SPY!$A$2:$E$379,5,FALSE),"")</f>
        <v>90.089995999999999</v>
      </c>
      <c r="F1153" s="8">
        <f t="shared" si="63"/>
        <v>-0.39398632062461125</v>
      </c>
    </row>
    <row r="1154" spans="1:6" x14ac:dyDescent="0.45">
      <c r="A1154" s="88">
        <v>39783</v>
      </c>
      <c r="B1154" s="86">
        <v>170.9</v>
      </c>
      <c r="C1154" s="8">
        <f t="shared" si="61"/>
        <v>-3.3371040723981893E-2</v>
      </c>
      <c r="D1154" s="8">
        <f t="shared" si="62"/>
        <v>-4.3113101903695328E-2</v>
      </c>
      <c r="E1154" s="86">
        <f>IFERROR(VLOOKUP(A1154,SPY!$A$2:$E$379,5,FALSE),"")</f>
        <v>90.239998</v>
      </c>
      <c r="F1154" s="8">
        <f t="shared" si="63"/>
        <v>-0.38280559688366611</v>
      </c>
    </row>
    <row r="1155" spans="1:6" x14ac:dyDescent="0.45">
      <c r="A1155" s="88">
        <v>39814</v>
      </c>
      <c r="B1155" s="86">
        <v>171.2</v>
      </c>
      <c r="C1155" s="8">
        <f t="shared" si="61"/>
        <v>1.7554125219425565E-3</v>
      </c>
      <c r="D1155" s="8">
        <f t="shared" si="62"/>
        <v>-5.4143646408839841E-2</v>
      </c>
      <c r="E1155" s="86">
        <f>IFERROR(VLOOKUP(A1155,SPY!$A$2:$E$379,5,FALSE),"")</f>
        <v>82.830001999999993</v>
      </c>
      <c r="F1155" s="8">
        <f t="shared" si="63"/>
        <v>-0.39702988269017558</v>
      </c>
    </row>
    <row r="1156" spans="1:6" x14ac:dyDescent="0.45">
      <c r="A1156" s="88">
        <v>39845</v>
      </c>
      <c r="B1156" s="86">
        <v>169.3</v>
      </c>
      <c r="C1156" s="8">
        <f t="shared" si="61"/>
        <v>-1.1098130841121323E-2</v>
      </c>
      <c r="D1156" s="8">
        <f t="shared" si="62"/>
        <v>-7.3344280240831838E-2</v>
      </c>
      <c r="E1156" s="86">
        <f>IFERROR(VLOOKUP(A1156,SPY!$A$2:$E$379,5,FALSE),"")</f>
        <v>73.930000000000007</v>
      </c>
      <c r="F1156" s="8">
        <f t="shared" si="63"/>
        <v>-0.44754150251987357</v>
      </c>
    </row>
    <row r="1157" spans="1:6" x14ac:dyDescent="0.45">
      <c r="A1157" s="88">
        <v>39873</v>
      </c>
      <c r="B1157" s="86">
        <v>168.1</v>
      </c>
      <c r="C1157" s="8">
        <f t="shared" ref="C1157:C1220" si="64">B1157/B1156-1</f>
        <v>-7.0880094506793334E-3</v>
      </c>
      <c r="D1157" s="8">
        <f t="shared" si="62"/>
        <v>-0.10537519957424168</v>
      </c>
      <c r="E1157" s="86">
        <f>IFERROR(VLOOKUP(A1157,SPY!$A$2:$E$379,5,FALSE),"")</f>
        <v>79.519997000000004</v>
      </c>
      <c r="F1157" s="8">
        <f t="shared" si="63"/>
        <v>-0.39743883914951239</v>
      </c>
    </row>
    <row r="1158" spans="1:6" x14ac:dyDescent="0.45">
      <c r="A1158" s="88">
        <v>39904</v>
      </c>
      <c r="B1158" s="86">
        <v>169.1</v>
      </c>
      <c r="C1158" s="8">
        <f t="shared" si="64"/>
        <v>5.9488399762046562E-3</v>
      </c>
      <c r="D1158" s="8">
        <f t="shared" si="62"/>
        <v>-0.11419591409114727</v>
      </c>
      <c r="E1158" s="86">
        <f>IFERROR(VLOOKUP(A1158,SPY!$A$2:$E$379,5,FALSE),"")</f>
        <v>87.419998000000007</v>
      </c>
      <c r="F1158" s="8">
        <f t="shared" si="63"/>
        <v>-0.36771299608393593</v>
      </c>
    </row>
    <row r="1159" spans="1:6" x14ac:dyDescent="0.45">
      <c r="A1159" s="88">
        <v>39934</v>
      </c>
      <c r="B1159" s="86">
        <v>170.8</v>
      </c>
      <c r="C1159" s="8">
        <f t="shared" si="64"/>
        <v>1.0053222945002993E-2</v>
      </c>
      <c r="D1159" s="8">
        <f t="shared" si="62"/>
        <v>-0.13123092573753803</v>
      </c>
      <c r="E1159" s="86">
        <f>IFERROR(VLOOKUP(A1159,SPY!$A$2:$E$379,5,FALSE),"")</f>
        <v>92.529999000000004</v>
      </c>
      <c r="F1159" s="8">
        <f t="shared" si="63"/>
        <v>-0.34071966480713933</v>
      </c>
    </row>
    <row r="1160" spans="1:6" x14ac:dyDescent="0.45">
      <c r="A1160" s="88">
        <v>39965</v>
      </c>
      <c r="B1160" s="86">
        <v>174.1</v>
      </c>
      <c r="C1160" s="8">
        <f t="shared" si="64"/>
        <v>1.932084309133475E-2</v>
      </c>
      <c r="D1160" s="8">
        <f t="shared" si="62"/>
        <v>-0.13167082294264343</v>
      </c>
      <c r="E1160" s="86">
        <f>IFERROR(VLOOKUP(A1160,SPY!$A$2:$E$379,5,FALSE),"")</f>
        <v>91.949996999999996</v>
      </c>
      <c r="F1160" s="8">
        <f t="shared" si="63"/>
        <v>-0.28152840408981705</v>
      </c>
    </row>
    <row r="1161" spans="1:6" x14ac:dyDescent="0.45">
      <c r="A1161" s="88">
        <v>39995</v>
      </c>
      <c r="B1161" s="86">
        <v>172.5</v>
      </c>
      <c r="C1161" s="8">
        <f t="shared" si="64"/>
        <v>-9.1901206203330865E-3</v>
      </c>
      <c r="D1161" s="8">
        <f t="shared" si="62"/>
        <v>-0.16058394160583944</v>
      </c>
      <c r="E1161" s="86">
        <f>IFERROR(VLOOKUP(A1161,SPY!$A$2:$E$379,5,FALSE),"")</f>
        <v>98.809997999999993</v>
      </c>
      <c r="F1161" s="8">
        <f t="shared" si="63"/>
        <v>-0.22092567656034567</v>
      </c>
    </row>
    <row r="1162" spans="1:6" x14ac:dyDescent="0.45">
      <c r="A1162" s="88">
        <v>40026</v>
      </c>
      <c r="B1162" s="86">
        <v>175</v>
      </c>
      <c r="C1162" s="8">
        <f t="shared" si="64"/>
        <v>1.449275362318847E-2</v>
      </c>
      <c r="D1162" s="8">
        <f t="shared" si="62"/>
        <v>-0.12060301507537685</v>
      </c>
      <c r="E1162" s="86">
        <f>IFERROR(VLOOKUP(A1162,SPY!$A$2:$E$379,5,FALSE),"")</f>
        <v>102.459999</v>
      </c>
      <c r="F1162" s="8">
        <f t="shared" si="63"/>
        <v>-0.20444130313758158</v>
      </c>
    </row>
    <row r="1163" spans="1:6" x14ac:dyDescent="0.45">
      <c r="A1163" s="88">
        <v>40057</v>
      </c>
      <c r="B1163" s="86">
        <v>174.1</v>
      </c>
      <c r="C1163" s="8">
        <f t="shared" si="64"/>
        <v>-5.1428571428572267E-3</v>
      </c>
      <c r="D1163" s="8">
        <f t="shared" si="62"/>
        <v>-0.11579481970543426</v>
      </c>
      <c r="E1163" s="86">
        <f>IFERROR(VLOOKUP(A1163,SPY!$A$2:$E$379,5,FALSE),"")</f>
        <v>105.589996</v>
      </c>
      <c r="F1163" s="8">
        <f t="shared" si="63"/>
        <v>-8.9662920763219578E-2</v>
      </c>
    </row>
    <row r="1164" spans="1:6" x14ac:dyDescent="0.45">
      <c r="A1164" s="88">
        <v>40087</v>
      </c>
      <c r="B1164" s="86">
        <v>175.2</v>
      </c>
      <c r="C1164" s="8">
        <f t="shared" si="64"/>
        <v>6.3182079264789692E-3</v>
      </c>
      <c r="D1164" s="8">
        <f t="shared" si="62"/>
        <v>-6.0085836909871349E-2</v>
      </c>
      <c r="E1164" s="86">
        <f>IFERROR(VLOOKUP(A1164,SPY!$A$2:$E$379,5,FALSE),"")</f>
        <v>103.55999799999999</v>
      </c>
      <c r="F1164" s="8">
        <f t="shared" si="63"/>
        <v>6.9503210378948355E-2</v>
      </c>
    </row>
    <row r="1165" spans="1:6" x14ac:dyDescent="0.45">
      <c r="A1165" s="88">
        <v>40118</v>
      </c>
      <c r="B1165" s="86">
        <v>177.4</v>
      </c>
      <c r="C1165" s="8">
        <f t="shared" si="64"/>
        <v>1.2557077625570789E-2</v>
      </c>
      <c r="D1165" s="8">
        <f t="shared" si="62"/>
        <v>3.3936651583710287E-3</v>
      </c>
      <c r="E1165" s="86">
        <f>IFERROR(VLOOKUP(A1165,SPY!$A$2:$E$379,5,FALSE),"")</f>
        <v>109.94000200000001</v>
      </c>
      <c r="F1165" s="8">
        <f t="shared" si="63"/>
        <v>0.22033529671818397</v>
      </c>
    </row>
    <row r="1166" spans="1:6" x14ac:dyDescent="0.45">
      <c r="A1166" s="88">
        <v>40148</v>
      </c>
      <c r="B1166" s="86">
        <v>178.1</v>
      </c>
      <c r="C1166" s="8">
        <f t="shared" si="64"/>
        <v>3.9458850056368622E-3</v>
      </c>
      <c r="D1166" s="8">
        <f t="shared" si="62"/>
        <v>4.2129900526623798E-2</v>
      </c>
      <c r="E1166" s="86">
        <f>IFERROR(VLOOKUP(A1166,SPY!$A$2:$E$379,5,FALSE),"")</f>
        <v>111.44000200000001</v>
      </c>
      <c r="F1166" s="8">
        <f t="shared" si="63"/>
        <v>0.23492912754718809</v>
      </c>
    </row>
    <row r="1167" spans="1:6" x14ac:dyDescent="0.45">
      <c r="A1167" s="88">
        <v>40179</v>
      </c>
      <c r="B1167" s="86">
        <v>181.9</v>
      </c>
      <c r="C1167" s="8">
        <f t="shared" si="64"/>
        <v>2.1336327905671082E-2</v>
      </c>
      <c r="D1167" s="8">
        <f t="shared" si="62"/>
        <v>6.25E-2</v>
      </c>
      <c r="E1167" s="86">
        <f>IFERROR(VLOOKUP(A1167,SPY!$A$2:$E$379,5,FALSE),"")</f>
        <v>107.389999</v>
      </c>
      <c r="F1167" s="8">
        <f t="shared" si="63"/>
        <v>0.29651088261473202</v>
      </c>
    </row>
    <row r="1168" spans="1:6" x14ac:dyDescent="0.45">
      <c r="A1168" s="88">
        <v>40210</v>
      </c>
      <c r="B1168" s="86">
        <v>181</v>
      </c>
      <c r="C1168" s="8">
        <f t="shared" si="64"/>
        <v>-4.9477735019242131E-3</v>
      </c>
      <c r="D1168" s="8">
        <f t="shared" ref="D1168:D1231" si="65">B1168/B1156-1</f>
        <v>6.9108092144122724E-2</v>
      </c>
      <c r="E1168" s="86">
        <f>IFERROR(VLOOKUP(A1168,SPY!$A$2:$E$379,5,FALSE),"")</f>
        <v>110.739998</v>
      </c>
      <c r="F1168" s="8">
        <f t="shared" si="63"/>
        <v>0.49790339510347614</v>
      </c>
    </row>
    <row r="1169" spans="1:6" x14ac:dyDescent="0.45">
      <c r="A1169" s="88">
        <v>40238</v>
      </c>
      <c r="B1169" s="86">
        <v>183.3</v>
      </c>
      <c r="C1169" s="8">
        <f t="shared" si="64"/>
        <v>1.2707182320442101E-2</v>
      </c>
      <c r="D1169" s="8">
        <f t="shared" si="65"/>
        <v>9.0422367638310686E-2</v>
      </c>
      <c r="E1169" s="86">
        <f>IFERROR(VLOOKUP(A1169,SPY!$A$2:$E$379,5,FALSE),"")</f>
        <v>117</v>
      </c>
      <c r="F1169" s="8">
        <f t="shared" si="63"/>
        <v>0.47132802331468904</v>
      </c>
    </row>
    <row r="1170" spans="1:6" x14ac:dyDescent="0.45">
      <c r="A1170" s="88">
        <v>40269</v>
      </c>
      <c r="B1170" s="86">
        <v>184.4</v>
      </c>
      <c r="C1170" s="8">
        <f t="shared" si="64"/>
        <v>6.0010911074741546E-3</v>
      </c>
      <c r="D1170" s="8">
        <f t="shared" si="65"/>
        <v>9.0479006505026716E-2</v>
      </c>
      <c r="E1170" s="86">
        <f>IFERROR(VLOOKUP(A1170,SPY!$A$2:$E$379,5,FALSE),"")</f>
        <v>118.80999799999999</v>
      </c>
      <c r="F1170" s="8">
        <f t="shared" si="63"/>
        <v>0.35907115898126629</v>
      </c>
    </row>
    <row r="1171" spans="1:6" x14ac:dyDescent="0.45">
      <c r="A1171" s="88">
        <v>40299</v>
      </c>
      <c r="B1171" s="86">
        <v>184.8</v>
      </c>
      <c r="C1171" s="8">
        <f t="shared" si="64"/>
        <v>2.1691973969630851E-3</v>
      </c>
      <c r="D1171" s="8">
        <f t="shared" si="65"/>
        <v>8.1967213114754189E-2</v>
      </c>
      <c r="E1171" s="86">
        <f>IFERROR(VLOOKUP(A1171,SPY!$A$2:$E$379,5,FALSE),"")</f>
        <v>109.370003</v>
      </c>
      <c r="F1171" s="8">
        <f t="shared" si="63"/>
        <v>0.18199507383545943</v>
      </c>
    </row>
    <row r="1172" spans="1:6" x14ac:dyDescent="0.45">
      <c r="A1172" s="88">
        <v>40330</v>
      </c>
      <c r="B1172" s="86">
        <v>183.5</v>
      </c>
      <c r="C1172" s="8">
        <f t="shared" si="64"/>
        <v>-7.0346320346320601E-3</v>
      </c>
      <c r="D1172" s="8">
        <f t="shared" si="65"/>
        <v>5.3991958644457272E-2</v>
      </c>
      <c r="E1172" s="86">
        <f>IFERROR(VLOOKUP(A1172,SPY!$A$2:$E$379,5,FALSE),"")</f>
        <v>103.220001</v>
      </c>
      <c r="F1172" s="8">
        <f t="shared" si="63"/>
        <v>0.12256665979010317</v>
      </c>
    </row>
    <row r="1173" spans="1:6" x14ac:dyDescent="0.45">
      <c r="A1173" s="88">
        <v>40360</v>
      </c>
      <c r="B1173" s="86">
        <v>184.1</v>
      </c>
      <c r="C1173" s="8">
        <f t="shared" si="64"/>
        <v>3.2697547683924189E-3</v>
      </c>
      <c r="D1173" s="8">
        <f t="shared" si="65"/>
        <v>6.7246376811594066E-2</v>
      </c>
      <c r="E1173" s="86">
        <f>IFERROR(VLOOKUP(A1173,SPY!$A$2:$E$379,5,FALSE),"")</f>
        <v>110.269997</v>
      </c>
      <c r="F1173" s="8">
        <f t="shared" si="63"/>
        <v>0.11598015617812285</v>
      </c>
    </row>
    <row r="1174" spans="1:6" x14ac:dyDescent="0.45">
      <c r="A1174" s="88">
        <v>40391</v>
      </c>
      <c r="B1174" s="86">
        <v>184.9</v>
      </c>
      <c r="C1174" s="8">
        <f t="shared" si="64"/>
        <v>4.3454644215101812E-3</v>
      </c>
      <c r="D1174" s="8">
        <f t="shared" si="65"/>
        <v>5.6571428571428495E-2</v>
      </c>
      <c r="E1174" s="86">
        <f>IFERROR(VLOOKUP(A1174,SPY!$A$2:$E$379,5,FALSE),"")</f>
        <v>105.30999799999999</v>
      </c>
      <c r="F1174" s="8">
        <f t="shared" si="63"/>
        <v>2.781572348053607E-2</v>
      </c>
    </row>
    <row r="1175" spans="1:6" x14ac:dyDescent="0.45">
      <c r="A1175" s="88">
        <v>40422</v>
      </c>
      <c r="B1175" s="86">
        <v>184.9</v>
      </c>
      <c r="C1175" s="8">
        <f t="shared" si="64"/>
        <v>0</v>
      </c>
      <c r="D1175" s="8">
        <f t="shared" si="65"/>
        <v>6.2033314187248667E-2</v>
      </c>
      <c r="E1175" s="86">
        <f>IFERROR(VLOOKUP(A1175,SPY!$A$2:$E$379,5,FALSE),"")</f>
        <v>114.129997</v>
      </c>
      <c r="F1175" s="8">
        <f t="shared" si="63"/>
        <v>8.0878883639696308E-2</v>
      </c>
    </row>
    <row r="1176" spans="1:6" x14ac:dyDescent="0.45">
      <c r="A1176" s="88">
        <v>40452</v>
      </c>
      <c r="B1176" s="86">
        <v>186.6</v>
      </c>
      <c r="C1176" s="8">
        <f t="shared" si="64"/>
        <v>9.1941590048674193E-3</v>
      </c>
      <c r="D1176" s="8">
        <f t="shared" si="65"/>
        <v>6.5068493150684859E-2</v>
      </c>
      <c r="E1176" s="86">
        <f>IFERROR(VLOOKUP(A1176,SPY!$A$2:$E$379,5,FALSE),"")</f>
        <v>118.489998</v>
      </c>
      <c r="F1176" s="8">
        <f t="shared" si="63"/>
        <v>0.14416763507469366</v>
      </c>
    </row>
    <row r="1177" spans="1:6" x14ac:dyDescent="0.45">
      <c r="A1177" s="88">
        <v>40483</v>
      </c>
      <c r="B1177" s="86">
        <v>187.7</v>
      </c>
      <c r="C1177" s="8">
        <f t="shared" si="64"/>
        <v>5.8949624866022621E-3</v>
      </c>
      <c r="D1177" s="8">
        <f t="shared" si="65"/>
        <v>5.8060879368658336E-2</v>
      </c>
      <c r="E1177" s="86">
        <f>IFERROR(VLOOKUP(A1177,SPY!$A$2:$E$379,5,FALSE),"")</f>
        <v>118.489998</v>
      </c>
      <c r="F1177" s="8">
        <f t="shared" si="63"/>
        <v>7.7769654761330465E-2</v>
      </c>
    </row>
    <row r="1178" spans="1:6" x14ac:dyDescent="0.45">
      <c r="A1178" s="88">
        <v>40513</v>
      </c>
      <c r="B1178" s="86">
        <v>189.7</v>
      </c>
      <c r="C1178" s="8">
        <f t="shared" si="64"/>
        <v>1.0655301012253648E-2</v>
      </c>
      <c r="D1178" s="8">
        <f t="shared" si="65"/>
        <v>6.5131948343627233E-2</v>
      </c>
      <c r="E1178" s="86">
        <f>IFERROR(VLOOKUP(A1178,SPY!$A$2:$E$379,5,FALSE),"")</f>
        <v>125.75</v>
      </c>
      <c r="F1178" s="8">
        <f t="shared" si="63"/>
        <v>0.12840988642480444</v>
      </c>
    </row>
    <row r="1179" spans="1:6" x14ac:dyDescent="0.45">
      <c r="A1179" s="88">
        <v>40544</v>
      </c>
      <c r="B1179" s="86">
        <v>192.7</v>
      </c>
      <c r="C1179" s="8">
        <f t="shared" si="64"/>
        <v>1.5814443858724214E-2</v>
      </c>
      <c r="D1179" s="8">
        <f t="shared" si="65"/>
        <v>5.9373282023089446E-2</v>
      </c>
      <c r="E1179" s="86">
        <f>IFERROR(VLOOKUP(A1179,SPY!$A$2:$E$379,5,FALSE),"")</f>
        <v>128.679993</v>
      </c>
      <c r="F1179" s="8">
        <f t="shared" si="63"/>
        <v>0.19824931742480034</v>
      </c>
    </row>
    <row r="1180" spans="1:6" x14ac:dyDescent="0.45">
      <c r="A1180" s="88">
        <v>40575</v>
      </c>
      <c r="B1180" s="86">
        <v>195.8</v>
      </c>
      <c r="C1180" s="8">
        <f t="shared" si="64"/>
        <v>1.6087182148417423E-2</v>
      </c>
      <c r="D1180" s="8">
        <f t="shared" si="65"/>
        <v>8.1767955801105074E-2</v>
      </c>
      <c r="E1180" s="86">
        <f>IFERROR(VLOOKUP(A1180,SPY!$A$2:$E$379,5,FALSE),"")</f>
        <v>133.14999399999999</v>
      </c>
      <c r="F1180" s="8">
        <f t="shared" si="63"/>
        <v>0.20236586964720726</v>
      </c>
    </row>
    <row r="1181" spans="1:6" x14ac:dyDescent="0.45">
      <c r="A1181" s="88">
        <v>40603</v>
      </c>
      <c r="B1181" s="86">
        <v>199.2</v>
      </c>
      <c r="C1181" s="8">
        <f t="shared" si="64"/>
        <v>1.7364657814095796E-2</v>
      </c>
      <c r="D1181" s="8">
        <f t="shared" si="65"/>
        <v>8.6743044189852681E-2</v>
      </c>
      <c r="E1181" s="86">
        <f>IFERROR(VLOOKUP(A1181,SPY!$A$2:$E$379,5,FALSE),"")</f>
        <v>132.58999600000001</v>
      </c>
      <c r="F1181" s="8">
        <f t="shared" si="63"/>
        <v>0.13324782905982913</v>
      </c>
    </row>
    <row r="1182" spans="1:6" x14ac:dyDescent="0.45">
      <c r="A1182" s="88">
        <v>40634</v>
      </c>
      <c r="B1182" s="86">
        <v>203.1</v>
      </c>
      <c r="C1182" s="8">
        <f t="shared" si="64"/>
        <v>1.957831325301207E-2</v>
      </c>
      <c r="D1182" s="8">
        <f t="shared" si="65"/>
        <v>0.10140997830802601</v>
      </c>
      <c r="E1182" s="86">
        <f>IFERROR(VLOOKUP(A1182,SPY!$A$2:$E$379,5,FALSE),"")</f>
        <v>136.429993</v>
      </c>
      <c r="F1182" s="8">
        <f t="shared" si="63"/>
        <v>0.14830397522605798</v>
      </c>
    </row>
    <row r="1183" spans="1:6" x14ac:dyDescent="0.45">
      <c r="A1183" s="88">
        <v>40664</v>
      </c>
      <c r="B1183" s="86">
        <v>204.1</v>
      </c>
      <c r="C1183" s="8">
        <f t="shared" si="64"/>
        <v>4.9236829148202599E-3</v>
      </c>
      <c r="D1183" s="8">
        <f t="shared" si="65"/>
        <v>0.10443722943722933</v>
      </c>
      <c r="E1183" s="86">
        <f>IFERROR(VLOOKUP(A1183,SPY!$A$2:$E$379,5,FALSE),"")</f>
        <v>134.89999399999999</v>
      </c>
      <c r="F1183" s="8">
        <f t="shared" si="63"/>
        <v>0.23342772515056076</v>
      </c>
    </row>
    <row r="1184" spans="1:6" x14ac:dyDescent="0.45">
      <c r="A1184" s="88">
        <v>40695</v>
      </c>
      <c r="B1184" s="86">
        <v>203.9</v>
      </c>
      <c r="C1184" s="8">
        <f t="shared" si="64"/>
        <v>-9.7991180793721711E-4</v>
      </c>
      <c r="D1184" s="8">
        <f t="shared" si="65"/>
        <v>0.11117166212534069</v>
      </c>
      <c r="E1184" s="86">
        <f>IFERROR(VLOOKUP(A1184,SPY!$A$2:$E$379,5,FALSE),"")</f>
        <v>131.970001</v>
      </c>
      <c r="F1184" s="8">
        <f t="shared" si="63"/>
        <v>0.2785312896867731</v>
      </c>
    </row>
    <row r="1185" spans="1:6" x14ac:dyDescent="0.45">
      <c r="A1185" s="88">
        <v>40725</v>
      </c>
      <c r="B1185" s="86">
        <v>204.6</v>
      </c>
      <c r="C1185" s="8">
        <f t="shared" si="64"/>
        <v>3.4330554193231499E-3</v>
      </c>
      <c r="D1185" s="8">
        <f t="shared" si="65"/>
        <v>0.11135252580119492</v>
      </c>
      <c r="E1185" s="86">
        <f>IFERROR(VLOOKUP(A1185,SPY!$A$2:$E$379,5,FALSE),"")</f>
        <v>129.33000200000001</v>
      </c>
      <c r="F1185" s="8">
        <f t="shared" si="63"/>
        <v>0.17284851290963577</v>
      </c>
    </row>
    <row r="1186" spans="1:6" x14ac:dyDescent="0.45">
      <c r="A1186" s="88">
        <v>40756</v>
      </c>
      <c r="B1186" s="86">
        <v>203.2</v>
      </c>
      <c r="C1186" s="8">
        <f t="shared" si="64"/>
        <v>-6.8426197458455462E-3</v>
      </c>
      <c r="D1186" s="8">
        <f t="shared" si="65"/>
        <v>9.8972417522985356E-2</v>
      </c>
      <c r="E1186" s="86">
        <f>IFERROR(VLOOKUP(A1186,SPY!$A$2:$E$379,5,FALSE),"")</f>
        <v>122.220001</v>
      </c>
      <c r="F1186" s="8">
        <f t="shared" si="63"/>
        <v>0.16057357630944025</v>
      </c>
    </row>
    <row r="1187" spans="1:6" x14ac:dyDescent="0.45">
      <c r="A1187" s="88">
        <v>40787</v>
      </c>
      <c r="B1187" s="86">
        <v>203.7</v>
      </c>
      <c r="C1187" s="8">
        <f t="shared" si="64"/>
        <v>2.4606299212599492E-3</v>
      </c>
      <c r="D1187" s="8">
        <f t="shared" si="65"/>
        <v>0.10167658193618156</v>
      </c>
      <c r="E1187" s="86">
        <f>IFERROR(VLOOKUP(A1187,SPY!$A$2:$E$379,5,FALSE),"")</f>
        <v>113.150002</v>
      </c>
      <c r="F1187" s="8">
        <f t="shared" si="63"/>
        <v>-8.5866557939189292E-3</v>
      </c>
    </row>
    <row r="1188" spans="1:6" x14ac:dyDescent="0.45">
      <c r="A1188" s="88">
        <v>40817</v>
      </c>
      <c r="B1188" s="86">
        <v>201.1</v>
      </c>
      <c r="C1188" s="8">
        <f t="shared" si="64"/>
        <v>-1.2763868433971481E-2</v>
      </c>
      <c r="D1188" s="8">
        <f t="shared" si="65"/>
        <v>7.7706323687031009E-2</v>
      </c>
      <c r="E1188" s="86">
        <f>IFERROR(VLOOKUP(A1188,SPY!$A$2:$E$379,5,FALSE),"")</f>
        <v>125.5</v>
      </c>
      <c r="F1188" s="8">
        <f t="shared" si="63"/>
        <v>5.916112851989408E-2</v>
      </c>
    </row>
    <row r="1189" spans="1:6" x14ac:dyDescent="0.45">
      <c r="A1189" s="88">
        <v>40848</v>
      </c>
      <c r="B1189" s="86">
        <v>201.4</v>
      </c>
      <c r="C1189" s="8">
        <f t="shared" si="64"/>
        <v>1.4917951268027529E-3</v>
      </c>
      <c r="D1189" s="8">
        <f t="shared" si="65"/>
        <v>7.2988811933937248E-2</v>
      </c>
      <c r="E1189" s="86">
        <f>IFERROR(VLOOKUP(A1189,SPY!$A$2:$E$379,5,FALSE),"")</f>
        <v>124.989998</v>
      </c>
      <c r="F1189" s="8">
        <f t="shared" si="63"/>
        <v>5.4856950879516475E-2</v>
      </c>
    </row>
    <row r="1190" spans="1:6" x14ac:dyDescent="0.45">
      <c r="A1190" s="88">
        <v>40878</v>
      </c>
      <c r="B1190" s="86">
        <v>199.8</v>
      </c>
      <c r="C1190" s="8">
        <f t="shared" si="64"/>
        <v>-7.9443892750744594E-3</v>
      </c>
      <c r="D1190" s="8">
        <f t="shared" si="65"/>
        <v>5.3241960991038617E-2</v>
      </c>
      <c r="E1190" s="86">
        <f>IFERROR(VLOOKUP(A1190,SPY!$A$2:$E$379,5,FALSE),"")</f>
        <v>125.5</v>
      </c>
      <c r="F1190" s="8">
        <f t="shared" si="63"/>
        <v>-1.9880715705765661E-3</v>
      </c>
    </row>
    <row r="1191" spans="1:6" x14ac:dyDescent="0.45">
      <c r="A1191" s="88">
        <v>40909</v>
      </c>
      <c r="B1191" s="86">
        <v>200.7</v>
      </c>
      <c r="C1191" s="8">
        <f t="shared" si="64"/>
        <v>4.5045045045044585E-3</v>
      </c>
      <c r="D1191" s="8">
        <f t="shared" si="65"/>
        <v>4.1515308770109005E-2</v>
      </c>
      <c r="E1191" s="86">
        <f>IFERROR(VLOOKUP(A1191,SPY!$A$2:$E$379,5,FALSE),"")</f>
        <v>131.320007</v>
      </c>
      <c r="F1191" s="8">
        <f t="shared" si="63"/>
        <v>2.0516118616823453E-2</v>
      </c>
    </row>
    <row r="1192" spans="1:6" x14ac:dyDescent="0.45">
      <c r="A1192" s="88">
        <v>40940</v>
      </c>
      <c r="B1192" s="86">
        <v>201.6</v>
      </c>
      <c r="C1192" s="8">
        <f t="shared" si="64"/>
        <v>4.484304932735439E-3</v>
      </c>
      <c r="D1192" s="8">
        <f t="shared" si="65"/>
        <v>2.962206332992845E-2</v>
      </c>
      <c r="E1192" s="86">
        <f>IFERROR(VLOOKUP(A1192,SPY!$A$2:$E$379,5,FALSE),"")</f>
        <v>137.020004</v>
      </c>
      <c r="F1192" s="8">
        <f t="shared" si="63"/>
        <v>2.9065040738943004E-2</v>
      </c>
    </row>
    <row r="1193" spans="1:6" x14ac:dyDescent="0.45">
      <c r="A1193" s="88">
        <v>40969</v>
      </c>
      <c r="B1193" s="86">
        <v>204.2</v>
      </c>
      <c r="C1193" s="8">
        <f t="shared" si="64"/>
        <v>1.2896825396825351E-2</v>
      </c>
      <c r="D1193" s="8">
        <f t="shared" si="65"/>
        <v>2.5100401606425793E-2</v>
      </c>
      <c r="E1193" s="86">
        <f>IFERROR(VLOOKUP(A1193,SPY!$A$2:$E$379,5,FALSE),"")</f>
        <v>140.80999800000001</v>
      </c>
      <c r="F1193" s="8">
        <f t="shared" ref="F1193:F1256" si="66">IFERROR(E1193/E1181-1,"")</f>
        <v>6.1995642567181264E-2</v>
      </c>
    </row>
    <row r="1194" spans="1:6" x14ac:dyDescent="0.45">
      <c r="A1194" s="88">
        <v>41000</v>
      </c>
      <c r="B1194" s="86">
        <v>203.7</v>
      </c>
      <c r="C1194" s="8">
        <f t="shared" si="64"/>
        <v>-2.4485798237022793E-3</v>
      </c>
      <c r="D1194" s="8">
        <f t="shared" si="65"/>
        <v>2.9542097488921559E-3</v>
      </c>
      <c r="E1194" s="86">
        <f>IFERROR(VLOOKUP(A1194,SPY!$A$2:$E$379,5,FALSE),"")</f>
        <v>139.86999499999999</v>
      </c>
      <c r="F1194" s="8">
        <f t="shared" si="66"/>
        <v>2.5214411614020937E-2</v>
      </c>
    </row>
    <row r="1195" spans="1:6" x14ac:dyDescent="0.45">
      <c r="A1195" s="88">
        <v>41030</v>
      </c>
      <c r="B1195" s="86">
        <v>201.9</v>
      </c>
      <c r="C1195" s="8">
        <f t="shared" si="64"/>
        <v>-8.8365243004417948E-3</v>
      </c>
      <c r="D1195" s="8">
        <f t="shared" si="65"/>
        <v>-1.0779029887310054E-2</v>
      </c>
      <c r="E1195" s="86">
        <f>IFERROR(VLOOKUP(A1195,SPY!$A$2:$E$379,5,FALSE),"")</f>
        <v>131.470001</v>
      </c>
      <c r="F1195" s="8">
        <f t="shared" si="66"/>
        <v>-2.5426190901090773E-2</v>
      </c>
    </row>
    <row r="1196" spans="1:6" x14ac:dyDescent="0.45">
      <c r="A1196" s="88">
        <v>41061</v>
      </c>
      <c r="B1196" s="86">
        <v>199.8</v>
      </c>
      <c r="C1196" s="8">
        <f t="shared" si="64"/>
        <v>-1.0401188707280795E-2</v>
      </c>
      <c r="D1196" s="8">
        <f t="shared" si="65"/>
        <v>-2.0107896027464434E-2</v>
      </c>
      <c r="E1196" s="86">
        <f>IFERROR(VLOOKUP(A1196,SPY!$A$2:$E$379,5,FALSE),"")</f>
        <v>136.10000600000001</v>
      </c>
      <c r="F1196" s="8">
        <f t="shared" si="66"/>
        <v>3.1295028936159541E-2</v>
      </c>
    </row>
    <row r="1197" spans="1:6" x14ac:dyDescent="0.45">
      <c r="A1197" s="88">
        <v>41091</v>
      </c>
      <c r="B1197" s="86">
        <v>200.1</v>
      </c>
      <c r="C1197" s="8">
        <f t="shared" si="64"/>
        <v>1.5015015015014122E-3</v>
      </c>
      <c r="D1197" s="8">
        <f t="shared" si="65"/>
        <v>-2.1994134897360684E-2</v>
      </c>
      <c r="E1197" s="86">
        <f>IFERROR(VLOOKUP(A1197,SPY!$A$2:$E$379,5,FALSE),"")</f>
        <v>137.71000699999999</v>
      </c>
      <c r="F1197" s="8">
        <f t="shared" si="66"/>
        <v>6.4795522078473278E-2</v>
      </c>
    </row>
    <row r="1198" spans="1:6" x14ac:dyDescent="0.45">
      <c r="A1198" s="88">
        <v>41122</v>
      </c>
      <c r="B1198" s="86">
        <v>202.7</v>
      </c>
      <c r="C1198" s="8">
        <f t="shared" si="64"/>
        <v>1.2993503248375893E-2</v>
      </c>
      <c r="D1198" s="8">
        <f t="shared" si="65"/>
        <v>-2.4606299212598381E-3</v>
      </c>
      <c r="E1198" s="86">
        <f>IFERROR(VLOOKUP(A1198,SPY!$A$2:$E$379,5,FALSE),"")</f>
        <v>141.16000399999999</v>
      </c>
      <c r="F1198" s="8">
        <f t="shared" si="66"/>
        <v>0.15496647721349621</v>
      </c>
    </row>
    <row r="1199" spans="1:6" x14ac:dyDescent="0.45">
      <c r="A1199" s="88">
        <v>41153</v>
      </c>
      <c r="B1199" s="86">
        <v>204.4</v>
      </c>
      <c r="C1199" s="8">
        <f t="shared" si="64"/>
        <v>8.3867784903799425E-3</v>
      </c>
      <c r="D1199" s="8">
        <f t="shared" si="65"/>
        <v>3.4364261168384758E-3</v>
      </c>
      <c r="E1199" s="86">
        <f>IFERROR(VLOOKUP(A1199,SPY!$A$2:$E$379,5,FALSE),"")</f>
        <v>143.970001</v>
      </c>
      <c r="F1199" s="8">
        <f t="shared" si="66"/>
        <v>0.27238178042630512</v>
      </c>
    </row>
    <row r="1200" spans="1:6" x14ac:dyDescent="0.45">
      <c r="A1200" s="88">
        <v>41183</v>
      </c>
      <c r="B1200" s="86">
        <v>203.5</v>
      </c>
      <c r="C1200" s="8">
        <f t="shared" si="64"/>
        <v>-4.4031311154598685E-3</v>
      </c>
      <c r="D1200" s="8">
        <f t="shared" si="65"/>
        <v>1.1934361014420691E-2</v>
      </c>
      <c r="E1200" s="86">
        <f>IFERROR(VLOOKUP(A1200,SPY!$A$2:$E$379,5,FALSE),"")</f>
        <v>141.35000600000001</v>
      </c>
      <c r="F1200" s="8">
        <f t="shared" si="66"/>
        <v>0.12629486852589644</v>
      </c>
    </row>
    <row r="1201" spans="1:6" x14ac:dyDescent="0.45">
      <c r="A1201" s="88">
        <v>41214</v>
      </c>
      <c r="B1201" s="86">
        <v>201.8</v>
      </c>
      <c r="C1201" s="8">
        <f t="shared" si="64"/>
        <v>-8.3538083538082786E-3</v>
      </c>
      <c r="D1201" s="8">
        <f t="shared" si="65"/>
        <v>1.9860973187686426E-3</v>
      </c>
      <c r="E1201" s="86">
        <f>IFERROR(VLOOKUP(A1201,SPY!$A$2:$E$379,5,FALSE),"")</f>
        <v>142.14999399999999</v>
      </c>
      <c r="F1201" s="8">
        <f t="shared" si="66"/>
        <v>0.13729095347293296</v>
      </c>
    </row>
    <row r="1202" spans="1:6" x14ac:dyDescent="0.45">
      <c r="A1202" s="88">
        <v>41244</v>
      </c>
      <c r="B1202" s="86">
        <v>201.5</v>
      </c>
      <c r="C1202" s="8">
        <f t="shared" si="64"/>
        <v>-1.4866204162538033E-3</v>
      </c>
      <c r="D1202" s="8">
        <f t="shared" si="65"/>
        <v>8.5085085085083723E-3</v>
      </c>
      <c r="E1202" s="86">
        <f>IFERROR(VLOOKUP(A1202,SPY!$A$2:$E$379,5,FALSE),"")</f>
        <v>142.41000399999999</v>
      </c>
      <c r="F1202" s="8">
        <f t="shared" si="66"/>
        <v>0.13474106772908345</v>
      </c>
    </row>
    <row r="1203" spans="1:6" x14ac:dyDescent="0.45">
      <c r="A1203" s="88">
        <v>41275</v>
      </c>
      <c r="B1203" s="86">
        <v>202.5</v>
      </c>
      <c r="C1203" s="8">
        <f t="shared" si="64"/>
        <v>4.9627791563275903E-3</v>
      </c>
      <c r="D1203" s="8">
        <f t="shared" si="65"/>
        <v>8.9686098654708779E-3</v>
      </c>
      <c r="E1203" s="86">
        <f>IFERROR(VLOOKUP(A1203,SPY!$A$2:$E$379,5,FALSE),"")</f>
        <v>149.699997</v>
      </c>
      <c r="F1203" s="8">
        <f t="shared" si="66"/>
        <v>0.13996336445519675</v>
      </c>
    </row>
    <row r="1204" spans="1:6" x14ac:dyDescent="0.45">
      <c r="A1204" s="88">
        <v>41306</v>
      </c>
      <c r="B1204" s="86">
        <v>204.3</v>
      </c>
      <c r="C1204" s="8">
        <f t="shared" si="64"/>
        <v>8.8888888888889461E-3</v>
      </c>
      <c r="D1204" s="8">
        <f t="shared" si="65"/>
        <v>1.3392857142857206E-2</v>
      </c>
      <c r="E1204" s="86">
        <f>IFERROR(VLOOKUP(A1204,SPY!$A$2:$E$379,5,FALSE),"")</f>
        <v>151.61000100000001</v>
      </c>
      <c r="F1204" s="8">
        <f t="shared" si="66"/>
        <v>0.10648078071870448</v>
      </c>
    </row>
    <row r="1205" spans="1:6" x14ac:dyDescent="0.45">
      <c r="A1205" s="88">
        <v>41334</v>
      </c>
      <c r="B1205" s="86">
        <v>204</v>
      </c>
      <c r="C1205" s="8">
        <f t="shared" si="64"/>
        <v>-1.468428781204123E-3</v>
      </c>
      <c r="D1205" s="8">
        <f t="shared" si="65"/>
        <v>-9.7943192948080071E-4</v>
      </c>
      <c r="E1205" s="86">
        <f>IFERROR(VLOOKUP(A1205,SPY!$A$2:$E$379,5,FALSE),"")</f>
        <v>156.66999799999999</v>
      </c>
      <c r="F1205" s="8">
        <f t="shared" si="66"/>
        <v>0.11263404747722516</v>
      </c>
    </row>
    <row r="1206" spans="1:6" x14ac:dyDescent="0.45">
      <c r="A1206" s="88">
        <v>41365</v>
      </c>
      <c r="B1206" s="86">
        <v>203.5</v>
      </c>
      <c r="C1206" s="8">
        <f t="shared" si="64"/>
        <v>-2.450980392156854E-3</v>
      </c>
      <c r="D1206" s="8">
        <f t="shared" si="65"/>
        <v>-9.8183603338242165E-4</v>
      </c>
      <c r="E1206" s="86">
        <f>IFERROR(VLOOKUP(A1206,SPY!$A$2:$E$379,5,FALSE),"")</f>
        <v>159.679993</v>
      </c>
      <c r="F1206" s="8">
        <f t="shared" si="66"/>
        <v>0.14163150574217154</v>
      </c>
    </row>
    <row r="1207" spans="1:6" x14ac:dyDescent="0.45">
      <c r="A1207" s="88">
        <v>41395</v>
      </c>
      <c r="B1207" s="86">
        <v>204.1</v>
      </c>
      <c r="C1207" s="8">
        <f t="shared" si="64"/>
        <v>2.9484029484028174E-3</v>
      </c>
      <c r="D1207" s="8">
        <f t="shared" si="65"/>
        <v>1.08964834076275E-2</v>
      </c>
      <c r="E1207" s="86">
        <f>IFERROR(VLOOKUP(A1207,SPY!$A$2:$E$379,5,FALSE),"")</f>
        <v>163.449997</v>
      </c>
      <c r="F1207" s="8">
        <f t="shared" si="66"/>
        <v>0.24324937823648463</v>
      </c>
    </row>
    <row r="1208" spans="1:6" x14ac:dyDescent="0.45">
      <c r="A1208" s="88">
        <v>41426</v>
      </c>
      <c r="B1208" s="86">
        <v>204.3</v>
      </c>
      <c r="C1208" s="8">
        <f t="shared" si="64"/>
        <v>9.7991180793743915E-4</v>
      </c>
      <c r="D1208" s="8">
        <f t="shared" si="65"/>
        <v>2.2522522522522515E-2</v>
      </c>
      <c r="E1208" s="86">
        <f>IFERROR(VLOOKUP(A1208,SPY!$A$2:$E$379,5,FALSE),"")</f>
        <v>160.41999799999999</v>
      </c>
      <c r="F1208" s="8">
        <f t="shared" si="66"/>
        <v>0.17869207147573518</v>
      </c>
    </row>
    <row r="1209" spans="1:6" x14ac:dyDescent="0.45">
      <c r="A1209" s="88">
        <v>41456</v>
      </c>
      <c r="B1209" s="86">
        <v>204.4</v>
      </c>
      <c r="C1209" s="8">
        <f t="shared" si="64"/>
        <v>4.8947626040130032E-4</v>
      </c>
      <c r="D1209" s="8">
        <f t="shared" si="65"/>
        <v>2.1489255372313831E-2</v>
      </c>
      <c r="E1209" s="86">
        <f>IFERROR(VLOOKUP(A1209,SPY!$A$2:$E$379,5,FALSE),"")</f>
        <v>168.71000699999999</v>
      </c>
      <c r="F1209" s="8">
        <f t="shared" si="66"/>
        <v>0.22511072851808067</v>
      </c>
    </row>
    <row r="1210" spans="1:6" x14ac:dyDescent="0.45">
      <c r="A1210" s="88">
        <v>41487</v>
      </c>
      <c r="B1210" s="86">
        <v>204.2</v>
      </c>
      <c r="C1210" s="8">
        <f t="shared" si="64"/>
        <v>-9.7847358121339045E-4</v>
      </c>
      <c r="D1210" s="8">
        <f t="shared" si="65"/>
        <v>7.4000986679823022E-3</v>
      </c>
      <c r="E1210" s="86">
        <f>IFERROR(VLOOKUP(A1210,SPY!$A$2:$E$379,5,FALSE),"")</f>
        <v>163.64999399999999</v>
      </c>
      <c r="F1210" s="8">
        <f t="shared" si="66"/>
        <v>0.15932267896507013</v>
      </c>
    </row>
    <row r="1211" spans="1:6" x14ac:dyDescent="0.45">
      <c r="A1211" s="88">
        <v>41518</v>
      </c>
      <c r="B1211" s="86">
        <v>203.9</v>
      </c>
      <c r="C1211" s="8">
        <f t="shared" si="64"/>
        <v>-1.4691478942212566E-3</v>
      </c>
      <c r="D1211" s="8">
        <f t="shared" si="65"/>
        <v>-2.4461839530333096E-3</v>
      </c>
      <c r="E1211" s="86">
        <f>IFERROR(VLOOKUP(A1211,SPY!$A$2:$E$379,5,FALSE),"")</f>
        <v>168.009995</v>
      </c>
      <c r="F1211" s="8">
        <f t="shared" si="66"/>
        <v>0.16697918894923114</v>
      </c>
    </row>
    <row r="1212" spans="1:6" x14ac:dyDescent="0.45">
      <c r="A1212" s="88">
        <v>41548</v>
      </c>
      <c r="B1212" s="86">
        <v>202.5</v>
      </c>
      <c r="C1212" s="8">
        <f t="shared" si="64"/>
        <v>-6.8661108386464109E-3</v>
      </c>
      <c r="D1212" s="8">
        <f t="shared" si="65"/>
        <v>-4.9140049140049546E-3</v>
      </c>
      <c r="E1212" s="86">
        <f>IFERROR(VLOOKUP(A1212,SPY!$A$2:$E$379,5,FALSE),"")</f>
        <v>175.78999300000001</v>
      </c>
      <c r="F1212" s="8">
        <f t="shared" si="66"/>
        <v>0.2436504105984969</v>
      </c>
    </row>
    <row r="1213" spans="1:6" x14ac:dyDescent="0.45">
      <c r="A1213" s="88">
        <v>41579</v>
      </c>
      <c r="B1213" s="86">
        <v>201.2</v>
      </c>
      <c r="C1213" s="8">
        <f t="shared" si="64"/>
        <v>-6.4197530864198438E-3</v>
      </c>
      <c r="D1213" s="8">
        <f t="shared" si="65"/>
        <v>-2.9732408325074955E-3</v>
      </c>
      <c r="E1213" s="86">
        <f>IFERROR(VLOOKUP(A1213,SPY!$A$2:$E$379,5,FALSE),"")</f>
        <v>181</v>
      </c>
      <c r="F1213" s="8">
        <f t="shared" si="66"/>
        <v>0.27330290284781866</v>
      </c>
    </row>
    <row r="1214" spans="1:6" x14ac:dyDescent="0.45">
      <c r="A1214" s="88">
        <v>41609</v>
      </c>
      <c r="B1214" s="86">
        <v>202</v>
      </c>
      <c r="C1214" s="8">
        <f t="shared" si="64"/>
        <v>3.9761431411531323E-3</v>
      </c>
      <c r="D1214" s="8">
        <f t="shared" si="65"/>
        <v>2.4813895781636841E-3</v>
      </c>
      <c r="E1214" s="86">
        <f>IFERROR(VLOOKUP(A1214,SPY!$A$2:$E$379,5,FALSE),"")</f>
        <v>184.69000199999999</v>
      </c>
      <c r="F1214" s="8">
        <f t="shared" si="66"/>
        <v>0.29688924101146719</v>
      </c>
    </row>
    <row r="1215" spans="1:6" x14ac:dyDescent="0.45">
      <c r="A1215" s="88">
        <v>41640</v>
      </c>
      <c r="B1215" s="86">
        <v>203.8</v>
      </c>
      <c r="C1215" s="8">
        <f t="shared" si="64"/>
        <v>8.9108910891089188E-3</v>
      </c>
      <c r="D1215" s="8">
        <f t="shared" si="65"/>
        <v>6.4197530864198438E-3</v>
      </c>
      <c r="E1215" s="86">
        <f>IFERROR(VLOOKUP(A1215,SPY!$A$2:$E$379,5,FALSE),"")</f>
        <v>178.179993</v>
      </c>
      <c r="F1215" s="8">
        <f t="shared" si="66"/>
        <v>0.19024713808110505</v>
      </c>
    </row>
    <row r="1216" spans="1:6" x14ac:dyDescent="0.45">
      <c r="A1216" s="88">
        <v>41671</v>
      </c>
      <c r="B1216" s="86">
        <v>205.7</v>
      </c>
      <c r="C1216" s="8">
        <f t="shared" si="64"/>
        <v>9.3228655544650429E-3</v>
      </c>
      <c r="D1216" s="8">
        <f t="shared" si="65"/>
        <v>6.8526676456190927E-3</v>
      </c>
      <c r="E1216" s="86">
        <f>IFERROR(VLOOKUP(A1216,SPY!$A$2:$E$379,5,FALSE),"")</f>
        <v>186.28999300000001</v>
      </c>
      <c r="F1216" s="8">
        <f t="shared" si="66"/>
        <v>0.22874475147586071</v>
      </c>
    </row>
    <row r="1217" spans="1:6" x14ac:dyDescent="0.45">
      <c r="A1217" s="88">
        <v>41699</v>
      </c>
      <c r="B1217" s="86">
        <v>207</v>
      </c>
      <c r="C1217" s="8">
        <f t="shared" si="64"/>
        <v>6.3198833252309239E-3</v>
      </c>
      <c r="D1217" s="8">
        <f t="shared" si="65"/>
        <v>1.4705882352941124E-2</v>
      </c>
      <c r="E1217" s="86">
        <f>IFERROR(VLOOKUP(A1217,SPY!$A$2:$E$379,5,FALSE),"")</f>
        <v>187.009995</v>
      </c>
      <c r="F1217" s="8">
        <f t="shared" si="66"/>
        <v>0.19365543746288938</v>
      </c>
    </row>
    <row r="1218" spans="1:6" x14ac:dyDescent="0.45">
      <c r="A1218" s="88">
        <v>41730</v>
      </c>
      <c r="B1218" s="86">
        <v>208.3</v>
      </c>
      <c r="C1218" s="8">
        <f t="shared" si="64"/>
        <v>6.280193236715137E-3</v>
      </c>
      <c r="D1218" s="8">
        <f t="shared" si="65"/>
        <v>2.3587223587223649E-2</v>
      </c>
      <c r="E1218" s="86">
        <f>IFERROR(VLOOKUP(A1218,SPY!$A$2:$E$379,5,FALSE),"")</f>
        <v>188.30999800000001</v>
      </c>
      <c r="F1218" s="8">
        <f t="shared" si="66"/>
        <v>0.17929613135691969</v>
      </c>
    </row>
    <row r="1219" spans="1:6" x14ac:dyDescent="0.45">
      <c r="A1219" s="88">
        <v>41760</v>
      </c>
      <c r="B1219" s="86">
        <v>208</v>
      </c>
      <c r="C1219" s="8">
        <f t="shared" si="64"/>
        <v>-1.4402304368699159E-3</v>
      </c>
      <c r="D1219" s="8">
        <f t="shared" si="65"/>
        <v>1.9108280254777066E-2</v>
      </c>
      <c r="E1219" s="86">
        <f>IFERROR(VLOOKUP(A1219,SPY!$A$2:$E$379,5,FALSE),"")</f>
        <v>192.679993</v>
      </c>
      <c r="F1219" s="8">
        <f t="shared" si="66"/>
        <v>0.17883142573566402</v>
      </c>
    </row>
    <row r="1220" spans="1:6" x14ac:dyDescent="0.45">
      <c r="A1220" s="88">
        <v>41791</v>
      </c>
      <c r="B1220" s="86">
        <v>208.3</v>
      </c>
      <c r="C1220" s="8">
        <f t="shared" si="64"/>
        <v>1.4423076923077982E-3</v>
      </c>
      <c r="D1220" s="8">
        <f t="shared" si="65"/>
        <v>1.9579050416054899E-2</v>
      </c>
      <c r="E1220" s="86">
        <f>IFERROR(VLOOKUP(A1220,SPY!$A$2:$E$379,5,FALSE),"")</f>
        <v>195.720001</v>
      </c>
      <c r="F1220" s="8">
        <f t="shared" si="66"/>
        <v>0.22004739708324905</v>
      </c>
    </row>
    <row r="1221" spans="1:6" x14ac:dyDescent="0.45">
      <c r="A1221" s="88">
        <v>41821</v>
      </c>
      <c r="B1221" s="86">
        <v>208</v>
      </c>
      <c r="C1221" s="8">
        <f t="shared" ref="C1221:C1284" si="67">B1221/B1220-1</f>
        <v>-1.4402304368699159E-3</v>
      </c>
      <c r="D1221" s="8">
        <f t="shared" si="65"/>
        <v>1.7612524461839474E-2</v>
      </c>
      <c r="E1221" s="86">
        <f>IFERROR(VLOOKUP(A1221,SPY!$A$2:$E$379,5,FALSE),"")</f>
        <v>193.08999600000001</v>
      </c>
      <c r="F1221" s="8">
        <f t="shared" si="66"/>
        <v>0.14450825670346878</v>
      </c>
    </row>
    <row r="1222" spans="1:6" x14ac:dyDescent="0.45">
      <c r="A1222" s="88">
        <v>41852</v>
      </c>
      <c r="B1222" s="86">
        <v>207</v>
      </c>
      <c r="C1222" s="8">
        <f t="shared" si="67"/>
        <v>-4.8076923076922906E-3</v>
      </c>
      <c r="D1222" s="8">
        <f t="shared" si="65"/>
        <v>1.3712047012732764E-2</v>
      </c>
      <c r="E1222" s="86">
        <f>IFERROR(VLOOKUP(A1222,SPY!$A$2:$E$379,5,FALSE),"")</f>
        <v>200.71000699999999</v>
      </c>
      <c r="F1222" s="8">
        <f t="shared" si="66"/>
        <v>0.22645899394289004</v>
      </c>
    </row>
    <row r="1223" spans="1:6" x14ac:dyDescent="0.45">
      <c r="A1223" s="88">
        <v>41883</v>
      </c>
      <c r="B1223" s="86">
        <v>206.4</v>
      </c>
      <c r="C1223" s="8">
        <f t="shared" si="67"/>
        <v>-2.8985507246376274E-3</v>
      </c>
      <c r="D1223" s="8">
        <f t="shared" si="65"/>
        <v>1.2260912211868646E-2</v>
      </c>
      <c r="E1223" s="86">
        <f>IFERROR(VLOOKUP(A1223,SPY!$A$2:$E$379,5,FALSE),"")</f>
        <v>197.020004</v>
      </c>
      <c r="F1223" s="8">
        <f t="shared" si="66"/>
        <v>0.17266835226082833</v>
      </c>
    </row>
    <row r="1224" spans="1:6" x14ac:dyDescent="0.45">
      <c r="A1224" s="88">
        <v>41913</v>
      </c>
      <c r="B1224" s="86">
        <v>203.4</v>
      </c>
      <c r="C1224" s="8">
        <f t="shared" si="67"/>
        <v>-1.4534883720930258E-2</v>
      </c>
      <c r="D1224" s="8">
        <f t="shared" si="65"/>
        <v>4.4444444444444731E-3</v>
      </c>
      <c r="E1224" s="86">
        <f>IFERROR(VLOOKUP(A1224,SPY!$A$2:$E$379,5,FALSE),"")</f>
        <v>201.66000399999999</v>
      </c>
      <c r="F1224" s="8">
        <f t="shared" si="66"/>
        <v>0.14716429848199586</v>
      </c>
    </row>
    <row r="1225" spans="1:6" x14ac:dyDescent="0.45">
      <c r="A1225" s="88">
        <v>41944</v>
      </c>
      <c r="B1225" s="86">
        <v>200.9</v>
      </c>
      <c r="C1225" s="8">
        <f t="shared" si="67"/>
        <v>-1.2291052114061007E-2</v>
      </c>
      <c r="D1225" s="8">
        <f t="shared" si="65"/>
        <v>-1.4910536779323413E-3</v>
      </c>
      <c r="E1225" s="86">
        <f>IFERROR(VLOOKUP(A1225,SPY!$A$2:$E$379,5,FALSE),"")</f>
        <v>207.199997</v>
      </c>
      <c r="F1225" s="8">
        <f t="shared" si="66"/>
        <v>0.14475136464088401</v>
      </c>
    </row>
    <row r="1226" spans="1:6" x14ac:dyDescent="0.45">
      <c r="A1226" s="88">
        <v>41974</v>
      </c>
      <c r="B1226" s="86">
        <v>197</v>
      </c>
      <c r="C1226" s="8">
        <f t="shared" si="67"/>
        <v>-1.9412643106022975E-2</v>
      </c>
      <c r="D1226" s="8">
        <f t="shared" si="65"/>
        <v>-2.4752475247524774E-2</v>
      </c>
      <c r="E1226" s="86">
        <f>IFERROR(VLOOKUP(A1226,SPY!$A$2:$E$379,5,FALSE),"")</f>
        <v>205.53999300000001</v>
      </c>
      <c r="F1226" s="8">
        <f t="shared" si="66"/>
        <v>0.1128918229152438</v>
      </c>
    </row>
    <row r="1227" spans="1:6" x14ac:dyDescent="0.45">
      <c r="A1227" s="88">
        <v>42005</v>
      </c>
      <c r="B1227" s="86">
        <v>192</v>
      </c>
      <c r="C1227" s="8">
        <f t="shared" si="67"/>
        <v>-2.5380710659898442E-2</v>
      </c>
      <c r="D1227" s="8">
        <f t="shared" si="65"/>
        <v>-5.7899901864573167E-2</v>
      </c>
      <c r="E1227" s="86">
        <f>IFERROR(VLOOKUP(A1227,SPY!$A$2:$E$379,5,FALSE),"")</f>
        <v>199.449997</v>
      </c>
      <c r="F1227" s="8">
        <f t="shared" si="66"/>
        <v>0.11937369421717281</v>
      </c>
    </row>
    <row r="1228" spans="1:6" x14ac:dyDescent="0.45">
      <c r="A1228" s="88">
        <v>42036</v>
      </c>
      <c r="B1228" s="86">
        <v>191.1</v>
      </c>
      <c r="C1228" s="8">
        <f t="shared" si="67"/>
        <v>-4.6875000000000666E-3</v>
      </c>
      <c r="D1228" s="8">
        <f t="shared" si="65"/>
        <v>-7.0977151191054966E-2</v>
      </c>
      <c r="E1228" s="86">
        <f>IFERROR(VLOOKUP(A1228,SPY!$A$2:$E$379,5,FALSE),"")</f>
        <v>210.66000399999999</v>
      </c>
      <c r="F1228" s="8">
        <f t="shared" si="66"/>
        <v>0.13081760650449947</v>
      </c>
    </row>
    <row r="1229" spans="1:6" x14ac:dyDescent="0.45">
      <c r="A1229" s="88">
        <v>42064</v>
      </c>
      <c r="B1229" s="86">
        <v>191.5</v>
      </c>
      <c r="C1229" s="8">
        <f t="shared" si="67"/>
        <v>2.0931449502878952E-3</v>
      </c>
      <c r="D1229" s="8">
        <f t="shared" si="65"/>
        <v>-7.4879227053140096E-2</v>
      </c>
      <c r="E1229" s="86">
        <f>IFERROR(VLOOKUP(A1229,SPY!$A$2:$E$379,5,FALSE),"")</f>
        <v>206.429993</v>
      </c>
      <c r="F1229" s="8">
        <f t="shared" si="66"/>
        <v>0.10384470626823972</v>
      </c>
    </row>
    <row r="1230" spans="1:6" x14ac:dyDescent="0.45">
      <c r="A1230" s="88">
        <v>42095</v>
      </c>
      <c r="B1230" s="86">
        <v>190.9</v>
      </c>
      <c r="C1230" s="8">
        <f t="shared" si="67"/>
        <v>-3.1331592689294308E-3</v>
      </c>
      <c r="D1230" s="8">
        <f t="shared" si="65"/>
        <v>-8.3533365338454124E-2</v>
      </c>
      <c r="E1230" s="86">
        <f>IFERROR(VLOOKUP(A1230,SPY!$A$2:$E$379,5,FALSE),"")</f>
        <v>208.46000699999999</v>
      </c>
      <c r="F1230" s="8">
        <f t="shared" si="66"/>
        <v>0.10700445655572666</v>
      </c>
    </row>
    <row r="1231" spans="1:6" x14ac:dyDescent="0.45">
      <c r="A1231" s="88">
        <v>42125</v>
      </c>
      <c r="B1231" s="86">
        <v>193.4</v>
      </c>
      <c r="C1231" s="8">
        <f t="shared" si="67"/>
        <v>1.3095861707700385E-2</v>
      </c>
      <c r="D1231" s="8">
        <f t="shared" si="65"/>
        <v>-7.0192307692307665E-2</v>
      </c>
      <c r="E1231" s="86">
        <f>IFERROR(VLOOKUP(A1231,SPY!$A$2:$E$379,5,FALSE),"")</f>
        <v>211.13999899999999</v>
      </c>
      <c r="F1231" s="8">
        <f t="shared" si="66"/>
        <v>9.5806553200362687E-2</v>
      </c>
    </row>
    <row r="1232" spans="1:6" x14ac:dyDescent="0.45">
      <c r="A1232" s="88">
        <v>42156</v>
      </c>
      <c r="B1232" s="86">
        <v>194.8</v>
      </c>
      <c r="C1232" s="8">
        <f t="shared" si="67"/>
        <v>7.2388831437435464E-3</v>
      </c>
      <c r="D1232" s="8">
        <f t="shared" ref="D1232:D1295" si="68">B1232/B1220-1</f>
        <v>-6.4810369659145439E-2</v>
      </c>
      <c r="E1232" s="86">
        <f>IFERROR(VLOOKUP(A1232,SPY!$A$2:$E$379,5,FALSE),"")</f>
        <v>205.85000600000001</v>
      </c>
      <c r="F1232" s="8">
        <f t="shared" si="66"/>
        <v>5.1757638198663303E-2</v>
      </c>
    </row>
    <row r="1233" spans="1:6" x14ac:dyDescent="0.45">
      <c r="A1233" s="88">
        <v>42186</v>
      </c>
      <c r="B1233" s="86">
        <v>193.9</v>
      </c>
      <c r="C1233" s="8">
        <f t="shared" si="67"/>
        <v>-4.62012320328542E-3</v>
      </c>
      <c r="D1233" s="8">
        <f t="shared" si="68"/>
        <v>-6.778846153846152E-2</v>
      </c>
      <c r="E1233" s="86">
        <f>IFERROR(VLOOKUP(A1233,SPY!$A$2:$E$379,5,FALSE),"")</f>
        <v>210.5</v>
      </c>
      <c r="F1233" s="8">
        <f t="shared" si="66"/>
        <v>9.0165230517690764E-2</v>
      </c>
    </row>
    <row r="1234" spans="1:6" x14ac:dyDescent="0.45">
      <c r="A1234" s="88">
        <v>42217</v>
      </c>
      <c r="B1234" s="86">
        <v>191.9</v>
      </c>
      <c r="C1234" s="8">
        <f t="shared" si="67"/>
        <v>-1.0314595152140282E-2</v>
      </c>
      <c r="D1234" s="8">
        <f t="shared" si="68"/>
        <v>-7.2946859903381567E-2</v>
      </c>
      <c r="E1234" s="86">
        <f>IFERROR(VLOOKUP(A1234,SPY!$A$2:$E$379,5,FALSE),"")</f>
        <v>197.66999799999999</v>
      </c>
      <c r="F1234" s="8">
        <f t="shared" si="66"/>
        <v>-1.5146275192945424E-2</v>
      </c>
    </row>
    <row r="1235" spans="1:6" x14ac:dyDescent="0.45">
      <c r="A1235" s="88">
        <v>42248</v>
      </c>
      <c r="B1235" s="86">
        <v>189.1</v>
      </c>
      <c r="C1235" s="8">
        <f t="shared" si="67"/>
        <v>-1.4590932777488352E-2</v>
      </c>
      <c r="D1235" s="8">
        <f t="shared" si="68"/>
        <v>-8.3817829457364379E-2</v>
      </c>
      <c r="E1235" s="86">
        <f>IFERROR(VLOOKUP(A1235,SPY!$A$2:$E$379,5,FALSE),"")</f>
        <v>191.63000500000001</v>
      </c>
      <c r="F1235" s="8">
        <f t="shared" si="66"/>
        <v>-2.7357623036085132E-2</v>
      </c>
    </row>
    <row r="1236" spans="1:6" x14ac:dyDescent="0.45">
      <c r="A1236" s="88">
        <v>42278</v>
      </c>
      <c r="B1236" s="86">
        <v>187.5</v>
      </c>
      <c r="C1236" s="8">
        <f t="shared" si="67"/>
        <v>-8.461131676361644E-3</v>
      </c>
      <c r="D1236" s="8">
        <f t="shared" si="68"/>
        <v>-7.8171091445427776E-2</v>
      </c>
      <c r="E1236" s="86">
        <f>IFERROR(VLOOKUP(A1236,SPY!$A$2:$E$379,5,FALSE),"")</f>
        <v>207.929993</v>
      </c>
      <c r="F1236" s="8">
        <f t="shared" si="66"/>
        <v>3.1091881759558015E-2</v>
      </c>
    </row>
    <row r="1237" spans="1:6" x14ac:dyDescent="0.45">
      <c r="A1237" s="88">
        <v>42309</v>
      </c>
      <c r="B1237" s="86">
        <v>185.7</v>
      </c>
      <c r="C1237" s="8">
        <f t="shared" si="67"/>
        <v>-9.6000000000000529E-3</v>
      </c>
      <c r="D1237" s="8">
        <f t="shared" si="68"/>
        <v>-7.5659532105525229E-2</v>
      </c>
      <c r="E1237" s="86">
        <f>IFERROR(VLOOKUP(A1237,SPY!$A$2:$E$379,5,FALSE),"")</f>
        <v>208.69000199999999</v>
      </c>
      <c r="F1237" s="8">
        <f t="shared" si="66"/>
        <v>7.1911439265126553E-3</v>
      </c>
    </row>
    <row r="1238" spans="1:6" x14ac:dyDescent="0.45">
      <c r="A1238" s="88">
        <v>42339</v>
      </c>
      <c r="B1238" s="86">
        <v>183.5</v>
      </c>
      <c r="C1238" s="8">
        <f t="shared" si="67"/>
        <v>-1.1847065158858361E-2</v>
      </c>
      <c r="D1238" s="8">
        <f t="shared" si="68"/>
        <v>-6.8527918781725927E-2</v>
      </c>
      <c r="E1238" s="86">
        <f>IFERROR(VLOOKUP(A1238,SPY!$A$2:$E$379,5,FALSE),"")</f>
        <v>203.86999499999999</v>
      </c>
      <c r="F1238" s="8">
        <f t="shared" si="66"/>
        <v>-8.1249297308286783E-3</v>
      </c>
    </row>
    <row r="1239" spans="1:6" x14ac:dyDescent="0.45">
      <c r="A1239" s="88">
        <v>42370</v>
      </c>
      <c r="B1239" s="86">
        <v>182.6</v>
      </c>
      <c r="C1239" s="8">
        <f t="shared" si="67"/>
        <v>-4.9046321525886283E-3</v>
      </c>
      <c r="D1239" s="8">
        <f t="shared" si="68"/>
        <v>-4.8958333333333326E-2</v>
      </c>
      <c r="E1239" s="86">
        <f>IFERROR(VLOOKUP(A1239,SPY!$A$2:$E$379,5,FALSE),"")</f>
        <v>193.720001</v>
      </c>
      <c r="F1239" s="8">
        <f t="shared" si="66"/>
        <v>-2.872898514006994E-2</v>
      </c>
    </row>
    <row r="1240" spans="1:6" x14ac:dyDescent="0.45">
      <c r="A1240" s="88">
        <v>42401</v>
      </c>
      <c r="B1240" s="86">
        <v>181.3</v>
      </c>
      <c r="C1240" s="8">
        <f t="shared" si="67"/>
        <v>-7.1193866374588133E-3</v>
      </c>
      <c r="D1240" s="8">
        <f t="shared" si="68"/>
        <v>-5.1282051282051211E-2</v>
      </c>
      <c r="E1240" s="86">
        <f>IFERROR(VLOOKUP(A1240,SPY!$A$2:$E$379,5,FALSE),"")</f>
        <v>193.55999800000001</v>
      </c>
      <c r="F1240" s="8">
        <f t="shared" si="66"/>
        <v>-8.1173481796762759E-2</v>
      </c>
    </row>
    <row r="1241" spans="1:6" x14ac:dyDescent="0.45">
      <c r="A1241" s="88">
        <v>42430</v>
      </c>
      <c r="B1241" s="86">
        <v>182.1</v>
      </c>
      <c r="C1241" s="8">
        <f t="shared" si="67"/>
        <v>4.4125758411470706E-3</v>
      </c>
      <c r="D1241" s="8">
        <f t="shared" si="68"/>
        <v>-4.9086161879895562E-2</v>
      </c>
      <c r="E1241" s="86">
        <f>IFERROR(VLOOKUP(A1241,SPY!$A$2:$E$379,5,FALSE),"")</f>
        <v>205.520004</v>
      </c>
      <c r="F1241" s="8">
        <f t="shared" si="66"/>
        <v>-4.4082208538368528E-3</v>
      </c>
    </row>
    <row r="1242" spans="1:6" x14ac:dyDescent="0.45">
      <c r="A1242" s="88">
        <v>42461</v>
      </c>
      <c r="B1242" s="86">
        <v>183.2</v>
      </c>
      <c r="C1242" s="8">
        <f t="shared" si="67"/>
        <v>6.0406370126304676E-3</v>
      </c>
      <c r="D1242" s="8">
        <f t="shared" si="68"/>
        <v>-4.0335254059717163E-2</v>
      </c>
      <c r="E1242" s="86">
        <f>IFERROR(VLOOKUP(A1242,SPY!$A$2:$E$379,5,FALSE),"")</f>
        <v>206.33000200000001</v>
      </c>
      <c r="F1242" s="8">
        <f t="shared" si="66"/>
        <v>-1.0217811227455131E-2</v>
      </c>
    </row>
    <row r="1243" spans="1:6" x14ac:dyDescent="0.45">
      <c r="A1243" s="88">
        <v>42491</v>
      </c>
      <c r="B1243" s="86">
        <v>185.3</v>
      </c>
      <c r="C1243" s="8">
        <f t="shared" si="67"/>
        <v>1.1462882096070048E-2</v>
      </c>
      <c r="D1243" s="8">
        <f t="shared" si="68"/>
        <v>-4.1882109617373264E-2</v>
      </c>
      <c r="E1243" s="86">
        <f>IFERROR(VLOOKUP(A1243,SPY!$A$2:$E$379,5,FALSE),"")</f>
        <v>209.83999600000001</v>
      </c>
      <c r="F1243" s="8">
        <f t="shared" si="66"/>
        <v>-6.1570664306007661E-3</v>
      </c>
    </row>
    <row r="1244" spans="1:6" x14ac:dyDescent="0.45">
      <c r="A1244" s="88">
        <v>42522</v>
      </c>
      <c r="B1244" s="86">
        <v>187.6</v>
      </c>
      <c r="C1244" s="8">
        <f t="shared" si="67"/>
        <v>1.2412304371289817E-2</v>
      </c>
      <c r="D1244" s="8">
        <f t="shared" si="68"/>
        <v>-3.6960985626283471E-2</v>
      </c>
      <c r="E1244" s="86">
        <f>IFERROR(VLOOKUP(A1244,SPY!$A$2:$E$379,5,FALSE),"")</f>
        <v>209.479996</v>
      </c>
      <c r="F1244" s="8">
        <f t="shared" si="66"/>
        <v>1.7634150566893769E-2</v>
      </c>
    </row>
    <row r="1245" spans="1:6" x14ac:dyDescent="0.45">
      <c r="A1245" s="88">
        <v>42552</v>
      </c>
      <c r="B1245" s="86">
        <v>187.7</v>
      </c>
      <c r="C1245" s="8">
        <f t="shared" si="67"/>
        <v>5.3304904051176827E-4</v>
      </c>
      <c r="D1245" s="8">
        <f t="shared" si="68"/>
        <v>-3.1975244971634953E-2</v>
      </c>
      <c r="E1245" s="86">
        <f>IFERROR(VLOOKUP(A1245,SPY!$A$2:$E$379,5,FALSE),"")</f>
        <v>217.11999499999999</v>
      </c>
      <c r="F1245" s="8">
        <f t="shared" si="66"/>
        <v>3.144890736342032E-2</v>
      </c>
    </row>
    <row r="1246" spans="1:6" x14ac:dyDescent="0.45">
      <c r="A1246" s="88">
        <v>42583</v>
      </c>
      <c r="B1246" s="86">
        <v>186.6</v>
      </c>
      <c r="C1246" s="8">
        <f t="shared" si="67"/>
        <v>-5.86041555673944E-3</v>
      </c>
      <c r="D1246" s="8">
        <f t="shared" si="68"/>
        <v>-2.7618551328817187E-2</v>
      </c>
      <c r="E1246" s="86">
        <f>IFERROR(VLOOKUP(A1246,SPY!$A$2:$E$379,5,FALSE),"")</f>
        <v>217.38000500000001</v>
      </c>
      <c r="F1246" s="8">
        <f t="shared" si="66"/>
        <v>9.9711677034569624E-2</v>
      </c>
    </row>
    <row r="1247" spans="1:6" x14ac:dyDescent="0.45">
      <c r="A1247" s="88">
        <v>42614</v>
      </c>
      <c r="B1247" s="86">
        <v>186.9</v>
      </c>
      <c r="C1247" s="8">
        <f t="shared" si="67"/>
        <v>1.607717041800738E-3</v>
      </c>
      <c r="D1247" s="8">
        <f t="shared" si="68"/>
        <v>-1.1634056054997344E-2</v>
      </c>
      <c r="E1247" s="86">
        <f>IFERROR(VLOOKUP(A1247,SPY!$A$2:$E$379,5,FALSE),"")</f>
        <v>216.300003</v>
      </c>
      <c r="F1247" s="8">
        <f t="shared" si="66"/>
        <v>0.12873765775876267</v>
      </c>
    </row>
    <row r="1248" spans="1:6" x14ac:dyDescent="0.45">
      <c r="A1248" s="88">
        <v>42644</v>
      </c>
      <c r="B1248" s="86">
        <v>186.7</v>
      </c>
      <c r="C1248" s="8">
        <f t="shared" si="67"/>
        <v>-1.0700909577314732E-3</v>
      </c>
      <c r="D1248" s="8">
        <f t="shared" si="68"/>
        <v>-4.2666666666667519E-3</v>
      </c>
      <c r="E1248" s="86">
        <f>IFERROR(VLOOKUP(A1248,SPY!$A$2:$E$379,5,FALSE),"")</f>
        <v>212.550003</v>
      </c>
      <c r="F1248" s="8">
        <f t="shared" si="66"/>
        <v>2.2219064856122017E-2</v>
      </c>
    </row>
    <row r="1249" spans="1:6" x14ac:dyDescent="0.45">
      <c r="A1249" s="88">
        <v>42675</v>
      </c>
      <c r="B1249" s="86">
        <v>186.3</v>
      </c>
      <c r="C1249" s="8">
        <f t="shared" si="67"/>
        <v>-2.1424745581144489E-3</v>
      </c>
      <c r="D1249" s="8">
        <f t="shared" si="68"/>
        <v>3.231017770597866E-3</v>
      </c>
      <c r="E1249" s="86">
        <f>IFERROR(VLOOKUP(A1249,SPY!$A$2:$E$379,5,FALSE),"")</f>
        <v>220.38000500000001</v>
      </c>
      <c r="F1249" s="8">
        <f t="shared" si="66"/>
        <v>5.6016114274607176E-2</v>
      </c>
    </row>
    <row r="1250" spans="1:6" x14ac:dyDescent="0.45">
      <c r="A1250" s="88">
        <v>42705</v>
      </c>
      <c r="B1250" s="86">
        <v>188.2</v>
      </c>
      <c r="C1250" s="8">
        <f t="shared" si="67"/>
        <v>1.0198604401502775E-2</v>
      </c>
      <c r="D1250" s="8">
        <f t="shared" si="68"/>
        <v>2.5613079019073615E-2</v>
      </c>
      <c r="E1250" s="86">
        <f>IFERROR(VLOOKUP(A1250,SPY!$A$2:$E$379,5,FALSE),"")</f>
        <v>223.529999</v>
      </c>
      <c r="F1250" s="8">
        <f t="shared" si="66"/>
        <v>9.6434024045569E-2</v>
      </c>
    </row>
    <row r="1251" spans="1:6" x14ac:dyDescent="0.45">
      <c r="A1251" s="88">
        <v>42736</v>
      </c>
      <c r="B1251" s="86">
        <v>190.7</v>
      </c>
      <c r="C1251" s="8">
        <f t="shared" si="67"/>
        <v>1.3283740701381497E-2</v>
      </c>
      <c r="D1251" s="8">
        <f t="shared" si="68"/>
        <v>4.4359255202628622E-2</v>
      </c>
      <c r="E1251" s="86">
        <f>IFERROR(VLOOKUP(A1251,SPY!$A$2:$E$379,5,FALSE),"")</f>
        <v>227.529999</v>
      </c>
      <c r="F1251" s="8">
        <f t="shared" si="66"/>
        <v>0.17453023862001737</v>
      </c>
    </row>
    <row r="1252" spans="1:6" x14ac:dyDescent="0.45">
      <c r="A1252" s="88">
        <v>42767</v>
      </c>
      <c r="B1252" s="86">
        <v>191.6</v>
      </c>
      <c r="C1252" s="8">
        <f t="shared" si="67"/>
        <v>4.7194546407971494E-3</v>
      </c>
      <c r="D1252" s="8">
        <f t="shared" si="68"/>
        <v>5.6811913954770921E-2</v>
      </c>
      <c r="E1252" s="86">
        <f>IFERROR(VLOOKUP(A1252,SPY!$A$2:$E$379,5,FALSE),"")</f>
        <v>236.470001</v>
      </c>
      <c r="F1252" s="8">
        <f t="shared" si="66"/>
        <v>0.22168838315445738</v>
      </c>
    </row>
    <row r="1253" spans="1:6" x14ac:dyDescent="0.45">
      <c r="A1253" s="88">
        <v>42795</v>
      </c>
      <c r="B1253" s="86">
        <v>191.5</v>
      </c>
      <c r="C1253" s="8">
        <f t="shared" si="67"/>
        <v>-5.2192066805845094E-4</v>
      </c>
      <c r="D1253" s="8">
        <f t="shared" si="68"/>
        <v>5.1619989017023693E-2</v>
      </c>
      <c r="E1253" s="86">
        <f>IFERROR(VLOOKUP(A1253,SPY!$A$2:$E$379,5,FALSE),"")</f>
        <v>235.740005</v>
      </c>
      <c r="F1253" s="8">
        <f t="shared" si="66"/>
        <v>0.14704165245150547</v>
      </c>
    </row>
    <row r="1254" spans="1:6" x14ac:dyDescent="0.45">
      <c r="A1254" s="88">
        <v>42826</v>
      </c>
      <c r="B1254" s="86">
        <v>193</v>
      </c>
      <c r="C1254" s="8">
        <f t="shared" si="67"/>
        <v>7.8328981723236879E-3</v>
      </c>
      <c r="D1254" s="8">
        <f t="shared" si="68"/>
        <v>5.3493449781659486E-2</v>
      </c>
      <c r="E1254" s="86">
        <f>IFERROR(VLOOKUP(A1254,SPY!$A$2:$E$379,5,FALSE),"")</f>
        <v>238.08000200000001</v>
      </c>
      <c r="F1254" s="8">
        <f t="shared" si="66"/>
        <v>0.15387970577347243</v>
      </c>
    </row>
    <row r="1255" spans="1:6" x14ac:dyDescent="0.45">
      <c r="A1255" s="88">
        <v>42856</v>
      </c>
      <c r="B1255" s="86">
        <v>192.8</v>
      </c>
      <c r="C1255" s="8">
        <f t="shared" si="67"/>
        <v>-1.0362694300517505E-3</v>
      </c>
      <c r="D1255" s="8">
        <f t="shared" si="68"/>
        <v>4.0474905558553598E-2</v>
      </c>
      <c r="E1255" s="86">
        <f>IFERROR(VLOOKUP(A1255,SPY!$A$2:$E$379,5,FALSE),"")</f>
        <v>241.44000199999999</v>
      </c>
      <c r="F1255" s="8">
        <f t="shared" si="66"/>
        <v>0.15059095788392973</v>
      </c>
    </row>
    <row r="1256" spans="1:6" x14ac:dyDescent="0.45">
      <c r="A1256" s="88">
        <v>42887</v>
      </c>
      <c r="B1256" s="86">
        <v>193.6</v>
      </c>
      <c r="C1256" s="8">
        <f t="shared" si="67"/>
        <v>4.1493775933609811E-3</v>
      </c>
      <c r="D1256" s="8">
        <f t="shared" si="68"/>
        <v>3.1982942430703654E-2</v>
      </c>
      <c r="E1256" s="86">
        <f>IFERROR(VLOOKUP(A1256,SPY!$A$2:$E$379,5,FALSE),"")</f>
        <v>241.800003</v>
      </c>
      <c r="F1256" s="8">
        <f t="shared" si="66"/>
        <v>0.15428684178512198</v>
      </c>
    </row>
    <row r="1257" spans="1:6" x14ac:dyDescent="0.45">
      <c r="A1257" s="88">
        <v>42917</v>
      </c>
      <c r="B1257" s="86">
        <v>193.5</v>
      </c>
      <c r="C1257" s="8">
        <f t="shared" si="67"/>
        <v>-5.1652892561981911E-4</v>
      </c>
      <c r="D1257" s="8">
        <f t="shared" si="68"/>
        <v>3.0900372935535492E-2</v>
      </c>
      <c r="E1257" s="86">
        <f>IFERROR(VLOOKUP(A1257,SPY!$A$2:$E$379,5,FALSE),"")</f>
        <v>246.770004</v>
      </c>
      <c r="F1257" s="8">
        <f t="shared" ref="F1257:F1320" si="69">IFERROR(E1257/E1245-1,"")</f>
        <v>0.13656047200995935</v>
      </c>
    </row>
    <row r="1258" spans="1:6" x14ac:dyDescent="0.45">
      <c r="A1258" s="88">
        <v>42948</v>
      </c>
      <c r="B1258" s="86">
        <v>193.8</v>
      </c>
      <c r="C1258" s="8">
        <f t="shared" si="67"/>
        <v>1.5503875968991832E-3</v>
      </c>
      <c r="D1258" s="8">
        <f t="shared" si="68"/>
        <v>3.8585209003215493E-2</v>
      </c>
      <c r="E1258" s="86">
        <f>IFERROR(VLOOKUP(A1258,SPY!$A$2:$E$379,5,FALSE),"")</f>
        <v>247.490005</v>
      </c>
      <c r="F1258" s="8">
        <f t="shared" si="69"/>
        <v>0.13851319950057039</v>
      </c>
    </row>
    <row r="1259" spans="1:6" x14ac:dyDescent="0.45">
      <c r="A1259" s="88">
        <v>42979</v>
      </c>
      <c r="B1259" s="86">
        <v>194.8</v>
      </c>
      <c r="C1259" s="8">
        <f t="shared" si="67"/>
        <v>5.1599587203301489E-3</v>
      </c>
      <c r="D1259" s="8">
        <f t="shared" si="68"/>
        <v>4.2268592830390528E-2</v>
      </c>
      <c r="E1259" s="86">
        <f>IFERROR(VLOOKUP(A1259,SPY!$A$2:$E$379,5,FALSE),"")</f>
        <v>251.229996</v>
      </c>
      <c r="F1259" s="8">
        <f t="shared" si="69"/>
        <v>0.16148863853691209</v>
      </c>
    </row>
    <row r="1260" spans="1:6" x14ac:dyDescent="0.45">
      <c r="A1260" s="88">
        <v>43009</v>
      </c>
      <c r="B1260" s="86">
        <v>194.9</v>
      </c>
      <c r="C1260" s="8">
        <f t="shared" si="67"/>
        <v>5.1334702258731824E-4</v>
      </c>
      <c r="D1260" s="8">
        <f t="shared" si="68"/>
        <v>4.3920728441349866E-2</v>
      </c>
      <c r="E1260" s="86">
        <f>IFERROR(VLOOKUP(A1260,SPY!$A$2:$E$379,5,FALSE),"")</f>
        <v>257.14999399999999</v>
      </c>
      <c r="F1260" s="8">
        <f t="shared" si="69"/>
        <v>0.20983293517055368</v>
      </c>
    </row>
    <row r="1261" spans="1:6" x14ac:dyDescent="0.45">
      <c r="A1261" s="88">
        <v>43040</v>
      </c>
      <c r="B1261" s="86">
        <v>195.9</v>
      </c>
      <c r="C1261" s="8">
        <f t="shared" si="67"/>
        <v>5.1308363263211643E-3</v>
      </c>
      <c r="D1261" s="8">
        <f t="shared" si="68"/>
        <v>5.152979066022545E-2</v>
      </c>
      <c r="E1261" s="86">
        <f>IFERROR(VLOOKUP(A1261,SPY!$A$2:$E$379,5,FALSE),"")</f>
        <v>265.01001000000002</v>
      </c>
      <c r="F1261" s="8">
        <f t="shared" si="69"/>
        <v>0.2025138578248058</v>
      </c>
    </row>
    <row r="1262" spans="1:6" x14ac:dyDescent="0.45">
      <c r="A1262" s="88">
        <v>43070</v>
      </c>
      <c r="B1262" s="86">
        <v>196.3</v>
      </c>
      <c r="C1262" s="8">
        <f t="shared" si="67"/>
        <v>2.0418580908627693E-3</v>
      </c>
      <c r="D1262" s="8">
        <f t="shared" si="68"/>
        <v>4.3039319872476112E-2</v>
      </c>
      <c r="E1262" s="86">
        <f>IFERROR(VLOOKUP(A1262,SPY!$A$2:$E$379,5,FALSE),"")</f>
        <v>266.85998499999999</v>
      </c>
      <c r="F1262" s="8">
        <f t="shared" si="69"/>
        <v>0.19384416496150036</v>
      </c>
    </row>
    <row r="1263" spans="1:6" x14ac:dyDescent="0.45">
      <c r="A1263" s="88">
        <v>43101</v>
      </c>
      <c r="B1263" s="86">
        <v>197.9</v>
      </c>
      <c r="C1263" s="8">
        <f t="shared" si="67"/>
        <v>8.1507896077432918E-3</v>
      </c>
      <c r="D1263" s="8">
        <f t="shared" si="68"/>
        <v>3.7755637126376529E-2</v>
      </c>
      <c r="E1263" s="86">
        <f>IFERROR(VLOOKUP(A1263,SPY!$A$2:$E$379,5,FALSE),"")</f>
        <v>281.89999399999999</v>
      </c>
      <c r="F1263" s="8">
        <f t="shared" si="69"/>
        <v>0.23895747918497556</v>
      </c>
    </row>
    <row r="1264" spans="1:6" x14ac:dyDescent="0.45">
      <c r="A1264" s="88">
        <v>43132</v>
      </c>
      <c r="B1264" s="86">
        <v>199.3</v>
      </c>
      <c r="C1264" s="8">
        <f t="shared" si="67"/>
        <v>7.0742799393632705E-3</v>
      </c>
      <c r="D1264" s="8">
        <f t="shared" si="68"/>
        <v>4.0187891440501167E-2</v>
      </c>
      <c r="E1264" s="86">
        <f>IFERROR(VLOOKUP(A1264,SPY!$A$2:$E$379,5,FALSE),"")</f>
        <v>271.64999399999999</v>
      </c>
      <c r="F1264" s="8">
        <f t="shared" si="69"/>
        <v>0.14877148412580254</v>
      </c>
    </row>
    <row r="1265" spans="1:6" x14ac:dyDescent="0.45">
      <c r="A1265" s="88">
        <v>43160</v>
      </c>
      <c r="B1265" s="86">
        <v>199.3</v>
      </c>
      <c r="C1265" s="8">
        <f t="shared" si="67"/>
        <v>0</v>
      </c>
      <c r="D1265" s="8">
        <f t="shared" si="68"/>
        <v>4.073107049608371E-2</v>
      </c>
      <c r="E1265" s="86">
        <f>IFERROR(VLOOKUP(A1265,SPY!$A$2:$E$379,5,FALSE),"")</f>
        <v>263.14999399999999</v>
      </c>
      <c r="F1265" s="8">
        <f t="shared" si="69"/>
        <v>0.11627211512106306</v>
      </c>
    </row>
    <row r="1266" spans="1:6" x14ac:dyDescent="0.45">
      <c r="A1266" s="88">
        <v>43191</v>
      </c>
      <c r="B1266" s="86">
        <v>200.3</v>
      </c>
      <c r="C1266" s="8">
        <f t="shared" si="67"/>
        <v>5.0175614651279954E-3</v>
      </c>
      <c r="D1266" s="8">
        <f t="shared" si="68"/>
        <v>3.7823834196891282E-2</v>
      </c>
      <c r="E1266" s="86">
        <f>IFERROR(VLOOKUP(A1266,SPY!$A$2:$E$379,5,FALSE),"")</f>
        <v>264.51001000000002</v>
      </c>
      <c r="F1266" s="8">
        <f t="shared" si="69"/>
        <v>0.11101313750829034</v>
      </c>
    </row>
    <row r="1267" spans="1:6" x14ac:dyDescent="0.45">
      <c r="A1267" s="88">
        <v>43221</v>
      </c>
      <c r="B1267" s="86">
        <v>203.2</v>
      </c>
      <c r="C1267" s="8">
        <f t="shared" si="67"/>
        <v>1.4478282576135593E-2</v>
      </c>
      <c r="D1267" s="8">
        <f t="shared" si="68"/>
        <v>5.3941908713692754E-2</v>
      </c>
      <c r="E1267" s="86">
        <f>IFERROR(VLOOKUP(A1267,SPY!$A$2:$E$379,5,FALSE),"")</f>
        <v>270.94000199999999</v>
      </c>
      <c r="F1267" s="8">
        <f t="shared" si="69"/>
        <v>0.12218356426289301</v>
      </c>
    </row>
    <row r="1268" spans="1:6" x14ac:dyDescent="0.45">
      <c r="A1268" s="88">
        <v>43252</v>
      </c>
      <c r="B1268" s="86">
        <v>204.2</v>
      </c>
      <c r="C1268" s="8">
        <f t="shared" si="67"/>
        <v>4.9212598425196763E-3</v>
      </c>
      <c r="D1268" s="8">
        <f t="shared" si="68"/>
        <v>5.475206611570238E-2</v>
      </c>
      <c r="E1268" s="86">
        <f>IFERROR(VLOOKUP(A1268,SPY!$A$2:$E$379,5,FALSE),"")</f>
        <v>271.27999899999998</v>
      </c>
      <c r="F1268" s="8">
        <f t="shared" si="69"/>
        <v>0.12191892321854092</v>
      </c>
    </row>
    <row r="1269" spans="1:6" x14ac:dyDescent="0.45">
      <c r="A1269" s="88">
        <v>43282</v>
      </c>
      <c r="B1269" s="86">
        <v>204.3</v>
      </c>
      <c r="C1269" s="8">
        <f t="shared" si="67"/>
        <v>4.8971596474056689E-4</v>
      </c>
      <c r="D1269" s="8">
        <f t="shared" si="68"/>
        <v>5.5813953488372148E-2</v>
      </c>
      <c r="E1269" s="86">
        <f>IFERROR(VLOOKUP(A1269,SPY!$A$2:$E$379,5,FALSE),"")</f>
        <v>281.32998700000002</v>
      </c>
      <c r="F1269" s="8">
        <f t="shared" si="69"/>
        <v>0.1400493675884531</v>
      </c>
    </row>
    <row r="1270" spans="1:6" x14ac:dyDescent="0.45">
      <c r="A1270" s="88">
        <v>43313</v>
      </c>
      <c r="B1270" s="86">
        <v>203.4</v>
      </c>
      <c r="C1270" s="8">
        <f t="shared" si="67"/>
        <v>-4.405286343612369E-3</v>
      </c>
      <c r="D1270" s="8">
        <f t="shared" si="68"/>
        <v>4.9535603715170184E-2</v>
      </c>
      <c r="E1270" s="86">
        <f>IFERROR(VLOOKUP(A1270,SPY!$A$2:$E$379,5,FALSE),"")</f>
        <v>290.30999800000001</v>
      </c>
      <c r="F1270" s="8">
        <f t="shared" si="69"/>
        <v>0.17301705982025428</v>
      </c>
    </row>
    <row r="1271" spans="1:6" x14ac:dyDescent="0.45">
      <c r="A1271" s="88">
        <v>43344</v>
      </c>
      <c r="B1271" s="86">
        <v>203.6</v>
      </c>
      <c r="C1271" s="8">
        <f t="shared" si="67"/>
        <v>9.8328416912485395E-4</v>
      </c>
      <c r="D1271" s="8">
        <f t="shared" si="68"/>
        <v>4.5174537987679564E-2</v>
      </c>
      <c r="E1271" s="86">
        <f>IFERROR(VLOOKUP(A1271,SPY!$A$2:$E$379,5,FALSE),"")</f>
        <v>290.72000100000002</v>
      </c>
      <c r="F1271" s="8">
        <f t="shared" si="69"/>
        <v>0.1571866641274795</v>
      </c>
    </row>
    <row r="1272" spans="1:6" x14ac:dyDescent="0.45">
      <c r="A1272" s="88">
        <v>43374</v>
      </c>
      <c r="B1272" s="86">
        <v>204.6</v>
      </c>
      <c r="C1272" s="8">
        <f t="shared" si="67"/>
        <v>4.9115913555992652E-3</v>
      </c>
      <c r="D1272" s="8">
        <f t="shared" si="68"/>
        <v>4.9769112365315449E-2</v>
      </c>
      <c r="E1272" s="86">
        <f>IFERROR(VLOOKUP(A1272,SPY!$A$2:$E$379,5,FALSE),"")</f>
        <v>270.63000499999998</v>
      </c>
      <c r="F1272" s="8">
        <f t="shared" si="69"/>
        <v>5.2420810089538694E-2</v>
      </c>
    </row>
    <row r="1273" spans="1:6" x14ac:dyDescent="0.45">
      <c r="A1273" s="88">
        <v>43405</v>
      </c>
      <c r="B1273" s="86">
        <v>202.3</v>
      </c>
      <c r="C1273" s="8">
        <f t="shared" si="67"/>
        <v>-1.1241446725317572E-2</v>
      </c>
      <c r="D1273" s="8">
        <f t="shared" si="68"/>
        <v>3.2669729453802976E-2</v>
      </c>
      <c r="E1273" s="86">
        <f>IFERROR(VLOOKUP(A1273,SPY!$A$2:$E$379,5,FALSE),"")</f>
        <v>275.64999399999999</v>
      </c>
      <c r="F1273" s="8">
        <f t="shared" si="69"/>
        <v>4.0149366433365863E-2</v>
      </c>
    </row>
    <row r="1274" spans="1:6" x14ac:dyDescent="0.45">
      <c r="A1274" s="88">
        <v>43435</v>
      </c>
      <c r="B1274" s="86">
        <v>201</v>
      </c>
      <c r="C1274" s="8">
        <f t="shared" si="67"/>
        <v>-6.4260998517053913E-3</v>
      </c>
      <c r="D1274" s="8">
        <f t="shared" si="68"/>
        <v>2.3942944472745697E-2</v>
      </c>
      <c r="E1274" s="86">
        <f>IFERROR(VLOOKUP(A1274,SPY!$A$2:$E$379,5,FALSE),"")</f>
        <v>249.91999799999999</v>
      </c>
      <c r="F1274" s="8">
        <f t="shared" si="69"/>
        <v>-6.3478932594558946E-2</v>
      </c>
    </row>
    <row r="1275" spans="1:6" x14ac:dyDescent="0.45">
      <c r="A1275" s="88">
        <v>43466</v>
      </c>
      <c r="B1275" s="86">
        <v>199.1</v>
      </c>
      <c r="C1275" s="8">
        <f t="shared" si="67"/>
        <v>-9.4527363184080393E-3</v>
      </c>
      <c r="D1275" s="8">
        <f t="shared" si="68"/>
        <v>6.0636685194541684E-3</v>
      </c>
      <c r="E1275" s="86">
        <f>IFERROR(VLOOKUP(A1275,SPY!$A$2:$E$379,5,FALSE),"")</f>
        <v>269.92999300000002</v>
      </c>
      <c r="F1275" s="8">
        <f t="shared" si="69"/>
        <v>-4.2461870361018783E-2</v>
      </c>
    </row>
    <row r="1276" spans="1:6" x14ac:dyDescent="0.45">
      <c r="A1276" s="88">
        <v>43497</v>
      </c>
      <c r="B1276" s="86">
        <v>199.2</v>
      </c>
      <c r="C1276" s="8">
        <f t="shared" si="67"/>
        <v>5.0226017076848706E-4</v>
      </c>
      <c r="D1276" s="8">
        <f t="shared" si="68"/>
        <v>-5.0175614651293277E-4</v>
      </c>
      <c r="E1276" s="86">
        <f>IFERROR(VLOOKUP(A1276,SPY!$A$2:$E$379,5,FALSE),"")</f>
        <v>278.67999300000002</v>
      </c>
      <c r="F1276" s="8">
        <f t="shared" si="69"/>
        <v>2.5878885165740328E-2</v>
      </c>
    </row>
    <row r="1277" spans="1:6" x14ac:dyDescent="0.45">
      <c r="A1277" s="88">
        <v>43525</v>
      </c>
      <c r="B1277" s="86">
        <v>200.8</v>
      </c>
      <c r="C1277" s="8">
        <f t="shared" si="67"/>
        <v>8.0321285140563248E-3</v>
      </c>
      <c r="D1277" s="8">
        <f t="shared" si="68"/>
        <v>7.5263421976918821E-3</v>
      </c>
      <c r="E1277" s="86">
        <f>IFERROR(VLOOKUP(A1277,SPY!$A$2:$E$379,5,FALSE),"")</f>
        <v>282.48001099999999</v>
      </c>
      <c r="F1277" s="8">
        <f t="shared" si="69"/>
        <v>7.3456269962901777E-2</v>
      </c>
    </row>
    <row r="1278" spans="1:6" x14ac:dyDescent="0.45">
      <c r="A1278" s="88">
        <v>43556</v>
      </c>
      <c r="B1278" s="86">
        <v>202.1</v>
      </c>
      <c r="C1278" s="8">
        <f t="shared" si="67"/>
        <v>6.4741035856572537E-3</v>
      </c>
      <c r="D1278" s="8">
        <f t="shared" si="68"/>
        <v>8.9865202196703908E-3</v>
      </c>
      <c r="E1278" s="86">
        <f>IFERROR(VLOOKUP(A1278,SPY!$A$2:$E$379,5,FALSE),"")</f>
        <v>294.01998900000001</v>
      </c>
      <c r="F1278" s="8">
        <f t="shared" si="69"/>
        <v>0.11156469654966927</v>
      </c>
    </row>
    <row r="1279" spans="1:6" x14ac:dyDescent="0.45">
      <c r="A1279" s="88">
        <v>43586</v>
      </c>
      <c r="B1279" s="86">
        <v>201.7</v>
      </c>
      <c r="C1279" s="8">
        <f t="shared" si="67"/>
        <v>-1.9792182088075316E-3</v>
      </c>
      <c r="D1279" s="8">
        <f t="shared" si="68"/>
        <v>-7.3818897637795144E-3</v>
      </c>
      <c r="E1279" s="86">
        <f>IFERROR(VLOOKUP(A1279,SPY!$A$2:$E$379,5,FALSE),"")</f>
        <v>275.26998900000001</v>
      </c>
      <c r="F1279" s="8">
        <f t="shared" si="69"/>
        <v>1.5981349996446959E-2</v>
      </c>
    </row>
    <row r="1280" spans="1:6" x14ac:dyDescent="0.45">
      <c r="A1280" s="88">
        <v>43617</v>
      </c>
      <c r="B1280" s="86">
        <v>200.3</v>
      </c>
      <c r="C1280" s="8">
        <f t="shared" si="67"/>
        <v>-6.9410014873573234E-3</v>
      </c>
      <c r="D1280" s="8">
        <f t="shared" si="68"/>
        <v>-1.9098922624877446E-2</v>
      </c>
      <c r="E1280" s="86">
        <f>IFERROR(VLOOKUP(A1280,SPY!$A$2:$E$379,5,FALSE),"")</f>
        <v>293</v>
      </c>
      <c r="F1280" s="8">
        <f t="shared" si="69"/>
        <v>8.0064881598587823E-2</v>
      </c>
    </row>
    <row r="1281" spans="1:6" x14ac:dyDescent="0.45">
      <c r="A1281" s="88">
        <v>43647</v>
      </c>
      <c r="B1281" s="86">
        <v>200.7</v>
      </c>
      <c r="C1281" s="8">
        <f t="shared" si="67"/>
        <v>1.9970044932600128E-3</v>
      </c>
      <c r="D1281" s="8">
        <f t="shared" si="68"/>
        <v>-1.7621145374449476E-2</v>
      </c>
      <c r="E1281" s="86">
        <f>IFERROR(VLOOKUP(A1281,SPY!$A$2:$E$379,5,FALSE),"")</f>
        <v>297.42999300000002</v>
      </c>
      <c r="F1281" s="8">
        <f t="shared" si="69"/>
        <v>5.7228190182228911E-2</v>
      </c>
    </row>
    <row r="1282" spans="1:6" x14ac:dyDescent="0.45">
      <c r="A1282" s="88">
        <v>43678</v>
      </c>
      <c r="B1282" s="86">
        <v>199.2</v>
      </c>
      <c r="C1282" s="8">
        <f t="shared" si="67"/>
        <v>-7.4738415545589909E-3</v>
      </c>
      <c r="D1282" s="8">
        <f t="shared" si="68"/>
        <v>-2.0648967551622488E-2</v>
      </c>
      <c r="E1282" s="86">
        <f>IFERROR(VLOOKUP(A1282,SPY!$A$2:$E$379,5,FALSE),"")</f>
        <v>292.45001200000002</v>
      </c>
      <c r="F1282" s="8">
        <f t="shared" si="69"/>
        <v>7.3714788148633303E-3</v>
      </c>
    </row>
    <row r="1283" spans="1:6" x14ac:dyDescent="0.45">
      <c r="A1283" s="88">
        <v>43709</v>
      </c>
      <c r="B1283" s="86">
        <v>198.4</v>
      </c>
      <c r="C1283" s="8">
        <f t="shared" si="67"/>
        <v>-4.0160642570280514E-3</v>
      </c>
      <c r="D1283" s="8">
        <f t="shared" si="68"/>
        <v>-2.5540275049115824E-2</v>
      </c>
      <c r="E1283" s="86">
        <f>IFERROR(VLOOKUP(A1283,SPY!$A$2:$E$379,5,FALSE),"")</f>
        <v>296.76998900000001</v>
      </c>
      <c r="F1283" s="8">
        <f t="shared" si="69"/>
        <v>2.0810360412732543E-2</v>
      </c>
    </row>
    <row r="1284" spans="1:6" x14ac:dyDescent="0.45">
      <c r="A1284" s="88">
        <v>43739</v>
      </c>
      <c r="B1284" s="86">
        <v>198.6</v>
      </c>
      <c r="C1284" s="8">
        <f t="shared" si="67"/>
        <v>1.0080645161290036E-3</v>
      </c>
      <c r="D1284" s="8">
        <f t="shared" si="68"/>
        <v>-2.9325513196480912E-2</v>
      </c>
      <c r="E1284" s="86">
        <f>IFERROR(VLOOKUP(A1284,SPY!$A$2:$E$379,5,FALSE),"")</f>
        <v>303.32998700000002</v>
      </c>
      <c r="F1284" s="8">
        <f t="shared" si="69"/>
        <v>0.12082910762241617</v>
      </c>
    </row>
    <row r="1285" spans="1:6" x14ac:dyDescent="0.45">
      <c r="A1285" s="88">
        <v>43770</v>
      </c>
      <c r="B1285" s="86">
        <v>199</v>
      </c>
      <c r="C1285" s="8">
        <f t="shared" ref="C1285:C1339" si="70">B1285/B1284-1</f>
        <v>2.0140986908359082E-3</v>
      </c>
      <c r="D1285" s="8">
        <f t="shared" si="68"/>
        <v>-1.6312407315867583E-2</v>
      </c>
      <c r="E1285" s="86">
        <f>IFERROR(VLOOKUP(A1285,SPY!$A$2:$E$379,5,FALSE),"")</f>
        <v>314.30999800000001</v>
      </c>
      <c r="F1285" s="8">
        <f t="shared" si="69"/>
        <v>0.14025033499547268</v>
      </c>
    </row>
    <row r="1286" spans="1:6" x14ac:dyDescent="0.45">
      <c r="A1286" s="88">
        <v>43800</v>
      </c>
      <c r="B1286" s="86">
        <v>199</v>
      </c>
      <c r="C1286" s="8">
        <f t="shared" si="70"/>
        <v>0</v>
      </c>
      <c r="D1286" s="8">
        <f t="shared" si="68"/>
        <v>-9.9502487562188602E-3</v>
      </c>
      <c r="E1286" s="86">
        <f>IFERROR(VLOOKUP(A1286,SPY!$A$2:$E$379,5,FALSE),"")</f>
        <v>321.85998499999999</v>
      </c>
      <c r="F1286" s="8">
        <f t="shared" si="69"/>
        <v>0.28785206296296462</v>
      </c>
    </row>
    <row r="1287" spans="1:6" x14ac:dyDescent="0.45">
      <c r="A1287" s="88">
        <v>43831</v>
      </c>
      <c r="B1287" s="86">
        <v>199.3</v>
      </c>
      <c r="C1287" s="8">
        <f t="shared" si="70"/>
        <v>1.5075376884423619E-3</v>
      </c>
      <c r="D1287" s="8">
        <f t="shared" si="68"/>
        <v>1.0045203415369741E-3</v>
      </c>
      <c r="E1287" s="86">
        <f>IFERROR(VLOOKUP(A1287,SPY!$A$2:$E$379,5,FALSE),"")</f>
        <v>321.73001099999999</v>
      </c>
      <c r="F1287" s="8">
        <f t="shared" si="69"/>
        <v>0.19190167578006045</v>
      </c>
    </row>
    <row r="1288" spans="1:6" x14ac:dyDescent="0.45">
      <c r="A1288" s="88">
        <v>43862</v>
      </c>
      <c r="B1288" s="86">
        <v>196.7</v>
      </c>
      <c r="C1288" s="8">
        <f t="shared" si="70"/>
        <v>-1.304565980933281E-2</v>
      </c>
      <c r="D1288" s="8">
        <f t="shared" si="68"/>
        <v>-1.2550200803212896E-2</v>
      </c>
      <c r="E1288" s="86">
        <f>IFERROR(VLOOKUP(A1288,SPY!$A$2:$E$379,5,FALSE),"")</f>
        <v>296.26001000000002</v>
      </c>
      <c r="F1288" s="8">
        <f t="shared" si="69"/>
        <v>6.3083168657894984E-2</v>
      </c>
    </row>
    <row r="1289" spans="1:6" x14ac:dyDescent="0.45">
      <c r="A1289" s="88">
        <v>43891</v>
      </c>
      <c r="B1289" s="86">
        <v>193.1</v>
      </c>
      <c r="C1289" s="8">
        <f t="shared" si="70"/>
        <v>-1.8301982714794107E-2</v>
      </c>
      <c r="D1289" s="8">
        <f t="shared" si="68"/>
        <v>-3.834661354581681E-2</v>
      </c>
      <c r="E1289" s="86">
        <f>IFERROR(VLOOKUP(A1289,SPY!$A$2:$E$379,5,FALSE),"")</f>
        <v>257.75</v>
      </c>
      <c r="F1289" s="8">
        <f t="shared" si="69"/>
        <v>-8.7546056488931545E-2</v>
      </c>
    </row>
    <row r="1290" spans="1:6" x14ac:dyDescent="0.45">
      <c r="A1290" s="88">
        <v>43922</v>
      </c>
      <c r="B1290" s="86">
        <v>185.5</v>
      </c>
      <c r="C1290" s="8">
        <f t="shared" si="70"/>
        <v>-3.9357845675815573E-2</v>
      </c>
      <c r="D1290" s="8">
        <f t="shared" si="68"/>
        <v>-8.2137555665512063E-2</v>
      </c>
      <c r="E1290" s="86">
        <f>IFERROR(VLOOKUP(A1290,SPY!$A$2:$E$379,5,FALSE),"")</f>
        <v>290.48001099999999</v>
      </c>
      <c r="F1290" s="8">
        <f t="shared" si="69"/>
        <v>-1.2039922904697575E-2</v>
      </c>
    </row>
    <row r="1291" spans="1:6" x14ac:dyDescent="0.45">
      <c r="A1291" s="88">
        <v>43952</v>
      </c>
      <c r="B1291" s="86">
        <v>188.6</v>
      </c>
      <c r="C1291" s="8">
        <f t="shared" si="70"/>
        <v>1.6711590296495826E-2</v>
      </c>
      <c r="D1291" s="8">
        <f t="shared" si="68"/>
        <v>-6.4947942488844834E-2</v>
      </c>
      <c r="E1291" s="86">
        <f>IFERROR(VLOOKUP(A1291,SPY!$A$2:$E$379,5,FALSE),"")</f>
        <v>304.32000699999998</v>
      </c>
      <c r="F1291" s="8">
        <f t="shared" si="69"/>
        <v>0.10553281927148239</v>
      </c>
    </row>
    <row r="1292" spans="1:6" x14ac:dyDescent="0.45">
      <c r="A1292" s="88">
        <v>43983</v>
      </c>
      <c r="B1292" s="86">
        <v>191.2</v>
      </c>
      <c r="C1292" s="8">
        <f t="shared" si="70"/>
        <v>1.3785790031813239E-2</v>
      </c>
      <c r="D1292" s="8">
        <f t="shared" si="68"/>
        <v>-4.5431852221667568E-2</v>
      </c>
      <c r="E1292" s="86">
        <f>IFERROR(VLOOKUP(A1292,SPY!$A$2:$E$379,5,FALSE),"")</f>
        <v>308.35998499999999</v>
      </c>
      <c r="F1292" s="8">
        <f t="shared" si="69"/>
        <v>5.242315699658695E-2</v>
      </c>
    </row>
    <row r="1293" spans="1:6" x14ac:dyDescent="0.45">
      <c r="A1293" s="88">
        <v>44013</v>
      </c>
      <c r="B1293" s="86">
        <v>193</v>
      </c>
      <c r="C1293" s="8">
        <f t="shared" si="70"/>
        <v>9.4142259414227158E-3</v>
      </c>
      <c r="D1293" s="8">
        <f t="shared" si="68"/>
        <v>-3.8365719980069657E-2</v>
      </c>
      <c r="E1293" s="86">
        <f>IFERROR(VLOOKUP(A1293,SPY!$A$2:$E$379,5,FALSE),"")</f>
        <v>326.51998900000001</v>
      </c>
      <c r="F1293" s="8">
        <f t="shared" si="69"/>
        <v>9.7804514287837652E-2</v>
      </c>
    </row>
    <row r="1294" spans="1:6" x14ac:dyDescent="0.45">
      <c r="A1294" s="88">
        <v>44044</v>
      </c>
      <c r="B1294" s="86">
        <v>194.3</v>
      </c>
      <c r="C1294" s="8">
        <f t="shared" si="70"/>
        <v>6.7357512953367671E-3</v>
      </c>
      <c r="D1294" s="8">
        <f t="shared" si="68"/>
        <v>-2.4598393574297051E-2</v>
      </c>
      <c r="E1294" s="86">
        <f>IFERROR(VLOOKUP(A1294,SPY!$A$2:$E$379,5,FALSE),"")</f>
        <v>349.30999800000001</v>
      </c>
      <c r="F1294" s="8">
        <f t="shared" si="69"/>
        <v>0.19442634182555607</v>
      </c>
    </row>
    <row r="1295" spans="1:6" x14ac:dyDescent="0.45">
      <c r="A1295" s="88">
        <v>44075</v>
      </c>
      <c r="B1295" s="86">
        <v>195.5</v>
      </c>
      <c r="C1295" s="8">
        <f t="shared" si="70"/>
        <v>6.1760164693771546E-3</v>
      </c>
      <c r="D1295" s="8">
        <f t="shared" si="68"/>
        <v>-1.4616935483870996E-2</v>
      </c>
      <c r="E1295" s="86">
        <f>IFERROR(VLOOKUP(A1295,SPY!$A$2:$E$379,5,FALSE),"")</f>
        <v>334.89001500000001</v>
      </c>
      <c r="F1295" s="8">
        <f t="shared" si="69"/>
        <v>0.12844973350725164</v>
      </c>
    </row>
    <row r="1296" spans="1:6" x14ac:dyDescent="0.45">
      <c r="A1296" s="88">
        <v>44105</v>
      </c>
      <c r="B1296" s="86">
        <v>196.5</v>
      </c>
      <c r="C1296" s="8">
        <f t="shared" si="70"/>
        <v>5.1150895140665842E-3</v>
      </c>
      <c r="D1296" s="8">
        <f t="shared" ref="D1296:D1339" si="71">B1296/B1284-1</f>
        <v>-1.0574018126888185E-2</v>
      </c>
      <c r="E1296" s="86">
        <f>IFERROR(VLOOKUP(A1296,SPY!$A$2:$E$379,5,FALSE),"")</f>
        <v>326.540009</v>
      </c>
      <c r="F1296" s="8">
        <f t="shared" si="69"/>
        <v>7.6517400173824468E-2</v>
      </c>
    </row>
    <row r="1297" spans="1:6" x14ac:dyDescent="0.45">
      <c r="A1297" s="88">
        <v>44136</v>
      </c>
      <c r="B1297" s="86">
        <v>198.3</v>
      </c>
      <c r="C1297" s="8">
        <f t="shared" si="70"/>
        <v>9.1603053435114212E-3</v>
      </c>
      <c r="D1297" s="8">
        <f t="shared" si="71"/>
        <v>-3.5175879396984744E-3</v>
      </c>
      <c r="E1297" s="86">
        <f>IFERROR(VLOOKUP(A1297,SPY!$A$2:$E$379,5,FALSE),"")</f>
        <v>362.05999800000001</v>
      </c>
      <c r="F1297" s="8">
        <f t="shared" si="69"/>
        <v>0.15192007986968337</v>
      </c>
    </row>
    <row r="1298" spans="1:6" x14ac:dyDescent="0.45">
      <c r="A1298" s="88">
        <v>44166</v>
      </c>
      <c r="B1298" s="86">
        <v>200.5</v>
      </c>
      <c r="C1298" s="8">
        <f t="shared" si="70"/>
        <v>1.1094301563287834E-2</v>
      </c>
      <c r="D1298" s="8">
        <f t="shared" si="71"/>
        <v>7.5376884422111434E-3</v>
      </c>
      <c r="E1298" s="86">
        <f>IFERROR(VLOOKUP(A1298,SPY!$A$2:$E$379,5,FALSE),"")</f>
        <v>373.88000499999998</v>
      </c>
      <c r="F1298" s="8">
        <f t="shared" si="69"/>
        <v>0.16162313560040698</v>
      </c>
    </row>
    <row r="1299" spans="1:6" x14ac:dyDescent="0.45">
      <c r="A1299" s="88">
        <v>44197</v>
      </c>
      <c r="B1299" s="86">
        <v>204.8</v>
      </c>
      <c r="C1299" s="8">
        <f t="shared" si="70"/>
        <v>2.1446384039900401E-2</v>
      </c>
      <c r="D1299" s="8">
        <f t="shared" si="71"/>
        <v>2.7596588058203642E-2</v>
      </c>
      <c r="E1299" s="86">
        <f>IFERROR(VLOOKUP(A1299,SPY!$A$2:$E$379,5,FALSE),"")</f>
        <v>370.07000699999998</v>
      </c>
      <c r="F1299" s="8">
        <f t="shared" si="69"/>
        <v>0.15025019223338787</v>
      </c>
    </row>
    <row r="1300" spans="1:6" x14ac:dyDescent="0.45">
      <c r="A1300" s="88">
        <v>44228</v>
      </c>
      <c r="B1300" s="86">
        <v>210.6</v>
      </c>
      <c r="C1300" s="8">
        <f t="shared" si="70"/>
        <v>2.83203125E-2</v>
      </c>
      <c r="D1300" s="8">
        <f t="shared" si="71"/>
        <v>7.066598881545505E-2</v>
      </c>
      <c r="E1300" s="86">
        <f>IFERROR(VLOOKUP(A1300,SPY!$A$2:$E$379,5,FALSE),"")</f>
        <v>380.35998499999999</v>
      </c>
      <c r="F1300" s="8">
        <f t="shared" si="69"/>
        <v>0.28387218038641104</v>
      </c>
    </row>
    <row r="1301" spans="1:6" x14ac:dyDescent="0.45">
      <c r="A1301" s="88">
        <v>44256</v>
      </c>
      <c r="B1301" s="86">
        <v>215</v>
      </c>
      <c r="C1301" s="8">
        <f t="shared" si="70"/>
        <v>2.089268755935425E-2</v>
      </c>
      <c r="D1301" s="8">
        <f t="shared" si="71"/>
        <v>0.11341273951320563</v>
      </c>
      <c r="E1301" s="86">
        <f>IFERROR(VLOOKUP(A1301,SPY!$A$2:$E$379,5,FALSE),"")</f>
        <v>396.32998700000002</v>
      </c>
      <c r="F1301" s="8">
        <f t="shared" si="69"/>
        <v>0.53765271387002911</v>
      </c>
    </row>
    <row r="1302" spans="1:6" x14ac:dyDescent="0.45">
      <c r="A1302" s="88">
        <v>44287</v>
      </c>
      <c r="B1302" s="86">
        <v>217.9</v>
      </c>
      <c r="C1302" s="8">
        <f t="shared" si="70"/>
        <v>1.3488372093023226E-2</v>
      </c>
      <c r="D1302" s="8">
        <f t="shared" si="71"/>
        <v>0.17466307277628035</v>
      </c>
      <c r="E1302" s="86">
        <f>IFERROR(VLOOKUP(A1302,SPY!$A$2:$E$379,5,FALSE),"")</f>
        <v>417.29998799999998</v>
      </c>
      <c r="F1302" s="8">
        <f t="shared" si="69"/>
        <v>0.43658762117025662</v>
      </c>
    </row>
    <row r="1303" spans="1:6" x14ac:dyDescent="0.45">
      <c r="A1303" s="88">
        <v>44317</v>
      </c>
      <c r="B1303" s="86">
        <v>224.9</v>
      </c>
      <c r="C1303" s="8">
        <f t="shared" si="70"/>
        <v>3.2124827902707764E-2</v>
      </c>
      <c r="D1303" s="8">
        <f t="shared" si="71"/>
        <v>0.19247083775185581</v>
      </c>
      <c r="E1303" s="86">
        <f>IFERROR(VLOOKUP(A1303,SPY!$A$2:$E$379,5,FALSE),"")</f>
        <v>420.040009</v>
      </c>
      <c r="F1303" s="8">
        <f t="shared" si="69"/>
        <v>0.38025762137945818</v>
      </c>
    </row>
    <row r="1304" spans="1:6" x14ac:dyDescent="0.45">
      <c r="A1304" s="88">
        <v>44348</v>
      </c>
      <c r="B1304" s="86">
        <v>228.9</v>
      </c>
      <c r="C1304" s="8">
        <f t="shared" si="70"/>
        <v>1.7785682525566893E-2</v>
      </c>
      <c r="D1304" s="8">
        <f t="shared" si="71"/>
        <v>0.19717573221757334</v>
      </c>
      <c r="E1304" s="86">
        <f>IFERROR(VLOOKUP(A1304,SPY!$A$2:$E$379,5,FALSE),"")</f>
        <v>428.05999800000001</v>
      </c>
      <c r="F1304" s="8">
        <f t="shared" si="69"/>
        <v>0.38818270470469773</v>
      </c>
    </row>
    <row r="1305" spans="1:6" x14ac:dyDescent="0.45">
      <c r="A1305" s="88">
        <v>44378</v>
      </c>
      <c r="B1305" s="86">
        <v>231.85</v>
      </c>
      <c r="C1305" s="8">
        <f t="shared" si="70"/>
        <v>1.2887723896898073E-2</v>
      </c>
      <c r="D1305" s="8">
        <f t="shared" si="71"/>
        <v>0.20129533678756473</v>
      </c>
      <c r="E1305" s="86">
        <f>IFERROR(VLOOKUP(A1305,SPY!$A$2:$E$379,5,FALSE),"")</f>
        <v>438.51001000000002</v>
      </c>
      <c r="F1305" s="8">
        <f t="shared" si="69"/>
        <v>0.34298059773608536</v>
      </c>
    </row>
    <row r="1306" spans="1:6" x14ac:dyDescent="0.45">
      <c r="A1306" s="88">
        <v>44409</v>
      </c>
      <c r="B1306" s="86">
        <v>233.41499999999999</v>
      </c>
      <c r="C1306" s="8">
        <f t="shared" si="70"/>
        <v>6.7500539141687188E-3</v>
      </c>
      <c r="D1306" s="8">
        <f t="shared" si="71"/>
        <v>0.20131240349974266</v>
      </c>
      <c r="E1306" s="86">
        <f>IFERROR(VLOOKUP(A1306,SPY!$A$2:$E$379,5,FALSE),"")</f>
        <v>451.55999800000001</v>
      </c>
      <c r="F1306" s="8">
        <f t="shared" si="69"/>
        <v>0.29271993525933948</v>
      </c>
    </row>
    <row r="1307" spans="1:6" x14ac:dyDescent="0.45">
      <c r="A1307" s="88">
        <v>44440</v>
      </c>
      <c r="B1307" s="86">
        <v>235.678</v>
      </c>
      <c r="C1307" s="8">
        <f t="shared" si="70"/>
        <v>9.6951781162306627E-3</v>
      </c>
      <c r="D1307" s="8">
        <f t="shared" si="71"/>
        <v>0.20551406649616366</v>
      </c>
      <c r="E1307" s="86">
        <f>IFERROR(VLOOKUP(A1307,SPY!$A$2:$E$379,5,FALSE),"")</f>
        <v>429.14001500000001</v>
      </c>
      <c r="F1307" s="8">
        <f t="shared" si="69"/>
        <v>0.28143568269719843</v>
      </c>
    </row>
    <row r="1308" spans="1:6" x14ac:dyDescent="0.45">
      <c r="A1308" s="88">
        <v>44470</v>
      </c>
      <c r="B1308" s="86">
        <v>240.465</v>
      </c>
      <c r="C1308" s="8">
        <f t="shared" si="70"/>
        <v>2.0311611605665414E-2</v>
      </c>
      <c r="D1308" s="8">
        <f t="shared" si="71"/>
        <v>0.2237404580152671</v>
      </c>
      <c r="E1308" s="86">
        <f>IFERROR(VLOOKUP(A1308,SPY!$A$2:$E$379,5,FALSE),"")</f>
        <v>459.25</v>
      </c>
      <c r="F1308" s="8">
        <f t="shared" si="69"/>
        <v>0.40641265187200992</v>
      </c>
    </row>
    <row r="1309" spans="1:6" x14ac:dyDescent="0.45">
      <c r="A1309" s="88">
        <v>44501</v>
      </c>
      <c r="B1309" s="86">
        <v>243.28700000000001</v>
      </c>
      <c r="C1309" s="8">
        <f t="shared" si="70"/>
        <v>1.1735595616825689E-2</v>
      </c>
      <c r="D1309" s="8">
        <f t="shared" si="71"/>
        <v>0.22686333837619754</v>
      </c>
      <c r="E1309" s="86">
        <f>IFERROR(VLOOKUP(A1309,SPY!$A$2:$E$379,5,FALSE),"")</f>
        <v>455.55999800000001</v>
      </c>
      <c r="F1309" s="8">
        <f t="shared" si="69"/>
        <v>0.2582444912900872</v>
      </c>
    </row>
    <row r="1310" spans="1:6" x14ac:dyDescent="0.45">
      <c r="A1310" s="88">
        <v>44531</v>
      </c>
      <c r="B1310" s="86">
        <v>241.33799999999999</v>
      </c>
      <c r="C1310" s="8">
        <f t="shared" si="70"/>
        <v>-8.0111144450792926E-3</v>
      </c>
      <c r="D1310" s="8">
        <f t="shared" si="71"/>
        <v>0.20368079800498751</v>
      </c>
      <c r="E1310" s="86">
        <f>IFERROR(VLOOKUP(A1310,SPY!$A$2:$E$379,5,FALSE),"")</f>
        <v>474.959991</v>
      </c>
      <c r="F1310" s="8">
        <f t="shared" si="69"/>
        <v>0.27035408325727395</v>
      </c>
    </row>
    <row r="1311" spans="1:6" x14ac:dyDescent="0.45">
      <c r="A1311" s="88">
        <v>44562</v>
      </c>
      <c r="B1311" s="86">
        <v>246.453</v>
      </c>
      <c r="C1311" s="8">
        <f t="shared" si="70"/>
        <v>2.1194341545881734E-2</v>
      </c>
      <c r="D1311" s="8">
        <f t="shared" si="71"/>
        <v>0.20338378906249988</v>
      </c>
      <c r="E1311" s="86">
        <f>IFERROR(VLOOKUP(A1311,SPY!$A$2:$E$379,5,FALSE),"")</f>
        <v>449.91000400000001</v>
      </c>
      <c r="F1311" s="8">
        <f t="shared" si="69"/>
        <v>0.2157429553592547</v>
      </c>
    </row>
    <row r="1312" spans="1:6" x14ac:dyDescent="0.45">
      <c r="A1312" s="88">
        <v>44593</v>
      </c>
      <c r="B1312" s="86">
        <v>252.66</v>
      </c>
      <c r="C1312" s="8">
        <f t="shared" si="70"/>
        <v>2.5185329454297634E-2</v>
      </c>
      <c r="D1312" s="8">
        <f t="shared" si="71"/>
        <v>0.19971509971509982</v>
      </c>
      <c r="E1312" s="86">
        <f>IFERROR(VLOOKUP(A1312,SPY!$A$2:$E$379,5,FALSE),"")</f>
        <v>436.63000499999998</v>
      </c>
      <c r="F1312" s="8">
        <f t="shared" si="69"/>
        <v>0.14793885324188349</v>
      </c>
    </row>
    <row r="1313" spans="1:6" x14ac:dyDescent="0.45">
      <c r="A1313" s="88">
        <v>44621</v>
      </c>
      <c r="B1313" s="86">
        <v>260.01400000000001</v>
      </c>
      <c r="C1313" s="8">
        <f t="shared" si="70"/>
        <v>2.9106308873585007E-2</v>
      </c>
      <c r="D1313" s="8">
        <f t="shared" si="71"/>
        <v>0.20936744186046519</v>
      </c>
      <c r="E1313" s="86">
        <f>IFERROR(VLOOKUP(A1313,SPY!$A$2:$E$379,5,FALSE),"")</f>
        <v>451.64001500000001</v>
      </c>
      <c r="F1313" s="8">
        <f t="shared" si="69"/>
        <v>0.13955549621331076</v>
      </c>
    </row>
    <row r="1314" spans="1:6" x14ac:dyDescent="0.45">
      <c r="A1314" s="88">
        <v>44652</v>
      </c>
      <c r="B1314" s="86">
        <v>265.31</v>
      </c>
      <c r="C1314" s="8">
        <f t="shared" si="70"/>
        <v>2.0368134023552642E-2</v>
      </c>
      <c r="D1314" s="8">
        <f t="shared" si="71"/>
        <v>0.21757687012391003</v>
      </c>
      <c r="E1314" s="86">
        <f>IFERROR(VLOOKUP(A1314,SPY!$A$2:$E$379,5,FALSE),"")</f>
        <v>412</v>
      </c>
      <c r="F1314" s="8">
        <f t="shared" si="69"/>
        <v>-1.2700666552619144E-2</v>
      </c>
    </row>
    <row r="1315" spans="1:6" x14ac:dyDescent="0.45">
      <c r="A1315" s="88">
        <v>44682</v>
      </c>
      <c r="B1315" s="86">
        <v>273.25099999999998</v>
      </c>
      <c r="C1315" s="8">
        <f t="shared" si="70"/>
        <v>2.9931024085032565E-2</v>
      </c>
      <c r="D1315" s="8">
        <f t="shared" si="71"/>
        <v>0.21498888394842131</v>
      </c>
      <c r="E1315" s="86">
        <f>IFERROR(VLOOKUP(A1315,SPY!$A$2:$E$379,5,FALSE),"")</f>
        <v>412.92999300000002</v>
      </c>
      <c r="F1315" s="8">
        <f t="shared" si="69"/>
        <v>-1.6926997066129434E-2</v>
      </c>
    </row>
    <row r="1316" spans="1:6" x14ac:dyDescent="0.45">
      <c r="A1316" s="88">
        <v>44713</v>
      </c>
      <c r="B1316" s="86">
        <v>280.25099999999998</v>
      </c>
      <c r="C1316" s="8">
        <f t="shared" si="70"/>
        <v>2.5617472580155232E-2</v>
      </c>
      <c r="D1316" s="8">
        <f t="shared" si="71"/>
        <v>0.22433813892529475</v>
      </c>
      <c r="E1316" s="86">
        <f>IFERROR(VLOOKUP(A1316,SPY!$A$2:$E$379,5,FALSE),"")</f>
        <v>377.25</v>
      </c>
      <c r="F1316" s="8">
        <f t="shared" si="69"/>
        <v>-0.11869830920290758</v>
      </c>
    </row>
    <row r="1317" spans="1:6" x14ac:dyDescent="0.45">
      <c r="A1317" s="88">
        <v>44743</v>
      </c>
      <c r="B1317" s="86">
        <v>272.274</v>
      </c>
      <c r="C1317" s="8">
        <f t="shared" si="70"/>
        <v>-2.8463769977627118E-2</v>
      </c>
      <c r="D1317" s="8">
        <f t="shared" si="71"/>
        <v>0.1743541082596507</v>
      </c>
      <c r="E1317" s="86">
        <f>IFERROR(VLOOKUP(A1317,SPY!$A$2:$E$379,5,FALSE),"")</f>
        <v>411.98998999999998</v>
      </c>
      <c r="F1317" s="8">
        <f t="shared" si="69"/>
        <v>-6.0477570397993952E-2</v>
      </c>
    </row>
    <row r="1318" spans="1:6" x14ac:dyDescent="0.45">
      <c r="A1318" s="88">
        <v>44774</v>
      </c>
      <c r="B1318" s="86">
        <v>269.54599999999999</v>
      </c>
      <c r="C1318" s="8">
        <f t="shared" si="70"/>
        <v>-1.0019318774469821E-2</v>
      </c>
      <c r="D1318" s="8">
        <f t="shared" si="71"/>
        <v>0.15479296531928122</v>
      </c>
      <c r="E1318" s="86">
        <f>IFERROR(VLOOKUP(A1318,SPY!$A$2:$E$379,5,FALSE),"")</f>
        <v>395.17999300000002</v>
      </c>
      <c r="F1318" s="8">
        <f t="shared" si="69"/>
        <v>-0.12485606619211642</v>
      </c>
    </row>
    <row r="1319" spans="1:6" x14ac:dyDescent="0.45">
      <c r="A1319" s="88">
        <v>44805</v>
      </c>
      <c r="B1319" s="86">
        <v>267.89800000000002</v>
      </c>
      <c r="C1319" s="8">
        <f t="shared" si="70"/>
        <v>-6.1139842550064216E-3</v>
      </c>
      <c r="D1319" s="8">
        <f t="shared" si="71"/>
        <v>0.13671195444632089</v>
      </c>
      <c r="E1319" s="86">
        <f>IFERROR(VLOOKUP(A1319,SPY!$A$2:$E$379,5,FALSE),"")</f>
        <v>357.17999300000002</v>
      </c>
      <c r="F1319" s="8">
        <f t="shared" si="69"/>
        <v>-0.16768425102469176</v>
      </c>
    </row>
    <row r="1320" spans="1:6" x14ac:dyDescent="0.45">
      <c r="A1320" s="88">
        <v>44835</v>
      </c>
      <c r="B1320" s="86">
        <v>265.06099999999998</v>
      </c>
      <c r="C1320" s="8">
        <f t="shared" si="70"/>
        <v>-1.0589851361339164E-2</v>
      </c>
      <c r="D1320" s="8">
        <f t="shared" si="71"/>
        <v>0.10228515584388576</v>
      </c>
      <c r="E1320" s="86">
        <f>IFERROR(VLOOKUP(A1320,SPY!$A$2:$E$379,5,FALSE),"")</f>
        <v>386.209991</v>
      </c>
      <c r="F1320" s="8">
        <f t="shared" si="69"/>
        <v>-0.15904193576483394</v>
      </c>
    </row>
    <row r="1321" spans="1:6" x14ac:dyDescent="0.45">
      <c r="A1321" s="88">
        <v>44866</v>
      </c>
      <c r="B1321" s="86">
        <v>263.15699999999998</v>
      </c>
      <c r="C1321" s="8">
        <f t="shared" si="70"/>
        <v>-7.1832521570506236E-3</v>
      </c>
      <c r="D1321" s="8">
        <f t="shared" si="71"/>
        <v>8.1673085697139491E-2</v>
      </c>
      <c r="E1321" s="86">
        <f>IFERROR(VLOOKUP(A1321,SPY!$A$2:$E$379,5,FALSE),"")</f>
        <v>407.67999300000002</v>
      </c>
      <c r="F1321" s="8">
        <f t="shared" ref="F1321:F1339" si="72">IFERROR(E1321/E1309-1,"")</f>
        <v>-0.10510142508166398</v>
      </c>
    </row>
    <row r="1322" spans="1:6" x14ac:dyDescent="0.45">
      <c r="A1322" s="88">
        <v>44896</v>
      </c>
      <c r="B1322" s="86">
        <v>257.89699999999999</v>
      </c>
      <c r="C1322" s="8">
        <f t="shared" si="70"/>
        <v>-1.9988067959430977E-2</v>
      </c>
      <c r="D1322" s="8">
        <f t="shared" si="71"/>
        <v>6.8613314107185852E-2</v>
      </c>
      <c r="E1322" s="86">
        <f>IFERROR(VLOOKUP(A1322,SPY!$A$2:$E$379,5,FALSE),"")</f>
        <v>382.42999300000002</v>
      </c>
      <c r="F1322" s="8">
        <f t="shared" si="72"/>
        <v>-0.19481640507273801</v>
      </c>
    </row>
    <row r="1323" spans="1:6" x14ac:dyDescent="0.45">
      <c r="A1323" s="88">
        <v>44927</v>
      </c>
      <c r="B1323" s="86">
        <v>260.22699999999998</v>
      </c>
      <c r="C1323" s="8">
        <f t="shared" si="70"/>
        <v>9.0346145941984091E-3</v>
      </c>
      <c r="D1323" s="8">
        <f t="shared" si="71"/>
        <v>5.588895245746639E-2</v>
      </c>
      <c r="E1323" s="86">
        <f>IFERROR(VLOOKUP(A1323,SPY!$A$2:$E$379,5,FALSE),"")</f>
        <v>406.48001099999999</v>
      </c>
      <c r="F1323" s="8">
        <f t="shared" si="72"/>
        <v>-9.6530400777663172E-2</v>
      </c>
    </row>
    <row r="1324" spans="1:6" x14ac:dyDescent="0.45">
      <c r="A1324" s="88">
        <v>44958</v>
      </c>
      <c r="B1324" s="86">
        <v>258.66899999999998</v>
      </c>
      <c r="C1324" s="8">
        <f t="shared" si="70"/>
        <v>-5.9870805104773606E-3</v>
      </c>
      <c r="D1324" s="8">
        <f t="shared" si="71"/>
        <v>2.378294941819048E-2</v>
      </c>
      <c r="E1324" s="86">
        <f>IFERROR(VLOOKUP(A1324,SPY!$A$2:$E$379,5,FALSE),"")</f>
        <v>396.26001000000002</v>
      </c>
      <c r="F1324" s="8">
        <f t="shared" si="72"/>
        <v>-9.2458132830335327E-2</v>
      </c>
    </row>
    <row r="1325" spans="1:6" x14ac:dyDescent="0.45">
      <c r="A1325" s="88">
        <v>44986</v>
      </c>
      <c r="B1325" s="86">
        <v>257.06200000000001</v>
      </c>
      <c r="C1325" s="8">
        <f t="shared" si="70"/>
        <v>-6.2125728247295342E-3</v>
      </c>
      <c r="D1325" s="8">
        <f t="shared" si="71"/>
        <v>-1.1353234825817071E-2</v>
      </c>
      <c r="E1325" s="86">
        <f>IFERROR(VLOOKUP(A1325,SPY!$A$2:$E$379,5,FALSE),"")</f>
        <v>409.39001500000001</v>
      </c>
      <c r="F1325" s="8">
        <f t="shared" si="72"/>
        <v>-9.3547955444116315E-2</v>
      </c>
    </row>
    <row r="1326" spans="1:6" x14ac:dyDescent="0.45">
      <c r="A1326" s="88">
        <v>45017</v>
      </c>
      <c r="B1326" s="86">
        <v>256.90800000000002</v>
      </c>
      <c r="C1326" s="8">
        <f t="shared" si="70"/>
        <v>-5.9907726540675554E-4</v>
      </c>
      <c r="D1326" s="8">
        <f t="shared" si="71"/>
        <v>-3.1668614074101931E-2</v>
      </c>
      <c r="E1326" s="86">
        <f>IFERROR(VLOOKUP(A1326,SPY!$A$2:$E$379,5,FALSE),"")</f>
        <v>415.92999300000002</v>
      </c>
      <c r="F1326" s="8">
        <f t="shared" si="72"/>
        <v>9.5388179611650692E-3</v>
      </c>
    </row>
    <row r="1327" spans="1:6" x14ac:dyDescent="0.45">
      <c r="A1327" s="88">
        <v>45047</v>
      </c>
      <c r="B1327" s="86">
        <v>253.67</v>
      </c>
      <c r="C1327" s="8">
        <f t="shared" si="70"/>
        <v>-1.2603733632273184E-2</v>
      </c>
      <c r="D1327" s="8">
        <f t="shared" si="71"/>
        <v>-7.1659390084574226E-2</v>
      </c>
      <c r="E1327" s="86">
        <f>IFERROR(VLOOKUP(A1327,SPY!$A$2:$E$379,5,FALSE),"")</f>
        <v>417.85000600000001</v>
      </c>
      <c r="F1327" s="8">
        <f t="shared" si="72"/>
        <v>1.1914884080604926E-2</v>
      </c>
    </row>
    <row r="1328" spans="1:6" x14ac:dyDescent="0.45">
      <c r="A1328" s="88">
        <v>45078</v>
      </c>
      <c r="B1328" s="86">
        <v>253.86</v>
      </c>
      <c r="C1328" s="8">
        <f t="shared" si="70"/>
        <v>7.490046122917704E-4</v>
      </c>
      <c r="D1328" s="8">
        <f t="shared" si="71"/>
        <v>-9.4169155507027535E-2</v>
      </c>
      <c r="E1328" s="86">
        <f>IFERROR(VLOOKUP(A1328,SPY!$A$2:$E$379,5,FALSE),"")</f>
        <v>443.27999899999998</v>
      </c>
      <c r="F1328" s="8">
        <f t="shared" si="72"/>
        <v>0.17502981842279652</v>
      </c>
    </row>
    <row r="1329" spans="1:6" x14ac:dyDescent="0.45">
      <c r="A1329" s="88">
        <v>45108</v>
      </c>
      <c r="B1329" s="86">
        <v>253.83500000000001</v>
      </c>
      <c r="C1329" s="8">
        <f t="shared" si="70"/>
        <v>-9.847947687702252E-5</v>
      </c>
      <c r="D1329" s="8">
        <f t="shared" si="71"/>
        <v>-6.772222099796521E-2</v>
      </c>
      <c r="E1329" s="86">
        <f>IFERROR(VLOOKUP(A1329,SPY!$A$2:$E$379,5,FALSE),"")</f>
        <v>457.790009</v>
      </c>
      <c r="F1329" s="8">
        <f t="shared" si="72"/>
        <v>0.11116779560590784</v>
      </c>
    </row>
    <row r="1330" spans="1:6" x14ac:dyDescent="0.45">
      <c r="A1330" s="88">
        <v>45139</v>
      </c>
      <c r="B1330" s="86">
        <v>257.68</v>
      </c>
      <c r="C1330" s="8">
        <f t="shared" si="70"/>
        <v>1.5147635274883386E-2</v>
      </c>
      <c r="D1330" s="8">
        <f t="shared" si="71"/>
        <v>-4.4022170612808109E-2</v>
      </c>
      <c r="E1330" s="86">
        <f>IFERROR(VLOOKUP(A1330,SPY!$A$2:$E$379,5,FALSE),"")</f>
        <v>450.35000600000001</v>
      </c>
      <c r="F1330" s="8">
        <f t="shared" si="72"/>
        <v>0.13960730294359802</v>
      </c>
    </row>
    <row r="1331" spans="1:6" x14ac:dyDescent="0.45">
      <c r="A1331" s="88">
        <v>45170</v>
      </c>
      <c r="B1331" s="86">
        <v>258.93400000000003</v>
      </c>
      <c r="C1331" s="8">
        <f t="shared" si="70"/>
        <v>4.8665010866191238E-3</v>
      </c>
      <c r="D1331" s="8">
        <f t="shared" si="71"/>
        <v>-3.3460496158985831E-2</v>
      </c>
      <c r="E1331" s="86">
        <f>IFERROR(VLOOKUP(A1331,SPY!$A$2:$E$379,5,FALSE),"")</f>
        <v>427.48001099999999</v>
      </c>
      <c r="F1331" s="8">
        <f t="shared" si="72"/>
        <v>0.19681958502082164</v>
      </c>
    </row>
    <row r="1332" spans="1:6" x14ac:dyDescent="0.45">
      <c r="A1332" s="88">
        <v>45200</v>
      </c>
      <c r="B1332" s="86">
        <v>255.19200000000001</v>
      </c>
      <c r="C1332" s="8">
        <f t="shared" si="70"/>
        <v>-1.4451559084554422E-2</v>
      </c>
      <c r="D1332" s="8">
        <f t="shared" si="71"/>
        <v>-3.723293883294776E-2</v>
      </c>
      <c r="E1332" s="86">
        <f>IFERROR(VLOOKUP(A1332,SPY!$A$2:$E$379,5,FALSE),"")</f>
        <v>418.20001200000002</v>
      </c>
      <c r="F1332" s="8">
        <f t="shared" si="72"/>
        <v>8.2830640701887059E-2</v>
      </c>
    </row>
    <row r="1333" spans="1:6" x14ac:dyDescent="0.45">
      <c r="A1333" s="88">
        <v>45231</v>
      </c>
      <c r="B1333" s="86">
        <v>252.85599999999999</v>
      </c>
      <c r="C1333" s="8">
        <f t="shared" si="70"/>
        <v>-9.1538919715351552E-3</v>
      </c>
      <c r="D1333" s="8">
        <f t="shared" si="71"/>
        <v>-3.9143933089372474E-2</v>
      </c>
      <c r="E1333" s="86">
        <f>IFERROR(VLOOKUP(A1333,SPY!$A$2:$E$379,5,FALSE),"")</f>
        <v>456.39999399999999</v>
      </c>
      <c r="F1333" s="8">
        <f t="shared" si="72"/>
        <v>0.11950549901034746</v>
      </c>
    </row>
    <row r="1334" spans="1:6" x14ac:dyDescent="0.45">
      <c r="A1334" s="88">
        <v>45261</v>
      </c>
      <c r="B1334" s="86">
        <v>249.86600000000001</v>
      </c>
      <c r="C1334" s="8">
        <f t="shared" si="70"/>
        <v>-1.1824912202992977E-2</v>
      </c>
      <c r="D1334" s="8">
        <f t="shared" si="71"/>
        <v>-3.1140338972535431E-2</v>
      </c>
      <c r="E1334" s="86">
        <f>IFERROR(VLOOKUP(A1334,SPY!$A$2:$E$379,5,FALSE),"")</f>
        <v>475.30999800000001</v>
      </c>
      <c r="F1334" s="8">
        <f t="shared" si="72"/>
        <v>0.2428679933584601</v>
      </c>
    </row>
    <row r="1335" spans="1:6" x14ac:dyDescent="0.45">
      <c r="A1335" s="88">
        <v>45292</v>
      </c>
      <c r="B1335" s="86">
        <v>251.30600000000001</v>
      </c>
      <c r="C1335" s="8">
        <f t="shared" si="70"/>
        <v>5.7630890157123194E-3</v>
      </c>
      <c r="D1335" s="8">
        <f t="shared" si="71"/>
        <v>-3.4281607980724438E-2</v>
      </c>
      <c r="E1335" s="86">
        <f>IFERROR(VLOOKUP(A1335,SPY!$A$2:$E$379,5,FALSE),"")</f>
        <v>482.88000499999998</v>
      </c>
      <c r="F1335" s="8">
        <f t="shared" si="72"/>
        <v>0.18795510709627483</v>
      </c>
    </row>
    <row r="1336" spans="1:6" x14ac:dyDescent="0.45">
      <c r="A1336" s="88">
        <v>45323</v>
      </c>
      <c r="B1336" s="86">
        <v>254.91399999999999</v>
      </c>
      <c r="C1336" s="8">
        <f t="shared" si="70"/>
        <v>1.4356999037030471E-2</v>
      </c>
      <c r="D1336" s="8">
        <f t="shared" si="71"/>
        <v>-1.4516621628413162E-2</v>
      </c>
      <c r="E1336" s="86">
        <f>IFERROR(VLOOKUP(A1336,SPY!$A$2:$E$379,5,FALSE),"")</f>
        <v>508.07998700000002</v>
      </c>
      <c r="F1336" s="8">
        <f t="shared" si="72"/>
        <v>0.2821883969568364</v>
      </c>
    </row>
    <row r="1337" spans="1:6" x14ac:dyDescent="0.45">
      <c r="A1337" s="88">
        <v>45352</v>
      </c>
      <c r="B1337" s="86">
        <v>255.11600000000001</v>
      </c>
      <c r="C1337" s="8">
        <f t="shared" si="70"/>
        <v>7.924241116612496E-4</v>
      </c>
      <c r="D1337" s="8">
        <f t="shared" si="71"/>
        <v>-7.5701581719584965E-3</v>
      </c>
      <c r="E1337" s="86">
        <f>IFERROR(VLOOKUP(A1337,SPY!$A$2:$E$379,5,FALSE),"")</f>
        <v>523.07000700000003</v>
      </c>
      <c r="F1337" s="8">
        <f t="shared" si="72"/>
        <v>0.27768139875126163</v>
      </c>
    </row>
    <row r="1338" spans="1:6" x14ac:dyDescent="0.45">
      <c r="A1338" s="88">
        <v>45383</v>
      </c>
      <c r="B1338" s="86">
        <v>257.15300000000002</v>
      </c>
      <c r="C1338" s="8">
        <f t="shared" si="70"/>
        <v>7.9846030825192482E-3</v>
      </c>
      <c r="D1338" s="8">
        <f t="shared" si="71"/>
        <v>9.5364877699410933E-4</v>
      </c>
      <c r="E1338" s="86">
        <f>IFERROR(VLOOKUP(A1338,SPY!$A$2:$E$379,5,FALSE),"")</f>
        <v>501.98001099999999</v>
      </c>
      <c r="F1338" s="8">
        <f t="shared" si="72"/>
        <v>0.20688582080686824</v>
      </c>
    </row>
    <row r="1339" spans="1:6" x14ac:dyDescent="0.45">
      <c r="A1339" s="88">
        <v>45413</v>
      </c>
      <c r="B1339" s="86">
        <v>254.971</v>
      </c>
      <c r="C1339" s="8">
        <f t="shared" si="70"/>
        <v>-8.4852208607327784E-3</v>
      </c>
      <c r="D1339" s="8">
        <f t="shared" si="71"/>
        <v>5.1287105294279822E-3</v>
      </c>
      <c r="E1339" s="86">
        <f>IFERROR(VLOOKUP(A1339,SPY!$A$2:$E$379,5,FALSE),"")</f>
        <v>527.36999500000002</v>
      </c>
      <c r="F1339" s="8">
        <f t="shared" si="72"/>
        <v>0.26210359561416396</v>
      </c>
    </row>
  </sheetData>
  <sortState xmlns:xlrd2="http://schemas.microsoft.com/office/spreadsheetml/2017/richdata2" ref="W37:W55">
    <sortCondition ref="W37"/>
  </sortState>
  <conditionalFormatting sqref="C4:C1339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1339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13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85EA-F24F-48A6-A21F-14B5C0A6AB91}">
  <sheetPr>
    <tabColor theme="0" tint="-4.9989318521683403E-2"/>
  </sheetPr>
  <dimension ref="A1:G379"/>
  <sheetViews>
    <sheetView topLeftCell="A356" workbookViewId="0">
      <selection activeCell="H380" sqref="H380"/>
    </sheetView>
  </sheetViews>
  <sheetFormatPr baseColWidth="10" defaultRowHeight="14.25" x14ac:dyDescent="0.45"/>
  <cols>
    <col min="1" max="16384" width="10.6640625" style="65"/>
  </cols>
  <sheetData>
    <row r="1" spans="1:7" s="84" customFormat="1" x14ac:dyDescent="0.45">
      <c r="A1" s="84" t="s">
        <v>0</v>
      </c>
      <c r="B1" s="84" t="s">
        <v>42</v>
      </c>
      <c r="C1" s="84" t="s">
        <v>43</v>
      </c>
      <c r="D1" s="84" t="s">
        <v>44</v>
      </c>
      <c r="E1" s="84" t="s">
        <v>45</v>
      </c>
      <c r="F1" s="84" t="s">
        <v>46</v>
      </c>
      <c r="G1" s="84" t="s">
        <v>47</v>
      </c>
    </row>
    <row r="2" spans="1:7" x14ac:dyDescent="0.45">
      <c r="A2" s="83">
        <v>34001</v>
      </c>
      <c r="B2" s="65">
        <v>43.96875</v>
      </c>
      <c r="C2" s="65">
        <v>45.125</v>
      </c>
      <c r="D2" s="65">
        <v>42.8125</v>
      </c>
      <c r="E2" s="65">
        <v>44.40625</v>
      </c>
      <c r="F2" s="65">
        <v>24.947458000000001</v>
      </c>
      <c r="G2" s="65">
        <v>5417600</v>
      </c>
    </row>
    <row r="3" spans="1:7" x14ac:dyDescent="0.45">
      <c r="A3" s="83">
        <v>34029</v>
      </c>
      <c r="B3" s="65">
        <v>44.5625</v>
      </c>
      <c r="C3" s="65">
        <v>45.84375</v>
      </c>
      <c r="D3" s="65">
        <v>44.21875</v>
      </c>
      <c r="E3" s="65">
        <v>45.1875</v>
      </c>
      <c r="F3" s="65">
        <v>25.386351000000001</v>
      </c>
      <c r="G3" s="65">
        <v>3019200</v>
      </c>
    </row>
    <row r="4" spans="1:7" x14ac:dyDescent="0.45">
      <c r="A4" s="83">
        <v>34060</v>
      </c>
      <c r="B4" s="65">
        <v>45.25</v>
      </c>
      <c r="C4" s="65">
        <v>45.25</v>
      </c>
      <c r="D4" s="65">
        <v>43.28125</v>
      </c>
      <c r="E4" s="65">
        <v>44.03125</v>
      </c>
      <c r="F4" s="65">
        <v>24.853611000000001</v>
      </c>
      <c r="G4" s="65">
        <v>2697200</v>
      </c>
    </row>
    <row r="5" spans="1:7" x14ac:dyDescent="0.45">
      <c r="A5" s="83">
        <v>34090</v>
      </c>
      <c r="B5" s="65">
        <v>44.09375</v>
      </c>
      <c r="C5" s="65">
        <v>45.65625</v>
      </c>
      <c r="D5" s="65">
        <v>43.84375</v>
      </c>
      <c r="E5" s="65">
        <v>45.21875</v>
      </c>
      <c r="F5" s="65">
        <v>25.523887999999999</v>
      </c>
      <c r="G5" s="65">
        <v>1808000</v>
      </c>
    </row>
    <row r="6" spans="1:7" x14ac:dyDescent="0.45">
      <c r="A6" s="83">
        <v>34121</v>
      </c>
      <c r="B6" s="65">
        <v>45.375</v>
      </c>
      <c r="C6" s="65">
        <v>45.8125</v>
      </c>
      <c r="D6" s="65">
        <v>44.21875</v>
      </c>
      <c r="E6" s="65">
        <v>45.0625</v>
      </c>
      <c r="F6" s="65">
        <v>25.435696</v>
      </c>
      <c r="G6" s="65">
        <v>3438000</v>
      </c>
    </row>
    <row r="7" spans="1:7" x14ac:dyDescent="0.45">
      <c r="A7" s="83">
        <v>34151</v>
      </c>
      <c r="B7" s="65">
        <v>45.125</v>
      </c>
      <c r="C7" s="65">
        <v>45.21875</v>
      </c>
      <c r="D7" s="65">
        <v>44.15625</v>
      </c>
      <c r="E7" s="65">
        <v>44.84375</v>
      </c>
      <c r="F7" s="65">
        <v>25.491623000000001</v>
      </c>
      <c r="G7" s="65">
        <v>6117600</v>
      </c>
    </row>
    <row r="8" spans="1:7" x14ac:dyDescent="0.45">
      <c r="A8" s="83">
        <v>34182</v>
      </c>
      <c r="B8" s="65">
        <v>44.90625</v>
      </c>
      <c r="C8" s="65">
        <v>46.5625</v>
      </c>
      <c r="D8" s="65">
        <v>44.84375</v>
      </c>
      <c r="E8" s="65">
        <v>46.5625</v>
      </c>
      <c r="F8" s="65">
        <v>26.468657</v>
      </c>
      <c r="G8" s="65">
        <v>5440100</v>
      </c>
    </row>
    <row r="9" spans="1:7" x14ac:dyDescent="0.45">
      <c r="A9" s="83">
        <v>34213</v>
      </c>
      <c r="B9" s="65">
        <v>46.40625</v>
      </c>
      <c r="C9" s="65">
        <v>46.59375</v>
      </c>
      <c r="D9" s="65">
        <v>44.8125</v>
      </c>
      <c r="E9" s="65">
        <v>45.9375</v>
      </c>
      <c r="F9" s="65">
        <v>26.113358000000002</v>
      </c>
      <c r="G9" s="65">
        <v>4369900</v>
      </c>
    </row>
    <row r="10" spans="1:7" x14ac:dyDescent="0.45">
      <c r="A10" s="83">
        <v>34243</v>
      </c>
      <c r="B10" s="65">
        <v>45.875</v>
      </c>
      <c r="C10" s="65">
        <v>47.15625</v>
      </c>
      <c r="D10" s="65">
        <v>45.71875</v>
      </c>
      <c r="E10" s="65">
        <v>46.84375</v>
      </c>
      <c r="F10" s="65">
        <v>26.794429999999998</v>
      </c>
      <c r="G10" s="65">
        <v>6972900</v>
      </c>
    </row>
    <row r="11" spans="1:7" x14ac:dyDescent="0.45">
      <c r="A11" s="83">
        <v>34274</v>
      </c>
      <c r="B11" s="65">
        <v>46.78125</v>
      </c>
      <c r="C11" s="65">
        <v>47</v>
      </c>
      <c r="D11" s="65">
        <v>45.53125</v>
      </c>
      <c r="E11" s="65">
        <v>46.34375</v>
      </c>
      <c r="F11" s="65">
        <v>26.508434000000001</v>
      </c>
      <c r="G11" s="65">
        <v>5351100</v>
      </c>
    </row>
    <row r="12" spans="1:7" x14ac:dyDescent="0.45">
      <c r="A12" s="83">
        <v>34304</v>
      </c>
      <c r="B12" s="65">
        <v>46.59375</v>
      </c>
      <c r="C12" s="65">
        <v>47.15625</v>
      </c>
      <c r="D12" s="65">
        <v>46.375</v>
      </c>
      <c r="E12" s="65">
        <v>46.59375</v>
      </c>
      <c r="F12" s="65">
        <v>26.651437999999999</v>
      </c>
      <c r="G12" s="65">
        <v>6128000</v>
      </c>
    </row>
    <row r="13" spans="1:7" x14ac:dyDescent="0.45">
      <c r="A13" s="83">
        <v>34335</v>
      </c>
      <c r="B13" s="65">
        <v>46.59375</v>
      </c>
      <c r="C13" s="65">
        <v>48.3125</v>
      </c>
      <c r="D13" s="65">
        <v>46.40625</v>
      </c>
      <c r="E13" s="65">
        <v>48.21875</v>
      </c>
      <c r="F13" s="65">
        <v>27.769736999999999</v>
      </c>
      <c r="G13" s="65">
        <v>6837100</v>
      </c>
    </row>
    <row r="14" spans="1:7" x14ac:dyDescent="0.45">
      <c r="A14" s="83">
        <v>34366</v>
      </c>
      <c r="B14" s="65">
        <v>48.15625</v>
      </c>
      <c r="C14" s="65">
        <v>48.28125</v>
      </c>
      <c r="D14" s="65">
        <v>46.5625</v>
      </c>
      <c r="E14" s="65">
        <v>46.8125</v>
      </c>
      <c r="F14" s="65">
        <v>26.959855999999998</v>
      </c>
      <c r="G14" s="65">
        <v>10974400</v>
      </c>
    </row>
    <row r="15" spans="1:7" x14ac:dyDescent="0.45">
      <c r="A15" s="83">
        <v>34394</v>
      </c>
      <c r="B15" s="65">
        <v>46.8125</v>
      </c>
      <c r="C15" s="65">
        <v>47.3125</v>
      </c>
      <c r="D15" s="65">
        <v>43.53125</v>
      </c>
      <c r="E15" s="65">
        <v>44.59375</v>
      </c>
      <c r="F15" s="65">
        <v>25.682054999999998</v>
      </c>
      <c r="G15" s="65">
        <v>14705500</v>
      </c>
    </row>
    <row r="16" spans="1:7" x14ac:dyDescent="0.45">
      <c r="A16" s="83">
        <v>34425</v>
      </c>
      <c r="B16" s="65">
        <v>43.34375</v>
      </c>
      <c r="C16" s="65">
        <v>45.359375</v>
      </c>
      <c r="D16" s="65">
        <v>43.34375</v>
      </c>
      <c r="E16" s="65">
        <v>45.09375</v>
      </c>
      <c r="F16" s="65">
        <v>26.119806000000001</v>
      </c>
      <c r="G16" s="65">
        <v>11429000</v>
      </c>
    </row>
    <row r="17" spans="1:7" x14ac:dyDescent="0.45">
      <c r="A17" s="83">
        <v>34455</v>
      </c>
      <c r="B17" s="65">
        <v>45.09375</v>
      </c>
      <c r="C17" s="65">
        <v>45.9375</v>
      </c>
      <c r="D17" s="65">
        <v>44.171875</v>
      </c>
      <c r="E17" s="65">
        <v>45.8125</v>
      </c>
      <c r="F17" s="65">
        <v>26.536144</v>
      </c>
      <c r="G17" s="65">
        <v>8545100</v>
      </c>
    </row>
    <row r="18" spans="1:7" x14ac:dyDescent="0.45">
      <c r="A18" s="83">
        <v>34486</v>
      </c>
      <c r="B18" s="65">
        <v>45.703125</v>
      </c>
      <c r="C18" s="65">
        <v>46.5625</v>
      </c>
      <c r="D18" s="65">
        <v>44</v>
      </c>
      <c r="E18" s="65">
        <v>44.46875</v>
      </c>
      <c r="F18" s="65">
        <v>25.757798999999999</v>
      </c>
      <c r="G18" s="65">
        <v>10352700</v>
      </c>
    </row>
    <row r="19" spans="1:7" x14ac:dyDescent="0.45">
      <c r="A19" s="83">
        <v>34516</v>
      </c>
      <c r="B19" s="65">
        <v>44.6875</v>
      </c>
      <c r="C19" s="65">
        <v>46.046875</v>
      </c>
      <c r="D19" s="65">
        <v>44.375</v>
      </c>
      <c r="E19" s="65">
        <v>45.90625</v>
      </c>
      <c r="F19" s="65">
        <v>26.766258000000001</v>
      </c>
      <c r="G19" s="65">
        <v>5452100</v>
      </c>
    </row>
    <row r="20" spans="1:7" x14ac:dyDescent="0.45">
      <c r="A20" s="83">
        <v>34547</v>
      </c>
      <c r="B20" s="65">
        <v>45.9375</v>
      </c>
      <c r="C20" s="65">
        <v>47.984375</v>
      </c>
      <c r="D20" s="65">
        <v>45.65625</v>
      </c>
      <c r="E20" s="65">
        <v>47.65625</v>
      </c>
      <c r="F20" s="65">
        <v>27.78661</v>
      </c>
      <c r="G20" s="65">
        <v>7945800</v>
      </c>
    </row>
    <row r="21" spans="1:7" x14ac:dyDescent="0.45">
      <c r="A21" s="83">
        <v>34578</v>
      </c>
      <c r="B21" s="65">
        <v>47.5</v>
      </c>
      <c r="C21" s="65">
        <v>47.71875</v>
      </c>
      <c r="D21" s="65">
        <v>45.734375</v>
      </c>
      <c r="E21" s="65">
        <v>46.171875</v>
      </c>
      <c r="F21" s="65">
        <v>26.921122</v>
      </c>
      <c r="G21" s="65">
        <v>6309300</v>
      </c>
    </row>
    <row r="22" spans="1:7" x14ac:dyDescent="0.45">
      <c r="A22" s="83">
        <v>34608</v>
      </c>
      <c r="B22" s="65">
        <v>46.203125</v>
      </c>
      <c r="C22" s="65">
        <v>47.703125</v>
      </c>
      <c r="D22" s="65">
        <v>45</v>
      </c>
      <c r="E22" s="65">
        <v>47.484375</v>
      </c>
      <c r="F22" s="65">
        <v>27.854773999999999</v>
      </c>
      <c r="G22" s="65">
        <v>5437600</v>
      </c>
    </row>
    <row r="23" spans="1:7" x14ac:dyDescent="0.45">
      <c r="A23" s="83">
        <v>34639</v>
      </c>
      <c r="B23" s="65">
        <v>47.28125</v>
      </c>
      <c r="C23" s="65">
        <v>47.328125</v>
      </c>
      <c r="D23" s="65">
        <v>44.609375</v>
      </c>
      <c r="E23" s="65">
        <v>45.59375</v>
      </c>
      <c r="F23" s="65">
        <v>26.745735</v>
      </c>
      <c r="G23" s="65">
        <v>4807300</v>
      </c>
    </row>
    <row r="24" spans="1:7" x14ac:dyDescent="0.45">
      <c r="A24" s="83">
        <v>34669</v>
      </c>
      <c r="B24" s="65">
        <v>45.640625</v>
      </c>
      <c r="C24" s="65">
        <v>46.40625</v>
      </c>
      <c r="D24" s="65">
        <v>44.6875</v>
      </c>
      <c r="E24" s="65">
        <v>45.5625</v>
      </c>
      <c r="F24" s="65">
        <v>26.727388000000001</v>
      </c>
      <c r="G24" s="65">
        <v>8568500</v>
      </c>
    </row>
    <row r="25" spans="1:7" x14ac:dyDescent="0.45">
      <c r="A25" s="83">
        <v>34700</v>
      </c>
      <c r="B25" s="65">
        <v>45.703125</v>
      </c>
      <c r="C25" s="65">
        <v>47.234375</v>
      </c>
      <c r="D25" s="65">
        <v>45.6875</v>
      </c>
      <c r="E25" s="65">
        <v>47.09375</v>
      </c>
      <c r="F25" s="65">
        <v>27.845903</v>
      </c>
      <c r="G25" s="65">
        <v>2768000</v>
      </c>
    </row>
    <row r="26" spans="1:7" x14ac:dyDescent="0.45">
      <c r="A26" s="83">
        <v>34731</v>
      </c>
      <c r="B26" s="65">
        <v>47.15625</v>
      </c>
      <c r="C26" s="65">
        <v>49.15625</v>
      </c>
      <c r="D26" s="65">
        <v>47</v>
      </c>
      <c r="E26" s="65">
        <v>49.015625</v>
      </c>
      <c r="F26" s="65">
        <v>28.982264000000001</v>
      </c>
      <c r="G26" s="65">
        <v>5954800</v>
      </c>
    </row>
    <row r="27" spans="1:7" x14ac:dyDescent="0.45">
      <c r="A27" s="83">
        <v>34759</v>
      </c>
      <c r="B27" s="65">
        <v>48.96875</v>
      </c>
      <c r="C27" s="65">
        <v>50.890625</v>
      </c>
      <c r="D27" s="65">
        <v>48.21875</v>
      </c>
      <c r="E27" s="65">
        <v>50.109375</v>
      </c>
      <c r="F27" s="65">
        <v>29.629007000000001</v>
      </c>
      <c r="G27" s="65">
        <v>4538000</v>
      </c>
    </row>
    <row r="28" spans="1:7" x14ac:dyDescent="0.45">
      <c r="A28" s="83">
        <v>34790</v>
      </c>
      <c r="B28" s="65">
        <v>50.09375</v>
      </c>
      <c r="C28" s="65">
        <v>51.671875</v>
      </c>
      <c r="D28" s="65">
        <v>50.0625</v>
      </c>
      <c r="E28" s="65">
        <v>51.59375</v>
      </c>
      <c r="F28" s="65">
        <v>30.671810000000001</v>
      </c>
      <c r="G28" s="65">
        <v>4395200</v>
      </c>
    </row>
    <row r="29" spans="1:7" x14ac:dyDescent="0.45">
      <c r="A29" s="83">
        <v>34820</v>
      </c>
      <c r="B29" s="65">
        <v>51.546875</v>
      </c>
      <c r="C29" s="65">
        <v>53.640625</v>
      </c>
      <c r="D29" s="65">
        <v>51.390625</v>
      </c>
      <c r="E29" s="65">
        <v>53.640625</v>
      </c>
      <c r="F29" s="65">
        <v>31.888663999999999</v>
      </c>
      <c r="G29" s="65">
        <v>6986200</v>
      </c>
    </row>
    <row r="30" spans="1:7" x14ac:dyDescent="0.45">
      <c r="A30" s="83">
        <v>34851</v>
      </c>
      <c r="B30" s="65">
        <v>53.40625</v>
      </c>
      <c r="C30" s="65">
        <v>55.15625</v>
      </c>
      <c r="D30" s="65">
        <v>52.75</v>
      </c>
      <c r="E30" s="65">
        <v>54.40625</v>
      </c>
      <c r="F30" s="65">
        <v>32.343811000000002</v>
      </c>
      <c r="G30" s="65">
        <v>5790900</v>
      </c>
    </row>
    <row r="31" spans="1:7" x14ac:dyDescent="0.45">
      <c r="A31" s="83">
        <v>34881</v>
      </c>
      <c r="B31" s="65">
        <v>54.46875</v>
      </c>
      <c r="C31" s="65">
        <v>56.703125</v>
      </c>
      <c r="D31" s="65">
        <v>54.203125</v>
      </c>
      <c r="E31" s="65">
        <v>56.15625</v>
      </c>
      <c r="F31" s="65">
        <v>33.580222999999997</v>
      </c>
      <c r="G31" s="65">
        <v>5508200</v>
      </c>
    </row>
    <row r="32" spans="1:7" x14ac:dyDescent="0.45">
      <c r="A32" s="83">
        <v>34912</v>
      </c>
      <c r="B32" s="65">
        <v>56.234375</v>
      </c>
      <c r="C32" s="65">
        <v>56.796875</v>
      </c>
      <c r="D32" s="65">
        <v>55.421875</v>
      </c>
      <c r="E32" s="65">
        <v>56.40625</v>
      </c>
      <c r="F32" s="65">
        <v>33.729694000000002</v>
      </c>
      <c r="G32" s="65">
        <v>8100100</v>
      </c>
    </row>
    <row r="33" spans="1:7" x14ac:dyDescent="0.45">
      <c r="A33" s="83">
        <v>34943</v>
      </c>
      <c r="B33" s="65">
        <v>56.390625</v>
      </c>
      <c r="C33" s="65">
        <v>58.90625</v>
      </c>
      <c r="D33" s="65">
        <v>56.34375</v>
      </c>
      <c r="E33" s="65">
        <v>58.484375</v>
      </c>
      <c r="F33" s="65">
        <v>34.972382000000003</v>
      </c>
      <c r="G33" s="65">
        <v>7431600</v>
      </c>
    </row>
    <row r="34" spans="1:7" x14ac:dyDescent="0.45">
      <c r="A34" s="83">
        <v>34973</v>
      </c>
      <c r="B34" s="65">
        <v>58.484375</v>
      </c>
      <c r="C34" s="65">
        <v>59.1875</v>
      </c>
      <c r="D34" s="65">
        <v>57.265625</v>
      </c>
      <c r="E34" s="65">
        <v>58.3125</v>
      </c>
      <c r="F34" s="65">
        <v>35.055714000000002</v>
      </c>
      <c r="G34" s="65">
        <v>8944800</v>
      </c>
    </row>
    <row r="35" spans="1:7" x14ac:dyDescent="0.45">
      <c r="A35" s="83">
        <v>35004</v>
      </c>
      <c r="B35" s="65">
        <v>58.28125</v>
      </c>
      <c r="C35" s="65">
        <v>61.203125</v>
      </c>
      <c r="D35" s="65">
        <v>58.234375</v>
      </c>
      <c r="E35" s="65">
        <v>60.90625</v>
      </c>
      <c r="F35" s="65">
        <v>36.615025000000003</v>
      </c>
      <c r="G35" s="65">
        <v>8841700</v>
      </c>
    </row>
    <row r="36" spans="1:7" x14ac:dyDescent="0.45">
      <c r="A36" s="83">
        <v>35034</v>
      </c>
      <c r="B36" s="65">
        <v>60.984375</v>
      </c>
      <c r="C36" s="65">
        <v>62.796875</v>
      </c>
      <c r="D36" s="65">
        <v>60.578125</v>
      </c>
      <c r="E36" s="65">
        <v>61.484375</v>
      </c>
      <c r="F36" s="65">
        <v>36.962566000000002</v>
      </c>
      <c r="G36" s="65">
        <v>9816800</v>
      </c>
    </row>
    <row r="37" spans="1:7" x14ac:dyDescent="0.45">
      <c r="A37" s="83">
        <v>35065</v>
      </c>
      <c r="B37" s="65">
        <v>61.40625</v>
      </c>
      <c r="C37" s="65">
        <v>63.6875</v>
      </c>
      <c r="D37" s="65">
        <v>59.640625</v>
      </c>
      <c r="E37" s="65">
        <v>63.671875</v>
      </c>
      <c r="F37" s="65">
        <v>38.514263</v>
      </c>
      <c r="G37" s="65">
        <v>10661800</v>
      </c>
    </row>
    <row r="38" spans="1:7" x14ac:dyDescent="0.45">
      <c r="A38" s="83">
        <v>35096</v>
      </c>
      <c r="B38" s="65">
        <v>63.609375</v>
      </c>
      <c r="C38" s="65">
        <v>66.6875</v>
      </c>
      <c r="D38" s="65">
        <v>63.4375</v>
      </c>
      <c r="E38" s="65">
        <v>63.875</v>
      </c>
      <c r="F38" s="65">
        <v>38.637130999999997</v>
      </c>
      <c r="G38" s="65">
        <v>14850400</v>
      </c>
    </row>
    <row r="39" spans="1:7" x14ac:dyDescent="0.45">
      <c r="A39" s="83">
        <v>35125</v>
      </c>
      <c r="B39" s="65">
        <v>64.640625</v>
      </c>
      <c r="C39" s="65">
        <v>65.96875</v>
      </c>
      <c r="D39" s="65">
        <v>62</v>
      </c>
      <c r="E39" s="65">
        <v>64.6875</v>
      </c>
      <c r="F39" s="65">
        <v>39.128596999999999</v>
      </c>
      <c r="G39" s="65">
        <v>19022700</v>
      </c>
    </row>
    <row r="40" spans="1:7" x14ac:dyDescent="0.45">
      <c r="A40" s="83">
        <v>35156</v>
      </c>
      <c r="B40" s="65">
        <v>65</v>
      </c>
      <c r="C40" s="65">
        <v>65.8125</v>
      </c>
      <c r="D40" s="65">
        <v>62.125</v>
      </c>
      <c r="E40" s="65">
        <v>65.390625</v>
      </c>
      <c r="F40" s="65">
        <v>39.729590999999999</v>
      </c>
      <c r="G40" s="65">
        <v>14999300</v>
      </c>
    </row>
    <row r="41" spans="1:7" x14ac:dyDescent="0.45">
      <c r="A41" s="83">
        <v>35186</v>
      </c>
      <c r="B41" s="65">
        <v>65.375</v>
      </c>
      <c r="C41" s="65">
        <v>68.4375</v>
      </c>
      <c r="D41" s="65">
        <v>63.078125</v>
      </c>
      <c r="E41" s="65">
        <v>66.875</v>
      </c>
      <c r="F41" s="65">
        <v>40.631453999999998</v>
      </c>
      <c r="G41" s="65">
        <v>17453200</v>
      </c>
    </row>
    <row r="42" spans="1:7" x14ac:dyDescent="0.45">
      <c r="A42" s="83">
        <v>35217</v>
      </c>
      <c r="B42" s="65">
        <v>66.890625</v>
      </c>
      <c r="C42" s="65">
        <v>68.5</v>
      </c>
      <c r="D42" s="65">
        <v>66.15625</v>
      </c>
      <c r="E42" s="65">
        <v>67.109375</v>
      </c>
      <c r="F42" s="65">
        <v>40.773871999999997</v>
      </c>
      <c r="G42" s="65">
        <v>16871800</v>
      </c>
    </row>
    <row r="43" spans="1:7" x14ac:dyDescent="0.45">
      <c r="A43" s="83">
        <v>35247</v>
      </c>
      <c r="B43" s="65">
        <v>67.28125</v>
      </c>
      <c r="C43" s="65">
        <v>67.703125</v>
      </c>
      <c r="D43" s="65">
        <v>60.375</v>
      </c>
      <c r="E43" s="65">
        <v>64.09375</v>
      </c>
      <c r="F43" s="65">
        <v>39.147995000000002</v>
      </c>
      <c r="G43" s="65">
        <v>28811500</v>
      </c>
    </row>
    <row r="44" spans="1:7" x14ac:dyDescent="0.45">
      <c r="A44" s="83">
        <v>35278</v>
      </c>
      <c r="B44" s="65">
        <v>64.15625</v>
      </c>
      <c r="C44" s="65">
        <v>67.34375</v>
      </c>
      <c r="D44" s="65">
        <v>64.0625</v>
      </c>
      <c r="E44" s="65">
        <v>65.328125</v>
      </c>
      <c r="F44" s="65">
        <v>39.901943000000003</v>
      </c>
      <c r="G44" s="65">
        <v>15593100</v>
      </c>
    </row>
    <row r="45" spans="1:7" x14ac:dyDescent="0.45">
      <c r="A45" s="83">
        <v>35309</v>
      </c>
      <c r="B45" s="65">
        <v>64.46875</v>
      </c>
      <c r="C45" s="65">
        <v>69.25</v>
      </c>
      <c r="D45" s="65">
        <v>64.375</v>
      </c>
      <c r="E45" s="65">
        <v>68.625</v>
      </c>
      <c r="F45" s="65">
        <v>41.915641999999998</v>
      </c>
      <c r="G45" s="65">
        <v>17216100</v>
      </c>
    </row>
    <row r="46" spans="1:7" x14ac:dyDescent="0.45">
      <c r="A46" s="83">
        <v>35339</v>
      </c>
      <c r="B46" s="65">
        <v>68.703125</v>
      </c>
      <c r="C46" s="65">
        <v>71.625</v>
      </c>
      <c r="D46" s="65">
        <v>68.4375</v>
      </c>
      <c r="E46" s="65">
        <v>70.84375</v>
      </c>
      <c r="F46" s="65">
        <v>43.49353</v>
      </c>
      <c r="G46" s="65">
        <v>14791800</v>
      </c>
    </row>
    <row r="47" spans="1:7" x14ac:dyDescent="0.45">
      <c r="A47" s="83">
        <v>35370</v>
      </c>
      <c r="B47" s="65">
        <v>70.984375</v>
      </c>
      <c r="C47" s="65">
        <v>76.6875</v>
      </c>
      <c r="D47" s="65">
        <v>70.265625</v>
      </c>
      <c r="E47" s="65">
        <v>76.015625</v>
      </c>
      <c r="F47" s="65">
        <v>46.668742999999999</v>
      </c>
      <c r="G47" s="65">
        <v>24089700</v>
      </c>
    </row>
    <row r="48" spans="1:7" x14ac:dyDescent="0.45">
      <c r="A48" s="83">
        <v>35400</v>
      </c>
      <c r="B48" s="65">
        <v>75.921875</v>
      </c>
      <c r="C48" s="65">
        <v>76.578125</v>
      </c>
      <c r="D48" s="65">
        <v>71.875</v>
      </c>
      <c r="E48" s="65">
        <v>73.84375</v>
      </c>
      <c r="F48" s="65">
        <v>45.335307999999998</v>
      </c>
      <c r="G48" s="65">
        <v>34952800</v>
      </c>
    </row>
    <row r="49" spans="1:7" x14ac:dyDescent="0.45">
      <c r="A49" s="83">
        <v>35431</v>
      </c>
      <c r="B49" s="65">
        <v>74.375</v>
      </c>
      <c r="C49" s="65">
        <v>79.6875</v>
      </c>
      <c r="D49" s="65">
        <v>72.75</v>
      </c>
      <c r="E49" s="65">
        <v>78.40625</v>
      </c>
      <c r="F49" s="65">
        <v>48.372985999999997</v>
      </c>
      <c r="G49" s="65">
        <v>43623700</v>
      </c>
    </row>
    <row r="50" spans="1:7" x14ac:dyDescent="0.45">
      <c r="A50" s="83">
        <v>35462</v>
      </c>
      <c r="B50" s="65">
        <v>78.71875</v>
      </c>
      <c r="C50" s="65">
        <v>82</v>
      </c>
      <c r="D50" s="65">
        <v>77.125</v>
      </c>
      <c r="E50" s="65">
        <v>79.15625</v>
      </c>
      <c r="F50" s="65">
        <v>48.835659</v>
      </c>
      <c r="G50" s="65">
        <v>30028800</v>
      </c>
    </row>
    <row r="51" spans="1:7" x14ac:dyDescent="0.45">
      <c r="A51" s="83">
        <v>35490</v>
      </c>
      <c r="B51" s="65">
        <v>78.75</v>
      </c>
      <c r="C51" s="65">
        <v>81.796875</v>
      </c>
      <c r="D51" s="65">
        <v>75.25</v>
      </c>
      <c r="E51" s="65">
        <v>75.375</v>
      </c>
      <c r="F51" s="65">
        <v>46.502822999999999</v>
      </c>
      <c r="G51" s="65">
        <v>37514300</v>
      </c>
    </row>
    <row r="52" spans="1:7" x14ac:dyDescent="0.45">
      <c r="A52" s="83">
        <v>35521</v>
      </c>
      <c r="B52" s="65">
        <v>75.25</v>
      </c>
      <c r="C52" s="65">
        <v>80.6875</v>
      </c>
      <c r="D52" s="65">
        <v>73.3125</v>
      </c>
      <c r="E52" s="65">
        <v>80.09375</v>
      </c>
      <c r="F52" s="65">
        <v>49.60331</v>
      </c>
      <c r="G52" s="65">
        <v>57679300</v>
      </c>
    </row>
    <row r="53" spans="1:7" x14ac:dyDescent="0.45">
      <c r="A53" s="83">
        <v>35551</v>
      </c>
      <c r="B53" s="65">
        <v>80.21875</v>
      </c>
      <c r="C53" s="65">
        <v>85.5625</v>
      </c>
      <c r="D53" s="65">
        <v>79.3125</v>
      </c>
      <c r="E53" s="65">
        <v>85.15625</v>
      </c>
      <c r="F53" s="65">
        <v>52.738579000000001</v>
      </c>
      <c r="G53" s="65">
        <v>37473400</v>
      </c>
    </row>
    <row r="54" spans="1:7" x14ac:dyDescent="0.45">
      <c r="A54" s="83">
        <v>35582</v>
      </c>
      <c r="B54" s="65">
        <v>85.34375</v>
      </c>
      <c r="C54" s="65">
        <v>90.5</v>
      </c>
      <c r="D54" s="65">
        <v>84.078125</v>
      </c>
      <c r="E54" s="65">
        <v>88.3125</v>
      </c>
      <c r="F54" s="65">
        <v>54.693302000000003</v>
      </c>
      <c r="G54" s="65">
        <v>47332500</v>
      </c>
    </row>
    <row r="55" spans="1:7" x14ac:dyDescent="0.45">
      <c r="A55" s="83">
        <v>35612</v>
      </c>
      <c r="B55" s="65">
        <v>88.5</v>
      </c>
      <c r="C55" s="65">
        <v>96.03125</v>
      </c>
      <c r="D55" s="65">
        <v>88.390625</v>
      </c>
      <c r="E55" s="65">
        <v>95.3125</v>
      </c>
      <c r="F55" s="65">
        <v>59.258389000000001</v>
      </c>
      <c r="G55" s="65">
        <v>65359700</v>
      </c>
    </row>
    <row r="56" spans="1:7" x14ac:dyDescent="0.45">
      <c r="A56" s="83">
        <v>35643</v>
      </c>
      <c r="B56" s="65">
        <v>95.5</v>
      </c>
      <c r="C56" s="65">
        <v>96.625</v>
      </c>
      <c r="D56" s="65">
        <v>89.34375</v>
      </c>
      <c r="E56" s="65">
        <v>90.375</v>
      </c>
      <c r="F56" s="65">
        <v>56.188580000000002</v>
      </c>
      <c r="G56" s="65">
        <v>99046800</v>
      </c>
    </row>
    <row r="57" spans="1:7" x14ac:dyDescent="0.45">
      <c r="A57" s="83">
        <v>35674</v>
      </c>
      <c r="B57" s="65">
        <v>90.6875</v>
      </c>
      <c r="C57" s="65">
        <v>96.375</v>
      </c>
      <c r="D57" s="65">
        <v>90.25</v>
      </c>
      <c r="E57" s="65">
        <v>94.375</v>
      </c>
      <c r="F57" s="65">
        <v>58.675488000000001</v>
      </c>
      <c r="G57" s="65">
        <v>78642200</v>
      </c>
    </row>
    <row r="58" spans="1:7" x14ac:dyDescent="0.45">
      <c r="A58" s="83">
        <v>35704</v>
      </c>
      <c r="B58" s="65">
        <v>95.25</v>
      </c>
      <c r="C58" s="65">
        <v>98.5</v>
      </c>
      <c r="D58" s="65">
        <v>84.375</v>
      </c>
      <c r="E58" s="65">
        <v>92.0625</v>
      </c>
      <c r="F58" s="65">
        <v>57.447701000000002</v>
      </c>
      <c r="G58" s="65">
        <v>137440500</v>
      </c>
    </row>
    <row r="59" spans="1:7" x14ac:dyDescent="0.45">
      <c r="A59" s="83">
        <v>35735</v>
      </c>
      <c r="B59" s="65">
        <v>93.1875</v>
      </c>
      <c r="C59" s="65">
        <v>96.8125</v>
      </c>
      <c r="D59" s="65">
        <v>90.09375</v>
      </c>
      <c r="E59" s="65">
        <v>95.625</v>
      </c>
      <c r="F59" s="65">
        <v>59.670760999999999</v>
      </c>
      <c r="G59" s="65">
        <v>93157400</v>
      </c>
    </row>
    <row r="60" spans="1:7" x14ac:dyDescent="0.45">
      <c r="A60" s="83">
        <v>35765</v>
      </c>
      <c r="B60" s="65">
        <v>96.21875</v>
      </c>
      <c r="C60" s="65">
        <v>99</v>
      </c>
      <c r="D60" s="65">
        <v>92.375</v>
      </c>
      <c r="E60" s="65">
        <v>97.0625</v>
      </c>
      <c r="F60" s="65">
        <v>60.567737999999999</v>
      </c>
      <c r="G60" s="65">
        <v>79162300</v>
      </c>
    </row>
    <row r="61" spans="1:7" x14ac:dyDescent="0.45">
      <c r="A61" s="83">
        <v>35796</v>
      </c>
      <c r="B61" s="65">
        <v>97.3125</v>
      </c>
      <c r="C61" s="65">
        <v>99.5625</v>
      </c>
      <c r="D61" s="65">
        <v>90.90625</v>
      </c>
      <c r="E61" s="65">
        <v>98.3125</v>
      </c>
      <c r="F61" s="65">
        <v>61.591884999999998</v>
      </c>
      <c r="G61" s="65">
        <v>104582300</v>
      </c>
    </row>
    <row r="62" spans="1:7" x14ac:dyDescent="0.45">
      <c r="A62" s="83">
        <v>35827</v>
      </c>
      <c r="B62" s="65">
        <v>99.90625</v>
      </c>
      <c r="C62" s="65">
        <v>105.53125</v>
      </c>
      <c r="D62" s="65">
        <v>99.71875</v>
      </c>
      <c r="E62" s="65">
        <v>105.125</v>
      </c>
      <c r="F62" s="65">
        <v>65.859848</v>
      </c>
      <c r="G62" s="65">
        <v>69733700</v>
      </c>
    </row>
    <row r="63" spans="1:7" x14ac:dyDescent="0.45">
      <c r="A63" s="83">
        <v>35855</v>
      </c>
      <c r="B63" s="65">
        <v>105.25</v>
      </c>
      <c r="C63" s="65">
        <v>111.53125</v>
      </c>
      <c r="D63" s="65">
        <v>103.15625</v>
      </c>
      <c r="E63" s="65">
        <v>109.9375</v>
      </c>
      <c r="F63" s="65">
        <v>68.874847000000003</v>
      </c>
      <c r="G63" s="65">
        <v>87316900</v>
      </c>
    </row>
    <row r="64" spans="1:7" x14ac:dyDescent="0.45">
      <c r="A64" s="83">
        <v>35886</v>
      </c>
      <c r="B64" s="65">
        <v>110.3125</v>
      </c>
      <c r="C64" s="65">
        <v>113.4375</v>
      </c>
      <c r="D64" s="65">
        <v>107.625</v>
      </c>
      <c r="E64" s="65">
        <v>111.34375</v>
      </c>
      <c r="F64" s="65">
        <v>69.956267999999994</v>
      </c>
      <c r="G64" s="65">
        <v>118629400</v>
      </c>
    </row>
    <row r="65" spans="1:7" x14ac:dyDescent="0.45">
      <c r="A65" s="83">
        <v>35916</v>
      </c>
      <c r="B65" s="65">
        <v>111.75</v>
      </c>
      <c r="C65" s="65">
        <v>113.3125</v>
      </c>
      <c r="D65" s="65">
        <v>107.578125</v>
      </c>
      <c r="E65" s="65">
        <v>109.03125</v>
      </c>
      <c r="F65" s="65">
        <v>68.503333999999995</v>
      </c>
      <c r="G65" s="65">
        <v>116264800</v>
      </c>
    </row>
    <row r="66" spans="1:7" x14ac:dyDescent="0.45">
      <c r="A66" s="83">
        <v>35947</v>
      </c>
      <c r="B66" s="65">
        <v>108.96875</v>
      </c>
      <c r="C66" s="65">
        <v>114.6875</v>
      </c>
      <c r="D66" s="65">
        <v>107.5</v>
      </c>
      <c r="E66" s="65">
        <v>113.3125</v>
      </c>
      <c r="F66" s="65">
        <v>71.193199000000007</v>
      </c>
      <c r="G66" s="65">
        <v>141993600</v>
      </c>
    </row>
    <row r="67" spans="1:7" x14ac:dyDescent="0.45">
      <c r="A67" s="83">
        <v>35977</v>
      </c>
      <c r="B67" s="65">
        <v>114.0625</v>
      </c>
      <c r="C67" s="65">
        <v>119.234375</v>
      </c>
      <c r="D67" s="65">
        <v>111.3125</v>
      </c>
      <c r="E67" s="65">
        <v>111.78125</v>
      </c>
      <c r="F67" s="65">
        <v>70.454582000000002</v>
      </c>
      <c r="G67" s="65">
        <v>155280200</v>
      </c>
    </row>
    <row r="68" spans="1:7" x14ac:dyDescent="0.45">
      <c r="A68" s="83">
        <v>36008</v>
      </c>
      <c r="B68" s="65">
        <v>111.78125</v>
      </c>
      <c r="C68" s="65">
        <v>112.421875</v>
      </c>
      <c r="D68" s="65">
        <v>95</v>
      </c>
      <c r="E68" s="65">
        <v>96</v>
      </c>
      <c r="F68" s="65">
        <v>60.507838999999997</v>
      </c>
      <c r="G68" s="65">
        <v>268542800</v>
      </c>
    </row>
    <row r="69" spans="1:7" x14ac:dyDescent="0.45">
      <c r="A69" s="83">
        <v>36039</v>
      </c>
      <c r="B69" s="65">
        <v>96.0625</v>
      </c>
      <c r="C69" s="65">
        <v>107</v>
      </c>
      <c r="D69" s="65">
        <v>93.625</v>
      </c>
      <c r="E69" s="65">
        <v>101.75</v>
      </c>
      <c r="F69" s="65">
        <v>64.132011000000006</v>
      </c>
      <c r="G69" s="65">
        <v>269370500</v>
      </c>
    </row>
    <row r="70" spans="1:7" x14ac:dyDescent="0.45">
      <c r="A70" s="83">
        <v>36069</v>
      </c>
      <c r="B70" s="65">
        <v>100.03125</v>
      </c>
      <c r="C70" s="65">
        <v>110.90625</v>
      </c>
      <c r="D70" s="65">
        <v>92.21875</v>
      </c>
      <c r="E70" s="65">
        <v>110</v>
      </c>
      <c r="F70" s="65">
        <v>69.576819999999998</v>
      </c>
      <c r="G70" s="65">
        <v>249152700</v>
      </c>
    </row>
    <row r="71" spans="1:7" x14ac:dyDescent="0.45">
      <c r="A71" s="83">
        <v>36100</v>
      </c>
      <c r="B71" s="65">
        <v>110.8125</v>
      </c>
      <c r="C71" s="65">
        <v>119.71875</v>
      </c>
      <c r="D71" s="65">
        <v>110.1875</v>
      </c>
      <c r="E71" s="65">
        <v>116.125</v>
      </c>
      <c r="F71" s="65">
        <v>73.450958</v>
      </c>
      <c r="G71" s="65">
        <v>136369000</v>
      </c>
    </row>
    <row r="72" spans="1:7" x14ac:dyDescent="0.45">
      <c r="A72" s="83">
        <v>36130</v>
      </c>
      <c r="B72" s="65">
        <v>116.125</v>
      </c>
      <c r="C72" s="65">
        <v>124.75</v>
      </c>
      <c r="D72" s="65">
        <v>113.75</v>
      </c>
      <c r="E72" s="65">
        <v>123.3125</v>
      </c>
      <c r="F72" s="65">
        <v>77.997191999999998</v>
      </c>
      <c r="G72" s="65">
        <v>156026700</v>
      </c>
    </row>
    <row r="73" spans="1:7" x14ac:dyDescent="0.45">
      <c r="A73" s="83">
        <v>36161</v>
      </c>
      <c r="B73" s="65">
        <v>123.375</v>
      </c>
      <c r="C73" s="65">
        <v>128.5</v>
      </c>
      <c r="D73" s="65">
        <v>120.375</v>
      </c>
      <c r="E73" s="65">
        <v>127.65625</v>
      </c>
      <c r="F73" s="65">
        <v>81.012894000000003</v>
      </c>
      <c r="G73" s="65">
        <v>141419000</v>
      </c>
    </row>
    <row r="74" spans="1:7" x14ac:dyDescent="0.45">
      <c r="A74" s="83">
        <v>36192</v>
      </c>
      <c r="B74" s="65">
        <v>128.6875</v>
      </c>
      <c r="C74" s="65">
        <v>128.84375</v>
      </c>
      <c r="D74" s="65">
        <v>121.328125</v>
      </c>
      <c r="E74" s="65">
        <v>123.5625</v>
      </c>
      <c r="F74" s="65">
        <v>78.414947999999995</v>
      </c>
      <c r="G74" s="65">
        <v>164624900</v>
      </c>
    </row>
    <row r="75" spans="1:7" x14ac:dyDescent="0.45">
      <c r="A75" s="83">
        <v>36220</v>
      </c>
      <c r="B75" s="65">
        <v>123.65625</v>
      </c>
      <c r="C75" s="65">
        <v>132.625</v>
      </c>
      <c r="D75" s="65">
        <v>121.78125</v>
      </c>
      <c r="E75" s="65">
        <v>128.375</v>
      </c>
      <c r="F75" s="65">
        <v>81.469002000000003</v>
      </c>
      <c r="G75" s="65">
        <v>148191100</v>
      </c>
    </row>
    <row r="76" spans="1:7" x14ac:dyDescent="0.45">
      <c r="A76" s="83">
        <v>36251</v>
      </c>
      <c r="B76" s="65">
        <v>129.6875</v>
      </c>
      <c r="C76" s="65">
        <v>137.5</v>
      </c>
      <c r="D76" s="65">
        <v>128.125</v>
      </c>
      <c r="E76" s="65">
        <v>133.25</v>
      </c>
      <c r="F76" s="65">
        <v>84.767905999999996</v>
      </c>
      <c r="G76" s="65">
        <v>156755700</v>
      </c>
    </row>
    <row r="77" spans="1:7" x14ac:dyDescent="0.45">
      <c r="A77" s="83">
        <v>36281</v>
      </c>
      <c r="B77" s="65">
        <v>133.4375</v>
      </c>
      <c r="C77" s="65">
        <v>138</v>
      </c>
      <c r="D77" s="65">
        <v>128</v>
      </c>
      <c r="E77" s="65">
        <v>130.203125</v>
      </c>
      <c r="F77" s="65">
        <v>82.829643000000004</v>
      </c>
      <c r="G77" s="65">
        <v>182566900</v>
      </c>
    </row>
    <row r="78" spans="1:7" x14ac:dyDescent="0.45">
      <c r="A78" s="83">
        <v>36312</v>
      </c>
      <c r="B78" s="65">
        <v>130.125</v>
      </c>
      <c r="C78" s="65">
        <v>137.5</v>
      </c>
      <c r="D78" s="65">
        <v>128.015625</v>
      </c>
      <c r="E78" s="65">
        <v>137</v>
      </c>
      <c r="F78" s="65">
        <v>87.153510999999995</v>
      </c>
      <c r="G78" s="65">
        <v>160692200</v>
      </c>
    </row>
    <row r="79" spans="1:7" x14ac:dyDescent="0.45">
      <c r="A79" s="83">
        <v>36342</v>
      </c>
      <c r="B79" s="65">
        <v>137</v>
      </c>
      <c r="C79" s="65">
        <v>142.25</v>
      </c>
      <c r="D79" s="65">
        <v>132.5625</v>
      </c>
      <c r="E79" s="65">
        <v>132.75</v>
      </c>
      <c r="F79" s="65">
        <v>84.704780999999997</v>
      </c>
      <c r="G79" s="65">
        <v>115669100</v>
      </c>
    </row>
    <row r="80" spans="1:7" x14ac:dyDescent="0.45">
      <c r="A80" s="83">
        <v>36373</v>
      </c>
      <c r="B80" s="65">
        <v>132.75</v>
      </c>
      <c r="C80" s="65">
        <v>138.78125</v>
      </c>
      <c r="D80" s="65">
        <v>127</v>
      </c>
      <c r="E80" s="65">
        <v>132.0625</v>
      </c>
      <c r="F80" s="65">
        <v>84.266113000000004</v>
      </c>
      <c r="G80" s="65">
        <v>142925900</v>
      </c>
    </row>
    <row r="81" spans="1:7" x14ac:dyDescent="0.45">
      <c r="A81" s="83">
        <v>36404</v>
      </c>
      <c r="B81" s="65">
        <v>132.9375</v>
      </c>
      <c r="C81" s="65">
        <v>136.625</v>
      </c>
      <c r="D81" s="65">
        <v>125.5625</v>
      </c>
      <c r="E81" s="65">
        <v>128.75</v>
      </c>
      <c r="F81" s="65">
        <v>82.152466000000004</v>
      </c>
      <c r="G81" s="65">
        <v>167972700</v>
      </c>
    </row>
    <row r="82" spans="1:7" x14ac:dyDescent="0.45">
      <c r="A82" s="83">
        <v>36434</v>
      </c>
      <c r="B82" s="65">
        <v>127.9375</v>
      </c>
      <c r="C82" s="65">
        <v>137.6875</v>
      </c>
      <c r="D82" s="65">
        <v>123.4375</v>
      </c>
      <c r="E82" s="65">
        <v>137</v>
      </c>
      <c r="F82" s="65">
        <v>87.662796</v>
      </c>
      <c r="G82" s="65">
        <v>196829400</v>
      </c>
    </row>
    <row r="83" spans="1:7" x14ac:dyDescent="0.45">
      <c r="A83" s="83">
        <v>36465</v>
      </c>
      <c r="B83" s="65">
        <v>136.5</v>
      </c>
      <c r="C83" s="65">
        <v>143</v>
      </c>
      <c r="D83" s="65">
        <v>134.59375</v>
      </c>
      <c r="E83" s="65">
        <v>139.28125</v>
      </c>
      <c r="F83" s="65">
        <v>89.122528000000003</v>
      </c>
      <c r="G83" s="65">
        <v>125042200</v>
      </c>
    </row>
    <row r="84" spans="1:7" x14ac:dyDescent="0.45">
      <c r="A84" s="83">
        <v>36495</v>
      </c>
      <c r="B84" s="65">
        <v>139.3125</v>
      </c>
      <c r="C84" s="65">
        <v>147.5625</v>
      </c>
      <c r="D84" s="65">
        <v>139</v>
      </c>
      <c r="E84" s="65">
        <v>146.875</v>
      </c>
      <c r="F84" s="65">
        <v>93.981575000000007</v>
      </c>
      <c r="G84" s="65">
        <v>121529300</v>
      </c>
    </row>
    <row r="85" spans="1:7" x14ac:dyDescent="0.45">
      <c r="A85" s="83">
        <v>36526</v>
      </c>
      <c r="B85" s="65">
        <v>148.25</v>
      </c>
      <c r="C85" s="65">
        <v>148.25</v>
      </c>
      <c r="D85" s="65">
        <v>135</v>
      </c>
      <c r="E85" s="65">
        <v>139.5625</v>
      </c>
      <c r="F85" s="65">
        <v>89.521675000000002</v>
      </c>
      <c r="G85" s="65">
        <v>156770800</v>
      </c>
    </row>
    <row r="86" spans="1:7" x14ac:dyDescent="0.45">
      <c r="A86" s="83">
        <v>36557</v>
      </c>
      <c r="B86" s="65">
        <v>139.75</v>
      </c>
      <c r="C86" s="65">
        <v>144.5625</v>
      </c>
      <c r="D86" s="65">
        <v>132.71875</v>
      </c>
      <c r="E86" s="65">
        <v>137.4375</v>
      </c>
      <c r="F86" s="65">
        <v>88.158646000000005</v>
      </c>
      <c r="G86" s="65">
        <v>186938300</v>
      </c>
    </row>
    <row r="87" spans="1:7" x14ac:dyDescent="0.45">
      <c r="A87" s="83">
        <v>36586</v>
      </c>
      <c r="B87" s="65">
        <v>137.625</v>
      </c>
      <c r="C87" s="65">
        <v>155.75</v>
      </c>
      <c r="D87" s="65">
        <v>135.03125</v>
      </c>
      <c r="E87" s="65">
        <v>150.375</v>
      </c>
      <c r="F87" s="65">
        <v>96.457367000000005</v>
      </c>
      <c r="G87" s="65">
        <v>247594900</v>
      </c>
    </row>
    <row r="88" spans="1:7" x14ac:dyDescent="0.45">
      <c r="A88" s="83">
        <v>36617</v>
      </c>
      <c r="B88" s="65">
        <v>150.125</v>
      </c>
      <c r="C88" s="65">
        <v>153.109375</v>
      </c>
      <c r="D88" s="65">
        <v>133.5</v>
      </c>
      <c r="E88" s="65">
        <v>145.09375</v>
      </c>
      <c r="F88" s="65">
        <v>93.306235999999998</v>
      </c>
      <c r="G88" s="65">
        <v>229246200</v>
      </c>
    </row>
    <row r="89" spans="1:7" x14ac:dyDescent="0.45">
      <c r="A89" s="83">
        <v>36647</v>
      </c>
      <c r="B89" s="65">
        <v>146.5625</v>
      </c>
      <c r="C89" s="65">
        <v>148.484375</v>
      </c>
      <c r="D89" s="65">
        <v>136.5</v>
      </c>
      <c r="E89" s="65">
        <v>142.8125</v>
      </c>
      <c r="F89" s="65">
        <v>91.839202999999998</v>
      </c>
      <c r="G89" s="65">
        <v>161024000</v>
      </c>
    </row>
    <row r="90" spans="1:7" x14ac:dyDescent="0.45">
      <c r="A90" s="83">
        <v>36678</v>
      </c>
      <c r="B90" s="65">
        <v>143.6875</v>
      </c>
      <c r="C90" s="65">
        <v>149.15625</v>
      </c>
      <c r="D90" s="65">
        <v>143</v>
      </c>
      <c r="E90" s="65">
        <v>145.28125</v>
      </c>
      <c r="F90" s="65">
        <v>93.426833999999999</v>
      </c>
      <c r="G90" s="65">
        <v>127146000</v>
      </c>
    </row>
    <row r="91" spans="1:7" x14ac:dyDescent="0.45">
      <c r="A91" s="83">
        <v>36708</v>
      </c>
      <c r="B91" s="65">
        <v>145.4375</v>
      </c>
      <c r="C91" s="65">
        <v>151.984375</v>
      </c>
      <c r="D91" s="65">
        <v>141.515625</v>
      </c>
      <c r="E91" s="65">
        <v>143</v>
      </c>
      <c r="F91" s="65">
        <v>92.176284999999993</v>
      </c>
      <c r="G91" s="65">
        <v>106780100</v>
      </c>
    </row>
    <row r="92" spans="1:7" x14ac:dyDescent="0.45">
      <c r="A92" s="83">
        <v>36739</v>
      </c>
      <c r="B92" s="65">
        <v>143.625</v>
      </c>
      <c r="C92" s="65">
        <v>153.09375</v>
      </c>
      <c r="D92" s="65">
        <v>142.625</v>
      </c>
      <c r="E92" s="65">
        <v>152.34375</v>
      </c>
      <c r="F92" s="65">
        <v>98.199150000000003</v>
      </c>
      <c r="G92" s="65">
        <v>102365500</v>
      </c>
    </row>
    <row r="93" spans="1:7" x14ac:dyDescent="0.45">
      <c r="A93" s="83">
        <v>36770</v>
      </c>
      <c r="B93" s="65">
        <v>153.25</v>
      </c>
      <c r="C93" s="65">
        <v>153.59375</v>
      </c>
      <c r="D93" s="65">
        <v>142.125</v>
      </c>
      <c r="E93" s="65">
        <v>143.625</v>
      </c>
      <c r="F93" s="65">
        <v>92.579162999999994</v>
      </c>
      <c r="G93" s="65">
        <v>113203000</v>
      </c>
    </row>
    <row r="94" spans="1:7" x14ac:dyDescent="0.45">
      <c r="A94" s="83">
        <v>36800</v>
      </c>
      <c r="B94" s="65">
        <v>144.28125</v>
      </c>
      <c r="C94" s="65">
        <v>145.75</v>
      </c>
      <c r="D94" s="65">
        <v>130.15625</v>
      </c>
      <c r="E94" s="65">
        <v>142.953125</v>
      </c>
      <c r="F94" s="65">
        <v>92.377562999999995</v>
      </c>
      <c r="G94" s="65">
        <v>178392400</v>
      </c>
    </row>
    <row r="95" spans="1:7" x14ac:dyDescent="0.45">
      <c r="A95" s="83">
        <v>36831</v>
      </c>
      <c r="B95" s="65">
        <v>142.25</v>
      </c>
      <c r="C95" s="65">
        <v>144.296875</v>
      </c>
      <c r="D95" s="65">
        <v>129.75</v>
      </c>
      <c r="E95" s="65">
        <v>132.28125</v>
      </c>
      <c r="F95" s="65">
        <v>85.481323000000003</v>
      </c>
      <c r="G95" s="65">
        <v>156699900</v>
      </c>
    </row>
    <row r="96" spans="1:7" x14ac:dyDescent="0.45">
      <c r="A96" s="83">
        <v>36861</v>
      </c>
      <c r="B96" s="65">
        <v>133.1875</v>
      </c>
      <c r="C96" s="65">
        <v>139.5625</v>
      </c>
      <c r="D96" s="65">
        <v>125.53125</v>
      </c>
      <c r="E96" s="65">
        <v>131.1875</v>
      </c>
      <c r="F96" s="65">
        <v>84.774520999999993</v>
      </c>
      <c r="G96" s="65">
        <v>165416700</v>
      </c>
    </row>
    <row r="97" spans="1:7" x14ac:dyDescent="0.45">
      <c r="A97" s="83">
        <v>36892</v>
      </c>
      <c r="B97" s="65">
        <v>132</v>
      </c>
      <c r="C97" s="65">
        <v>138.699997</v>
      </c>
      <c r="D97" s="65">
        <v>127.5625</v>
      </c>
      <c r="E97" s="65">
        <v>137.020004</v>
      </c>
      <c r="F97" s="65">
        <v>88.815109000000007</v>
      </c>
      <c r="G97" s="65">
        <v>181296400</v>
      </c>
    </row>
    <row r="98" spans="1:7" x14ac:dyDescent="0.45">
      <c r="A98" s="83">
        <v>36923</v>
      </c>
      <c r="B98" s="65">
        <v>137.10000600000001</v>
      </c>
      <c r="C98" s="65">
        <v>137.990005</v>
      </c>
      <c r="D98" s="65">
        <v>121.800003</v>
      </c>
      <c r="E98" s="65">
        <v>123.949997</v>
      </c>
      <c r="F98" s="65">
        <v>80.343277</v>
      </c>
      <c r="G98" s="65">
        <v>178607000</v>
      </c>
    </row>
    <row r="99" spans="1:7" x14ac:dyDescent="0.45">
      <c r="A99" s="83">
        <v>36951</v>
      </c>
      <c r="B99" s="65">
        <v>124.050003</v>
      </c>
      <c r="C99" s="65">
        <v>127.75</v>
      </c>
      <c r="D99" s="65">
        <v>108.040001</v>
      </c>
      <c r="E99" s="65">
        <v>116.69000200000001</v>
      </c>
      <c r="F99" s="65">
        <v>75.637383</v>
      </c>
      <c r="G99" s="65">
        <v>318187200</v>
      </c>
    </row>
    <row r="100" spans="1:7" x14ac:dyDescent="0.45">
      <c r="A100" s="83">
        <v>36982</v>
      </c>
      <c r="B100" s="65">
        <v>116.300003</v>
      </c>
      <c r="C100" s="65">
        <v>127.269997</v>
      </c>
      <c r="D100" s="65">
        <v>109.300003</v>
      </c>
      <c r="E100" s="65">
        <v>126.660004</v>
      </c>
      <c r="F100" s="65">
        <v>82.320908000000003</v>
      </c>
      <c r="G100" s="65">
        <v>251839700</v>
      </c>
    </row>
    <row r="101" spans="1:7" x14ac:dyDescent="0.45">
      <c r="A101" s="83">
        <v>37012</v>
      </c>
      <c r="B101" s="65">
        <v>125.07</v>
      </c>
      <c r="C101" s="65">
        <v>132.08999600000001</v>
      </c>
      <c r="D101" s="65">
        <v>123.44000200000001</v>
      </c>
      <c r="E101" s="65">
        <v>125.949997</v>
      </c>
      <c r="F101" s="65">
        <v>81.859459000000001</v>
      </c>
      <c r="G101" s="65">
        <v>208040000</v>
      </c>
    </row>
    <row r="102" spans="1:7" x14ac:dyDescent="0.45">
      <c r="A102" s="83">
        <v>37043</v>
      </c>
      <c r="B102" s="65">
        <v>126.199997</v>
      </c>
      <c r="C102" s="65">
        <v>129.229996</v>
      </c>
      <c r="D102" s="65">
        <v>120.400002</v>
      </c>
      <c r="E102" s="65">
        <v>122.599998</v>
      </c>
      <c r="F102" s="65">
        <v>79.682181999999997</v>
      </c>
      <c r="G102" s="65">
        <v>203578200</v>
      </c>
    </row>
    <row r="103" spans="1:7" x14ac:dyDescent="0.45">
      <c r="A103" s="83">
        <v>37073</v>
      </c>
      <c r="B103" s="65">
        <v>122.800003</v>
      </c>
      <c r="C103" s="65">
        <v>124.32</v>
      </c>
      <c r="D103" s="65">
        <v>116.75</v>
      </c>
      <c r="E103" s="65">
        <v>121.349998</v>
      </c>
      <c r="F103" s="65">
        <v>79.094100999999995</v>
      </c>
      <c r="G103" s="65">
        <v>196892900</v>
      </c>
    </row>
    <row r="104" spans="1:7" x14ac:dyDescent="0.45">
      <c r="A104" s="83">
        <v>37104</v>
      </c>
      <c r="B104" s="65">
        <v>121.970001</v>
      </c>
      <c r="C104" s="65">
        <v>123.25</v>
      </c>
      <c r="D104" s="65">
        <v>112.040001</v>
      </c>
      <c r="E104" s="65">
        <v>114.150002</v>
      </c>
      <c r="F104" s="65">
        <v>74.401214999999993</v>
      </c>
      <c r="G104" s="65">
        <v>269599600</v>
      </c>
    </row>
    <row r="105" spans="1:7" x14ac:dyDescent="0.45">
      <c r="A105" s="83">
        <v>37135</v>
      </c>
      <c r="B105" s="65">
        <v>113.849998</v>
      </c>
      <c r="C105" s="65">
        <v>116.16999800000001</v>
      </c>
      <c r="D105" s="65">
        <v>93.800003000000004</v>
      </c>
      <c r="E105" s="65">
        <v>104.44000200000001</v>
      </c>
      <c r="F105" s="65">
        <v>68.072388000000004</v>
      </c>
      <c r="G105" s="65">
        <v>419156100</v>
      </c>
    </row>
    <row r="106" spans="1:7" x14ac:dyDescent="0.45">
      <c r="A106" s="83">
        <v>37165</v>
      </c>
      <c r="B106" s="65">
        <v>103.900002</v>
      </c>
      <c r="C106" s="65">
        <v>111.790001</v>
      </c>
      <c r="D106" s="65">
        <v>102.83000199999999</v>
      </c>
      <c r="E106" s="65">
        <v>105.800003</v>
      </c>
      <c r="F106" s="65">
        <v>69.217574999999997</v>
      </c>
      <c r="G106" s="65">
        <v>512612000</v>
      </c>
    </row>
    <row r="107" spans="1:7" x14ac:dyDescent="0.45">
      <c r="A107" s="83">
        <v>37196</v>
      </c>
      <c r="B107" s="65">
        <v>106.599998</v>
      </c>
      <c r="C107" s="65">
        <v>116.900002</v>
      </c>
      <c r="D107" s="65">
        <v>105.699997</v>
      </c>
      <c r="E107" s="65">
        <v>114.050003</v>
      </c>
      <c r="F107" s="65">
        <v>74.614966999999993</v>
      </c>
      <c r="G107" s="65">
        <v>372515000</v>
      </c>
    </row>
    <row r="108" spans="1:7" x14ac:dyDescent="0.45">
      <c r="A108" s="83">
        <v>37226</v>
      </c>
      <c r="B108" s="65">
        <v>113.650002</v>
      </c>
      <c r="C108" s="65">
        <v>118</v>
      </c>
      <c r="D108" s="65">
        <v>112</v>
      </c>
      <c r="E108" s="65">
        <v>114.300003</v>
      </c>
      <c r="F108" s="65">
        <v>74.778548999999998</v>
      </c>
      <c r="G108" s="65">
        <v>308403900</v>
      </c>
    </row>
    <row r="109" spans="1:7" x14ac:dyDescent="0.45">
      <c r="A109" s="83">
        <v>37257</v>
      </c>
      <c r="B109" s="65">
        <v>115.110001</v>
      </c>
      <c r="C109" s="65">
        <v>117.989998</v>
      </c>
      <c r="D109" s="65">
        <v>108.400002</v>
      </c>
      <c r="E109" s="65">
        <v>113.18</v>
      </c>
      <c r="F109" s="65">
        <v>74.300453000000005</v>
      </c>
      <c r="G109" s="65">
        <v>349380000</v>
      </c>
    </row>
    <row r="110" spans="1:7" x14ac:dyDescent="0.45">
      <c r="A110" s="83">
        <v>37288</v>
      </c>
      <c r="B110" s="65">
        <v>113.089996</v>
      </c>
      <c r="C110" s="65">
        <v>113.300003</v>
      </c>
      <c r="D110" s="65">
        <v>107.82</v>
      </c>
      <c r="E110" s="65">
        <v>111.150002</v>
      </c>
      <c r="F110" s="65">
        <v>72.967842000000005</v>
      </c>
      <c r="G110" s="65">
        <v>424492600</v>
      </c>
    </row>
    <row r="111" spans="1:7" x14ac:dyDescent="0.45">
      <c r="A111" s="83">
        <v>37316</v>
      </c>
      <c r="B111" s="65">
        <v>111.720001</v>
      </c>
      <c r="C111" s="65">
        <v>117.900002</v>
      </c>
      <c r="D111" s="65">
        <v>111.510002</v>
      </c>
      <c r="E111" s="65">
        <v>114.519997</v>
      </c>
      <c r="F111" s="65">
        <v>75.180137999999999</v>
      </c>
      <c r="G111" s="65">
        <v>385578100</v>
      </c>
    </row>
    <row r="112" spans="1:7" x14ac:dyDescent="0.45">
      <c r="A112" s="83">
        <v>37347</v>
      </c>
      <c r="B112" s="65">
        <v>114.230003</v>
      </c>
      <c r="C112" s="65">
        <v>115.099998</v>
      </c>
      <c r="D112" s="65">
        <v>106.629997</v>
      </c>
      <c r="E112" s="65">
        <v>107.860001</v>
      </c>
      <c r="F112" s="65">
        <v>71.010834000000003</v>
      </c>
      <c r="G112" s="65">
        <v>404461000</v>
      </c>
    </row>
    <row r="113" spans="1:7" x14ac:dyDescent="0.45">
      <c r="A113" s="83">
        <v>37377</v>
      </c>
      <c r="B113" s="65">
        <v>107.970001</v>
      </c>
      <c r="C113" s="65">
        <v>111.25</v>
      </c>
      <c r="D113" s="65">
        <v>104.900002</v>
      </c>
      <c r="E113" s="65">
        <v>107.220001</v>
      </c>
      <c r="F113" s="65">
        <v>70.589493000000004</v>
      </c>
      <c r="G113" s="65">
        <v>452626500</v>
      </c>
    </row>
    <row r="114" spans="1:7" x14ac:dyDescent="0.45">
      <c r="A114" s="83">
        <v>37408</v>
      </c>
      <c r="B114" s="65">
        <v>107.089996</v>
      </c>
      <c r="C114" s="65">
        <v>107.599998</v>
      </c>
      <c r="D114" s="65">
        <v>95.190002000000007</v>
      </c>
      <c r="E114" s="65">
        <v>98.959998999999996</v>
      </c>
      <c r="F114" s="65">
        <v>65.151427999999996</v>
      </c>
      <c r="G114" s="65">
        <v>534883500</v>
      </c>
    </row>
    <row r="115" spans="1:7" x14ac:dyDescent="0.45">
      <c r="A115" s="83">
        <v>37438</v>
      </c>
      <c r="B115" s="65">
        <v>99.18</v>
      </c>
      <c r="C115" s="65">
        <v>99.800003000000004</v>
      </c>
      <c r="D115" s="65">
        <v>77.680000000000007</v>
      </c>
      <c r="E115" s="65">
        <v>91.160004000000001</v>
      </c>
      <c r="F115" s="65">
        <v>60.226295</v>
      </c>
      <c r="G115" s="65">
        <v>1124248800</v>
      </c>
    </row>
    <row r="116" spans="1:7" x14ac:dyDescent="0.45">
      <c r="A116" s="83">
        <v>37469</v>
      </c>
      <c r="B116" s="65">
        <v>90.879997000000003</v>
      </c>
      <c r="C116" s="65">
        <v>97.150002000000001</v>
      </c>
      <c r="D116" s="65">
        <v>83.550003000000004</v>
      </c>
      <c r="E116" s="65">
        <v>91.779999000000004</v>
      </c>
      <c r="F116" s="65">
        <v>60.635834000000003</v>
      </c>
      <c r="G116" s="65">
        <v>936191200</v>
      </c>
    </row>
    <row r="117" spans="1:7" x14ac:dyDescent="0.45">
      <c r="A117" s="83">
        <v>37500</v>
      </c>
      <c r="B117" s="65">
        <v>90.730002999999996</v>
      </c>
      <c r="C117" s="65">
        <v>93.330001999999993</v>
      </c>
      <c r="D117" s="65">
        <v>80.900002000000001</v>
      </c>
      <c r="E117" s="65">
        <v>81.790001000000004</v>
      </c>
      <c r="F117" s="65">
        <v>54.035815999999997</v>
      </c>
      <c r="G117" s="65">
        <v>1013828600</v>
      </c>
    </row>
    <row r="118" spans="1:7" x14ac:dyDescent="0.45">
      <c r="A118" s="83">
        <v>37530</v>
      </c>
      <c r="B118" s="65">
        <v>82.43</v>
      </c>
      <c r="C118" s="65">
        <v>91.290001000000004</v>
      </c>
      <c r="D118" s="65">
        <v>77.069999999999993</v>
      </c>
      <c r="E118" s="65">
        <v>88.519997000000004</v>
      </c>
      <c r="F118" s="65">
        <v>58.744247000000001</v>
      </c>
      <c r="G118" s="65">
        <v>1344248100</v>
      </c>
    </row>
    <row r="119" spans="1:7" x14ac:dyDescent="0.45">
      <c r="A119" s="83">
        <v>37561</v>
      </c>
      <c r="B119" s="65">
        <v>88.349997999999999</v>
      </c>
      <c r="C119" s="65">
        <v>94.949996999999996</v>
      </c>
      <c r="D119" s="65">
        <v>87.449996999999996</v>
      </c>
      <c r="E119" s="65">
        <v>93.980002999999996</v>
      </c>
      <c r="F119" s="65">
        <v>62.367710000000002</v>
      </c>
      <c r="G119" s="65">
        <v>818243400</v>
      </c>
    </row>
    <row r="120" spans="1:7" x14ac:dyDescent="0.45">
      <c r="A120" s="83">
        <v>37591</v>
      </c>
      <c r="B120" s="65">
        <v>95.470000999999996</v>
      </c>
      <c r="C120" s="65">
        <v>96.050003000000004</v>
      </c>
      <c r="D120" s="65">
        <v>87.110000999999997</v>
      </c>
      <c r="E120" s="65">
        <v>88.230002999999996</v>
      </c>
      <c r="F120" s="65">
        <v>58.551814999999998</v>
      </c>
      <c r="G120" s="65">
        <v>728285900</v>
      </c>
    </row>
    <row r="121" spans="1:7" x14ac:dyDescent="0.45">
      <c r="A121" s="83">
        <v>37622</v>
      </c>
      <c r="B121" s="65">
        <v>88.849997999999999</v>
      </c>
      <c r="C121" s="65">
        <v>93.860000999999997</v>
      </c>
      <c r="D121" s="65">
        <v>84.150002000000001</v>
      </c>
      <c r="E121" s="65">
        <v>86.059997999999993</v>
      </c>
      <c r="F121" s="65">
        <v>57.392398999999997</v>
      </c>
      <c r="G121" s="65">
        <v>911319900</v>
      </c>
    </row>
    <row r="122" spans="1:7" x14ac:dyDescent="0.45">
      <c r="A122" s="83">
        <v>37653</v>
      </c>
      <c r="B122" s="65">
        <v>86.139999000000003</v>
      </c>
      <c r="C122" s="65">
        <v>86.809997999999993</v>
      </c>
      <c r="D122" s="65">
        <v>81</v>
      </c>
      <c r="E122" s="65">
        <v>84.900002000000001</v>
      </c>
      <c r="F122" s="65">
        <v>56.618816000000002</v>
      </c>
      <c r="G122" s="65">
        <v>862248300</v>
      </c>
    </row>
    <row r="123" spans="1:7" x14ac:dyDescent="0.45">
      <c r="A123" s="83">
        <v>37681</v>
      </c>
      <c r="B123" s="65">
        <v>85.260002</v>
      </c>
      <c r="C123" s="65">
        <v>89.879997000000003</v>
      </c>
      <c r="D123" s="65">
        <v>79.379997000000003</v>
      </c>
      <c r="E123" s="65">
        <v>84.739998</v>
      </c>
      <c r="F123" s="65">
        <v>56.512118999999998</v>
      </c>
      <c r="G123" s="65">
        <v>1156870200</v>
      </c>
    </row>
    <row r="124" spans="1:7" x14ac:dyDescent="0.45">
      <c r="A124" s="83">
        <v>37712</v>
      </c>
      <c r="B124" s="65">
        <v>85.25</v>
      </c>
      <c r="C124" s="65">
        <v>92.800003000000004</v>
      </c>
      <c r="D124" s="65">
        <v>84.910004000000001</v>
      </c>
      <c r="E124" s="65">
        <v>91.910004000000001</v>
      </c>
      <c r="F124" s="65">
        <v>61.540847999999997</v>
      </c>
      <c r="G124" s="65">
        <v>996114200</v>
      </c>
    </row>
    <row r="125" spans="1:7" x14ac:dyDescent="0.45">
      <c r="A125" s="83">
        <v>37742</v>
      </c>
      <c r="B125" s="65">
        <v>91.919998000000007</v>
      </c>
      <c r="C125" s="65">
        <v>97.089995999999999</v>
      </c>
      <c r="D125" s="65">
        <v>90.5</v>
      </c>
      <c r="E125" s="65">
        <v>96.949996999999996</v>
      </c>
      <c r="F125" s="65">
        <v>64.915503999999999</v>
      </c>
      <c r="G125" s="65">
        <v>881509900</v>
      </c>
    </row>
    <row r="126" spans="1:7" x14ac:dyDescent="0.45">
      <c r="A126" s="83">
        <v>37773</v>
      </c>
      <c r="B126" s="65">
        <v>97.529999000000004</v>
      </c>
      <c r="C126" s="65">
        <v>102.18</v>
      </c>
      <c r="D126" s="65">
        <v>96.669998000000007</v>
      </c>
      <c r="E126" s="65">
        <v>97.629997000000003</v>
      </c>
      <c r="F126" s="65">
        <v>65.370811000000003</v>
      </c>
      <c r="G126" s="65">
        <v>867970200</v>
      </c>
    </row>
    <row r="127" spans="1:7" x14ac:dyDescent="0.45">
      <c r="A127" s="83">
        <v>37803</v>
      </c>
      <c r="B127" s="65">
        <v>97.25</v>
      </c>
      <c r="C127" s="65">
        <v>101.900002</v>
      </c>
      <c r="D127" s="65">
        <v>96.43</v>
      </c>
      <c r="E127" s="65">
        <v>99.389999000000003</v>
      </c>
      <c r="F127" s="65">
        <v>66.789635000000004</v>
      </c>
      <c r="G127" s="65">
        <v>895260500</v>
      </c>
    </row>
    <row r="128" spans="1:7" x14ac:dyDescent="0.45">
      <c r="A128" s="83">
        <v>37834</v>
      </c>
      <c r="B128" s="65">
        <v>99.190002000000007</v>
      </c>
      <c r="C128" s="65">
        <v>101.82</v>
      </c>
      <c r="D128" s="65">
        <v>96.339995999999999</v>
      </c>
      <c r="E128" s="65">
        <v>101.44000200000001</v>
      </c>
      <c r="F128" s="65">
        <v>68.167289999999994</v>
      </c>
      <c r="G128" s="65">
        <v>772702000</v>
      </c>
    </row>
    <row r="129" spans="1:7" x14ac:dyDescent="0.45">
      <c r="A129" s="83">
        <v>37865</v>
      </c>
      <c r="B129" s="65">
        <v>101.639999</v>
      </c>
      <c r="C129" s="65">
        <v>104.699997</v>
      </c>
      <c r="D129" s="65">
        <v>99.25</v>
      </c>
      <c r="E129" s="65">
        <v>99.949996999999996</v>
      </c>
      <c r="F129" s="65">
        <v>67.165976999999998</v>
      </c>
      <c r="G129" s="65">
        <v>818513400</v>
      </c>
    </row>
    <row r="130" spans="1:7" x14ac:dyDescent="0.45">
      <c r="A130" s="83">
        <v>37895</v>
      </c>
      <c r="B130" s="65">
        <v>100.239998</v>
      </c>
      <c r="C130" s="65">
        <v>105.970001</v>
      </c>
      <c r="D130" s="65">
        <v>100.199997</v>
      </c>
      <c r="E130" s="65">
        <v>105.300003</v>
      </c>
      <c r="F130" s="65">
        <v>71.032829000000007</v>
      </c>
      <c r="G130" s="65">
        <v>831700900</v>
      </c>
    </row>
    <row r="131" spans="1:7" x14ac:dyDescent="0.45">
      <c r="A131" s="83">
        <v>37926</v>
      </c>
      <c r="B131" s="65">
        <v>105.75</v>
      </c>
      <c r="C131" s="65">
        <v>106.949997</v>
      </c>
      <c r="D131" s="65">
        <v>103.620003</v>
      </c>
      <c r="E131" s="65">
        <v>106.449997</v>
      </c>
      <c r="F131" s="65">
        <v>71.808571000000001</v>
      </c>
      <c r="G131" s="65">
        <v>630654200</v>
      </c>
    </row>
    <row r="132" spans="1:7" x14ac:dyDescent="0.45">
      <c r="A132" s="83">
        <v>37956</v>
      </c>
      <c r="B132" s="65">
        <v>106.849998</v>
      </c>
      <c r="C132" s="65">
        <v>111.519997</v>
      </c>
      <c r="D132" s="65">
        <v>105.959999</v>
      </c>
      <c r="E132" s="65">
        <v>111.279999</v>
      </c>
      <c r="F132" s="65">
        <v>75.066765000000004</v>
      </c>
      <c r="G132" s="65">
        <v>678350400</v>
      </c>
    </row>
    <row r="133" spans="1:7" x14ac:dyDescent="0.45">
      <c r="A133" s="83">
        <v>37987</v>
      </c>
      <c r="B133" s="65">
        <v>111.739998</v>
      </c>
      <c r="C133" s="65">
        <v>116.5</v>
      </c>
      <c r="D133" s="65">
        <v>110.730003</v>
      </c>
      <c r="E133" s="65">
        <v>113.480003</v>
      </c>
      <c r="F133" s="65">
        <v>76.912537</v>
      </c>
      <c r="G133" s="65">
        <v>737674000</v>
      </c>
    </row>
    <row r="134" spans="1:7" x14ac:dyDescent="0.45">
      <c r="A134" s="83">
        <v>38018</v>
      </c>
      <c r="B134" s="65">
        <v>113.699997</v>
      </c>
      <c r="C134" s="65">
        <v>116.599998</v>
      </c>
      <c r="D134" s="65">
        <v>112.779999</v>
      </c>
      <c r="E134" s="65">
        <v>115.019997</v>
      </c>
      <c r="F134" s="65">
        <v>77.956260999999998</v>
      </c>
      <c r="G134" s="65">
        <v>676976900</v>
      </c>
    </row>
    <row r="135" spans="1:7" x14ac:dyDescent="0.45">
      <c r="A135" s="83">
        <v>38047</v>
      </c>
      <c r="B135" s="65">
        <v>115.43</v>
      </c>
      <c r="C135" s="65">
        <v>116.970001</v>
      </c>
      <c r="D135" s="65">
        <v>108.849998</v>
      </c>
      <c r="E135" s="65">
        <v>113.099998</v>
      </c>
      <c r="F135" s="65">
        <v>76.655013999999994</v>
      </c>
      <c r="G135" s="65">
        <v>1125003900</v>
      </c>
    </row>
    <row r="136" spans="1:7" x14ac:dyDescent="0.45">
      <c r="A136" s="83">
        <v>38078</v>
      </c>
      <c r="B136" s="65">
        <v>113.07</v>
      </c>
      <c r="C136" s="65">
        <v>115.410004</v>
      </c>
      <c r="D136" s="65">
        <v>110.900002</v>
      </c>
      <c r="E136" s="65">
        <v>110.959999</v>
      </c>
      <c r="F136" s="65">
        <v>75.468245999999994</v>
      </c>
      <c r="G136" s="65">
        <v>968620900</v>
      </c>
    </row>
    <row r="137" spans="1:7" x14ac:dyDescent="0.45">
      <c r="A137" s="83">
        <v>38108</v>
      </c>
      <c r="B137" s="65">
        <v>111.370003</v>
      </c>
      <c r="C137" s="65">
        <v>113.260002</v>
      </c>
      <c r="D137" s="65">
        <v>108.05999799999999</v>
      </c>
      <c r="E137" s="65">
        <v>112.860001</v>
      </c>
      <c r="F137" s="65">
        <v>76.760506000000007</v>
      </c>
      <c r="G137" s="65">
        <v>981083900</v>
      </c>
    </row>
    <row r="138" spans="1:7" x14ac:dyDescent="0.45">
      <c r="A138" s="83">
        <v>38139</v>
      </c>
      <c r="B138" s="65">
        <v>112.459999</v>
      </c>
      <c r="C138" s="65">
        <v>114.94000200000001</v>
      </c>
      <c r="D138" s="65">
        <v>111.870003</v>
      </c>
      <c r="E138" s="65">
        <v>114.529999</v>
      </c>
      <c r="F138" s="65">
        <v>77.896277999999995</v>
      </c>
      <c r="G138" s="65">
        <v>721880400</v>
      </c>
    </row>
    <row r="139" spans="1:7" x14ac:dyDescent="0.45">
      <c r="A139" s="83">
        <v>38169</v>
      </c>
      <c r="B139" s="65">
        <v>114.25</v>
      </c>
      <c r="C139" s="65">
        <v>114.400002</v>
      </c>
      <c r="D139" s="65">
        <v>108.209999</v>
      </c>
      <c r="E139" s="65">
        <v>110.839996</v>
      </c>
      <c r="F139" s="65">
        <v>75.661773999999994</v>
      </c>
      <c r="G139" s="65">
        <v>954619200</v>
      </c>
    </row>
    <row r="140" spans="1:7" x14ac:dyDescent="0.45">
      <c r="A140" s="83">
        <v>38200</v>
      </c>
      <c r="B140" s="65">
        <v>110.19000200000001</v>
      </c>
      <c r="C140" s="65">
        <v>111.629997</v>
      </c>
      <c r="D140" s="65">
        <v>106.589996</v>
      </c>
      <c r="E140" s="65">
        <v>111.110001</v>
      </c>
      <c r="F140" s="65">
        <v>75.846085000000002</v>
      </c>
      <c r="G140" s="65">
        <v>922892000</v>
      </c>
    </row>
    <row r="141" spans="1:7" x14ac:dyDescent="0.45">
      <c r="A141" s="83">
        <v>38231</v>
      </c>
      <c r="B141" s="65">
        <v>110.949997</v>
      </c>
      <c r="C141" s="65">
        <v>113.739998</v>
      </c>
      <c r="D141" s="65">
        <v>110.410004</v>
      </c>
      <c r="E141" s="65">
        <v>111.760002</v>
      </c>
      <c r="F141" s="65">
        <v>76.289787000000004</v>
      </c>
      <c r="G141" s="65">
        <v>790891900</v>
      </c>
    </row>
    <row r="142" spans="1:7" x14ac:dyDescent="0.45">
      <c r="A142" s="83">
        <v>38261</v>
      </c>
      <c r="B142" s="65">
        <v>112.260002</v>
      </c>
      <c r="C142" s="65">
        <v>114.68</v>
      </c>
      <c r="D142" s="65">
        <v>109.349998</v>
      </c>
      <c r="E142" s="65">
        <v>113.199997</v>
      </c>
      <c r="F142" s="65">
        <v>77.594406000000006</v>
      </c>
      <c r="G142" s="65">
        <v>1044071300</v>
      </c>
    </row>
    <row r="143" spans="1:7" x14ac:dyDescent="0.45">
      <c r="A143" s="83">
        <v>38292</v>
      </c>
      <c r="B143" s="65">
        <v>113.55999799999999</v>
      </c>
      <c r="C143" s="65">
        <v>119.139999</v>
      </c>
      <c r="D143" s="65">
        <v>113.199997</v>
      </c>
      <c r="E143" s="65">
        <v>117.889999</v>
      </c>
      <c r="F143" s="65">
        <v>80.809264999999996</v>
      </c>
      <c r="G143" s="65">
        <v>961601700</v>
      </c>
    </row>
    <row r="144" spans="1:7" x14ac:dyDescent="0.45">
      <c r="A144" s="83">
        <v>38322</v>
      </c>
      <c r="B144" s="65">
        <v>118.160004</v>
      </c>
      <c r="C144" s="65">
        <v>121.660004</v>
      </c>
      <c r="D144" s="65">
        <v>117.730003</v>
      </c>
      <c r="E144" s="65">
        <v>120.870003</v>
      </c>
      <c r="F144" s="65">
        <v>83.097504000000001</v>
      </c>
      <c r="G144" s="65">
        <v>909170200</v>
      </c>
    </row>
    <row r="145" spans="1:7" x14ac:dyDescent="0.45">
      <c r="A145" s="83">
        <v>38353</v>
      </c>
      <c r="B145" s="65">
        <v>121.55999799999999</v>
      </c>
      <c r="C145" s="65">
        <v>121.760002</v>
      </c>
      <c r="D145" s="65">
        <v>116.370003</v>
      </c>
      <c r="E145" s="65">
        <v>118.160004</v>
      </c>
      <c r="F145" s="65">
        <v>81.618103000000005</v>
      </c>
      <c r="G145" s="65">
        <v>1184211500</v>
      </c>
    </row>
    <row r="146" spans="1:7" x14ac:dyDescent="0.45">
      <c r="A146" s="83">
        <v>38384</v>
      </c>
      <c r="B146" s="65">
        <v>118.25</v>
      </c>
      <c r="C146" s="65">
        <v>121.66999800000001</v>
      </c>
      <c r="D146" s="65">
        <v>118.099998</v>
      </c>
      <c r="E146" s="65">
        <v>120.629997</v>
      </c>
      <c r="F146" s="65">
        <v>83.324248999999995</v>
      </c>
      <c r="G146" s="65">
        <v>1025608400</v>
      </c>
    </row>
    <row r="147" spans="1:7" x14ac:dyDescent="0.45">
      <c r="A147" s="83">
        <v>38412</v>
      </c>
      <c r="B147" s="65">
        <v>120.82</v>
      </c>
      <c r="C147" s="65">
        <v>123.25</v>
      </c>
      <c r="D147" s="65">
        <v>116.25</v>
      </c>
      <c r="E147" s="65">
        <v>117.959999</v>
      </c>
      <c r="F147" s="65">
        <v>81.479941999999994</v>
      </c>
      <c r="G147" s="65">
        <v>1330548800</v>
      </c>
    </row>
    <row r="148" spans="1:7" x14ac:dyDescent="0.45">
      <c r="A148" s="83">
        <v>38443</v>
      </c>
      <c r="B148" s="65">
        <v>118.629997</v>
      </c>
      <c r="C148" s="65">
        <v>119.260002</v>
      </c>
      <c r="D148" s="65">
        <v>113.550003</v>
      </c>
      <c r="E148" s="65">
        <v>115.75</v>
      </c>
      <c r="F148" s="65">
        <v>80.267471</v>
      </c>
      <c r="G148" s="65">
        <v>1633318500</v>
      </c>
    </row>
    <row r="149" spans="1:7" x14ac:dyDescent="0.45">
      <c r="A149" s="83">
        <v>38473</v>
      </c>
      <c r="B149" s="65">
        <v>116.07</v>
      </c>
      <c r="C149" s="65">
        <v>120.25</v>
      </c>
      <c r="D149" s="65">
        <v>114.800003</v>
      </c>
      <c r="E149" s="65">
        <v>119.480003</v>
      </c>
      <c r="F149" s="65">
        <v>82.854027000000002</v>
      </c>
      <c r="G149" s="65">
        <v>1334647300</v>
      </c>
    </row>
    <row r="150" spans="1:7" x14ac:dyDescent="0.45">
      <c r="A150" s="83">
        <v>38504</v>
      </c>
      <c r="B150" s="65">
        <v>119.519997</v>
      </c>
      <c r="C150" s="65">
        <v>121.94000200000001</v>
      </c>
      <c r="D150" s="65">
        <v>118.75</v>
      </c>
      <c r="E150" s="65">
        <v>119.18</v>
      </c>
      <c r="F150" s="65">
        <v>82.645966000000001</v>
      </c>
      <c r="G150" s="65">
        <v>1089322900</v>
      </c>
    </row>
    <row r="151" spans="1:7" x14ac:dyDescent="0.45">
      <c r="A151" s="83">
        <v>38534</v>
      </c>
      <c r="B151" s="65">
        <v>119.449997</v>
      </c>
      <c r="C151" s="65">
        <v>124.639999</v>
      </c>
      <c r="D151" s="65">
        <v>118.260002</v>
      </c>
      <c r="E151" s="65">
        <v>123.739998</v>
      </c>
      <c r="F151" s="65">
        <v>86.154494999999997</v>
      </c>
      <c r="G151" s="65">
        <v>1176306400</v>
      </c>
    </row>
    <row r="152" spans="1:7" x14ac:dyDescent="0.45">
      <c r="A152" s="83">
        <v>38565</v>
      </c>
      <c r="B152" s="65">
        <v>123.83000199999999</v>
      </c>
      <c r="C152" s="65">
        <v>124.739998</v>
      </c>
      <c r="D152" s="65">
        <v>120.379997</v>
      </c>
      <c r="E152" s="65">
        <v>122.58000199999999</v>
      </c>
      <c r="F152" s="65">
        <v>85.346808999999993</v>
      </c>
      <c r="G152" s="65">
        <v>1306564800</v>
      </c>
    </row>
    <row r="153" spans="1:7" x14ac:dyDescent="0.45">
      <c r="A153" s="83">
        <v>38596</v>
      </c>
      <c r="B153" s="65">
        <v>122.519997</v>
      </c>
      <c r="C153" s="65">
        <v>124.739998</v>
      </c>
      <c r="D153" s="65">
        <v>120.44000200000001</v>
      </c>
      <c r="E153" s="65">
        <v>123.040001</v>
      </c>
      <c r="F153" s="65">
        <v>85.667113999999998</v>
      </c>
      <c r="G153" s="65">
        <v>1287005000</v>
      </c>
    </row>
    <row r="154" spans="1:7" x14ac:dyDescent="0.45">
      <c r="A154" s="83">
        <v>38626</v>
      </c>
      <c r="B154" s="65">
        <v>122.959999</v>
      </c>
      <c r="C154" s="65">
        <v>123.339996</v>
      </c>
      <c r="D154" s="65">
        <v>116.879997</v>
      </c>
      <c r="E154" s="65">
        <v>120.129997</v>
      </c>
      <c r="F154" s="65">
        <v>83.997039999999998</v>
      </c>
      <c r="G154" s="65">
        <v>1784566400</v>
      </c>
    </row>
    <row r="155" spans="1:7" x14ac:dyDescent="0.45">
      <c r="A155" s="83">
        <v>38657</v>
      </c>
      <c r="B155" s="65">
        <v>120.58000199999999</v>
      </c>
      <c r="C155" s="65">
        <v>127.410004</v>
      </c>
      <c r="D155" s="65">
        <v>120.129997</v>
      </c>
      <c r="E155" s="65">
        <v>125.410004</v>
      </c>
      <c r="F155" s="65">
        <v>87.688950000000006</v>
      </c>
      <c r="G155" s="65">
        <v>1183732800</v>
      </c>
    </row>
    <row r="156" spans="1:7" x14ac:dyDescent="0.45">
      <c r="A156" s="83">
        <v>38687</v>
      </c>
      <c r="B156" s="65">
        <v>126.019997</v>
      </c>
      <c r="C156" s="65">
        <v>128.08999600000001</v>
      </c>
      <c r="D156" s="65">
        <v>124.360001</v>
      </c>
      <c r="E156" s="65">
        <v>124.510002</v>
      </c>
      <c r="F156" s="65">
        <v>87.059601000000001</v>
      </c>
      <c r="G156" s="65">
        <v>1073146800</v>
      </c>
    </row>
    <row r="157" spans="1:7" x14ac:dyDescent="0.45">
      <c r="A157" s="83">
        <v>38718</v>
      </c>
      <c r="B157" s="65">
        <v>125.19000200000001</v>
      </c>
      <c r="C157" s="65">
        <v>129.44000199999999</v>
      </c>
      <c r="D157" s="65">
        <v>124.389999</v>
      </c>
      <c r="E157" s="65">
        <v>127.5</v>
      </c>
      <c r="F157" s="65">
        <v>89.622871000000004</v>
      </c>
      <c r="G157" s="65">
        <v>1233910800</v>
      </c>
    </row>
    <row r="158" spans="1:7" x14ac:dyDescent="0.45">
      <c r="A158" s="83">
        <v>38749</v>
      </c>
      <c r="B158" s="65">
        <v>127.82</v>
      </c>
      <c r="C158" s="65">
        <v>130.03999300000001</v>
      </c>
      <c r="D158" s="65">
        <v>125.400002</v>
      </c>
      <c r="E158" s="65">
        <v>128.229996</v>
      </c>
      <c r="F158" s="65">
        <v>90.135993999999997</v>
      </c>
      <c r="G158" s="65">
        <v>1145244400</v>
      </c>
    </row>
    <row r="159" spans="1:7" x14ac:dyDescent="0.45">
      <c r="A159" s="83">
        <v>38777</v>
      </c>
      <c r="B159" s="65">
        <v>128.60000600000001</v>
      </c>
      <c r="C159" s="65">
        <v>131.470001</v>
      </c>
      <c r="D159" s="65">
        <v>127.18</v>
      </c>
      <c r="E159" s="65">
        <v>129.83000200000001</v>
      </c>
      <c r="F159" s="65">
        <v>91.260711999999998</v>
      </c>
      <c r="G159" s="65">
        <v>1350777100</v>
      </c>
    </row>
    <row r="160" spans="1:7" x14ac:dyDescent="0.45">
      <c r="A160" s="83">
        <v>38808</v>
      </c>
      <c r="B160" s="65">
        <v>130.070007</v>
      </c>
      <c r="C160" s="65">
        <v>131.86000100000001</v>
      </c>
      <c r="D160" s="65">
        <v>128.020004</v>
      </c>
      <c r="E160" s="65">
        <v>131.470001</v>
      </c>
      <c r="F160" s="65">
        <v>92.780991</v>
      </c>
      <c r="G160" s="65">
        <v>1300327900</v>
      </c>
    </row>
    <row r="161" spans="1:7" x14ac:dyDescent="0.45">
      <c r="A161" s="83">
        <v>38838</v>
      </c>
      <c r="B161" s="65">
        <v>131.470001</v>
      </c>
      <c r="C161" s="65">
        <v>132.800003</v>
      </c>
      <c r="D161" s="65">
        <v>124.760002</v>
      </c>
      <c r="E161" s="65">
        <v>127.510002</v>
      </c>
      <c r="F161" s="65">
        <v>89.986335999999994</v>
      </c>
      <c r="G161" s="65">
        <v>1752747100</v>
      </c>
    </row>
    <row r="162" spans="1:7" x14ac:dyDescent="0.45">
      <c r="A162" s="83">
        <v>38869</v>
      </c>
      <c r="B162" s="65">
        <v>127.379997</v>
      </c>
      <c r="C162" s="65">
        <v>129.429993</v>
      </c>
      <c r="D162" s="65">
        <v>122.339996</v>
      </c>
      <c r="E162" s="65">
        <v>127.279999</v>
      </c>
      <c r="F162" s="65">
        <v>89.824020000000004</v>
      </c>
      <c r="G162" s="65">
        <v>2163829300</v>
      </c>
    </row>
    <row r="163" spans="1:7" x14ac:dyDescent="0.45">
      <c r="A163" s="83">
        <v>38899</v>
      </c>
      <c r="B163" s="65">
        <v>127.43</v>
      </c>
      <c r="C163" s="65">
        <v>128.13999899999999</v>
      </c>
      <c r="D163" s="65">
        <v>122.389999</v>
      </c>
      <c r="E163" s="65">
        <v>127.849998</v>
      </c>
      <c r="F163" s="65">
        <v>90.625052999999994</v>
      </c>
      <c r="G163" s="65">
        <v>1691301400</v>
      </c>
    </row>
    <row r="164" spans="1:7" x14ac:dyDescent="0.45">
      <c r="A164" s="83">
        <v>38930</v>
      </c>
      <c r="B164" s="65">
        <v>127.339996</v>
      </c>
      <c r="C164" s="65">
        <v>131.03999300000001</v>
      </c>
      <c r="D164" s="65">
        <v>126.279999</v>
      </c>
      <c r="E164" s="65">
        <v>130.63999899999999</v>
      </c>
      <c r="F164" s="65">
        <v>92.602737000000005</v>
      </c>
      <c r="G164" s="65">
        <v>1420345400</v>
      </c>
    </row>
    <row r="165" spans="1:7" x14ac:dyDescent="0.45">
      <c r="A165" s="83">
        <v>38961</v>
      </c>
      <c r="B165" s="65">
        <v>131.13999899999999</v>
      </c>
      <c r="C165" s="65">
        <v>133.990005</v>
      </c>
      <c r="D165" s="65">
        <v>129.35000600000001</v>
      </c>
      <c r="E165" s="65">
        <v>133.58000200000001</v>
      </c>
      <c r="F165" s="65">
        <v>94.686729</v>
      </c>
      <c r="G165" s="65">
        <v>1363687900</v>
      </c>
    </row>
    <row r="166" spans="1:7" x14ac:dyDescent="0.45">
      <c r="A166" s="83">
        <v>38991</v>
      </c>
      <c r="B166" s="65">
        <v>133.53999300000001</v>
      </c>
      <c r="C166" s="65">
        <v>139</v>
      </c>
      <c r="D166" s="65">
        <v>132.64999399999999</v>
      </c>
      <c r="E166" s="65">
        <v>137.78999300000001</v>
      </c>
      <c r="F166" s="65">
        <v>98.100502000000006</v>
      </c>
      <c r="G166" s="65">
        <v>1443344100</v>
      </c>
    </row>
    <row r="167" spans="1:7" x14ac:dyDescent="0.45">
      <c r="A167" s="83">
        <v>39022</v>
      </c>
      <c r="B167" s="65">
        <v>138.220001</v>
      </c>
      <c r="C167" s="65">
        <v>141.16000399999999</v>
      </c>
      <c r="D167" s="65">
        <v>135.61999499999999</v>
      </c>
      <c r="E167" s="65">
        <v>140.529999</v>
      </c>
      <c r="F167" s="65">
        <v>100.051239</v>
      </c>
      <c r="G167" s="65">
        <v>1502059900</v>
      </c>
    </row>
    <row r="168" spans="1:7" x14ac:dyDescent="0.45">
      <c r="A168" s="83">
        <v>39052</v>
      </c>
      <c r="B168" s="65">
        <v>140.529999</v>
      </c>
      <c r="C168" s="65">
        <v>143.240005</v>
      </c>
      <c r="D168" s="65">
        <v>138.970001</v>
      </c>
      <c r="E168" s="65">
        <v>141.61999499999999</v>
      </c>
      <c r="F168" s="65">
        <v>100.82727800000001</v>
      </c>
      <c r="G168" s="65">
        <v>1212756800</v>
      </c>
    </row>
    <row r="169" spans="1:7" x14ac:dyDescent="0.45">
      <c r="A169" s="83">
        <v>39083</v>
      </c>
      <c r="B169" s="65">
        <v>142.25</v>
      </c>
      <c r="C169" s="65">
        <v>144.13000500000001</v>
      </c>
      <c r="D169" s="65">
        <v>140.25</v>
      </c>
      <c r="E169" s="65">
        <v>143.75</v>
      </c>
      <c r="F169" s="65">
        <v>102.913994</v>
      </c>
      <c r="G169" s="65">
        <v>1330329900</v>
      </c>
    </row>
    <row r="170" spans="1:7" x14ac:dyDescent="0.45">
      <c r="A170" s="83">
        <v>39114</v>
      </c>
      <c r="B170" s="65">
        <v>144.14999399999999</v>
      </c>
      <c r="C170" s="65">
        <v>146.41999799999999</v>
      </c>
      <c r="D170" s="65">
        <v>139</v>
      </c>
      <c r="E170" s="65">
        <v>140.929993</v>
      </c>
      <c r="F170" s="65">
        <v>100.895088</v>
      </c>
      <c r="G170" s="65">
        <v>1494548900</v>
      </c>
    </row>
    <row r="171" spans="1:7" x14ac:dyDescent="0.45">
      <c r="A171" s="83">
        <v>39142</v>
      </c>
      <c r="B171" s="65">
        <v>139.33999600000001</v>
      </c>
      <c r="C171" s="65">
        <v>143.80999800000001</v>
      </c>
      <c r="D171" s="65">
        <v>136.75</v>
      </c>
      <c r="E171" s="65">
        <v>142</v>
      </c>
      <c r="F171" s="65">
        <v>101.661118</v>
      </c>
      <c r="G171" s="65">
        <v>2918304400</v>
      </c>
    </row>
    <row r="172" spans="1:7" x14ac:dyDescent="0.45">
      <c r="A172" s="83">
        <v>39173</v>
      </c>
      <c r="B172" s="65">
        <v>142.16000399999999</v>
      </c>
      <c r="C172" s="65">
        <v>149.800003</v>
      </c>
      <c r="D172" s="65">
        <v>141.479996</v>
      </c>
      <c r="E172" s="65">
        <v>148.28999300000001</v>
      </c>
      <c r="F172" s="65">
        <v>106.585381</v>
      </c>
      <c r="G172" s="65">
        <v>1791289900</v>
      </c>
    </row>
    <row r="173" spans="1:7" x14ac:dyDescent="0.45">
      <c r="A173" s="83">
        <v>39203</v>
      </c>
      <c r="B173" s="65">
        <v>148.41999799999999</v>
      </c>
      <c r="C173" s="65">
        <v>153.88999899999999</v>
      </c>
      <c r="D173" s="65">
        <v>147.66999799999999</v>
      </c>
      <c r="E173" s="65">
        <v>153.320007</v>
      </c>
      <c r="F173" s="65">
        <v>110.200729</v>
      </c>
      <c r="G173" s="65">
        <v>2508178000</v>
      </c>
    </row>
    <row r="174" spans="1:7" x14ac:dyDescent="0.45">
      <c r="A174" s="83">
        <v>39234</v>
      </c>
      <c r="B174" s="65">
        <v>153.88000500000001</v>
      </c>
      <c r="C174" s="65">
        <v>154.39999399999999</v>
      </c>
      <c r="D174" s="65">
        <v>148.05999800000001</v>
      </c>
      <c r="E174" s="65">
        <v>150.429993</v>
      </c>
      <c r="F174" s="65">
        <v>108.12346599999999</v>
      </c>
      <c r="G174" s="65">
        <v>3502885400</v>
      </c>
    </row>
    <row r="175" spans="1:7" x14ac:dyDescent="0.45">
      <c r="A175" s="83">
        <v>39264</v>
      </c>
      <c r="B175" s="65">
        <v>150.86999499999999</v>
      </c>
      <c r="C175" s="65">
        <v>155.529999</v>
      </c>
      <c r="D175" s="65">
        <v>145.03999300000001</v>
      </c>
      <c r="E175" s="65">
        <v>145.720001</v>
      </c>
      <c r="F175" s="65">
        <v>105.18956</v>
      </c>
      <c r="G175" s="65">
        <v>3988676200</v>
      </c>
    </row>
    <row r="176" spans="1:7" x14ac:dyDescent="0.45">
      <c r="A176" s="83">
        <v>39295</v>
      </c>
      <c r="B176" s="65">
        <v>145.179993</v>
      </c>
      <c r="C176" s="65">
        <v>150.58999600000001</v>
      </c>
      <c r="D176" s="65">
        <v>137</v>
      </c>
      <c r="E176" s="65">
        <v>147.58999600000001</v>
      </c>
      <c r="F176" s="65">
        <v>106.53945899999999</v>
      </c>
      <c r="G176" s="65">
        <v>6195918600</v>
      </c>
    </row>
    <row r="177" spans="1:7" x14ac:dyDescent="0.45">
      <c r="A177" s="83">
        <v>39326</v>
      </c>
      <c r="B177" s="65">
        <v>147.449997</v>
      </c>
      <c r="C177" s="65">
        <v>154.38999899999999</v>
      </c>
      <c r="D177" s="65">
        <v>144.33000200000001</v>
      </c>
      <c r="E177" s="65">
        <v>152.58000200000001</v>
      </c>
      <c r="F177" s="65">
        <v>110.141502</v>
      </c>
      <c r="G177" s="65">
        <v>2967009200</v>
      </c>
    </row>
    <row r="178" spans="1:7" x14ac:dyDescent="0.45">
      <c r="A178" s="83">
        <v>39356</v>
      </c>
      <c r="B178" s="65">
        <v>152.60000600000001</v>
      </c>
      <c r="C178" s="65">
        <v>157.520004</v>
      </c>
      <c r="D178" s="65">
        <v>148.66000399999999</v>
      </c>
      <c r="E178" s="65">
        <v>154.64999399999999</v>
      </c>
      <c r="F178" s="65">
        <v>112.165375</v>
      </c>
      <c r="G178" s="65">
        <v>3850069600</v>
      </c>
    </row>
    <row r="179" spans="1:7" x14ac:dyDescent="0.45">
      <c r="A179" s="83">
        <v>39387</v>
      </c>
      <c r="B179" s="65">
        <v>153.28999300000001</v>
      </c>
      <c r="C179" s="65">
        <v>153.41000399999999</v>
      </c>
      <c r="D179" s="65">
        <v>140.66000399999999</v>
      </c>
      <c r="E179" s="65">
        <v>148.66000399999999</v>
      </c>
      <c r="F179" s="65">
        <v>107.82092299999999</v>
      </c>
      <c r="G179" s="65">
        <v>5472709900</v>
      </c>
    </row>
    <row r="180" spans="1:7" x14ac:dyDescent="0.45">
      <c r="A180" s="83">
        <v>39417</v>
      </c>
      <c r="B180" s="65">
        <v>148.19000199999999</v>
      </c>
      <c r="C180" s="65">
        <v>152.88999899999999</v>
      </c>
      <c r="D180" s="65">
        <v>143.96000699999999</v>
      </c>
      <c r="E180" s="65">
        <v>146.21000699999999</v>
      </c>
      <c r="F180" s="65">
        <v>106.04396800000001</v>
      </c>
      <c r="G180" s="65">
        <v>3293787500</v>
      </c>
    </row>
    <row r="181" spans="1:7" x14ac:dyDescent="0.45">
      <c r="A181" s="83">
        <v>39448</v>
      </c>
      <c r="B181" s="65">
        <v>146.529999</v>
      </c>
      <c r="C181" s="65">
        <v>146.990005</v>
      </c>
      <c r="D181" s="65">
        <v>126</v>
      </c>
      <c r="E181" s="65">
        <v>137.36999499999999</v>
      </c>
      <c r="F181" s="65">
        <v>100.161209</v>
      </c>
      <c r="G181" s="65">
        <v>6106834300</v>
      </c>
    </row>
    <row r="182" spans="1:7" x14ac:dyDescent="0.45">
      <c r="A182" s="83">
        <v>39479</v>
      </c>
      <c r="B182" s="65">
        <v>137.94000199999999</v>
      </c>
      <c r="C182" s="65">
        <v>139.61000100000001</v>
      </c>
      <c r="D182" s="65">
        <v>131.729996</v>
      </c>
      <c r="E182" s="65">
        <v>133.820007</v>
      </c>
      <c r="F182" s="65">
        <v>97.572823</v>
      </c>
      <c r="G182" s="65">
        <v>4151028600</v>
      </c>
    </row>
    <row r="183" spans="1:7" x14ac:dyDescent="0.45">
      <c r="A183" s="83">
        <v>39508</v>
      </c>
      <c r="B183" s="65">
        <v>133.13999899999999</v>
      </c>
      <c r="C183" s="65">
        <v>135.80999800000001</v>
      </c>
      <c r="D183" s="65">
        <v>126.07</v>
      </c>
      <c r="E183" s="65">
        <v>131.970001</v>
      </c>
      <c r="F183" s="65">
        <v>96.223892000000006</v>
      </c>
      <c r="G183" s="65">
        <v>5462121800</v>
      </c>
    </row>
    <row r="184" spans="1:7" x14ac:dyDescent="0.45">
      <c r="A184" s="83">
        <v>39539</v>
      </c>
      <c r="B184" s="65">
        <v>133.61000100000001</v>
      </c>
      <c r="C184" s="65">
        <v>140.58999600000001</v>
      </c>
      <c r="D184" s="65">
        <v>132.33000200000001</v>
      </c>
      <c r="E184" s="65">
        <v>138.259995</v>
      </c>
      <c r="F184" s="65">
        <v>101.309235</v>
      </c>
      <c r="G184" s="65">
        <v>4014652600</v>
      </c>
    </row>
    <row r="185" spans="1:7" x14ac:dyDescent="0.45">
      <c r="A185" s="83">
        <v>39569</v>
      </c>
      <c r="B185" s="65">
        <v>138.38000500000001</v>
      </c>
      <c r="C185" s="65">
        <v>144.300003</v>
      </c>
      <c r="D185" s="65">
        <v>137.520004</v>
      </c>
      <c r="E185" s="65">
        <v>140.35000600000001</v>
      </c>
      <c r="F185" s="65">
        <v>102.84065200000001</v>
      </c>
      <c r="G185" s="65">
        <v>3646997000</v>
      </c>
    </row>
    <row r="186" spans="1:7" x14ac:dyDescent="0.45">
      <c r="A186" s="83">
        <v>39600</v>
      </c>
      <c r="B186" s="65">
        <v>139.83000200000001</v>
      </c>
      <c r="C186" s="65">
        <v>140.88999899999999</v>
      </c>
      <c r="D186" s="65">
        <v>127.040001</v>
      </c>
      <c r="E186" s="65">
        <v>127.980003</v>
      </c>
      <c r="F186" s="65">
        <v>93.776611000000003</v>
      </c>
      <c r="G186" s="65">
        <v>5408930000</v>
      </c>
    </row>
    <row r="187" spans="1:7" x14ac:dyDescent="0.45">
      <c r="A187" s="83">
        <v>39630</v>
      </c>
      <c r="B187" s="65">
        <v>126.519997</v>
      </c>
      <c r="C187" s="65">
        <v>129.16000399999999</v>
      </c>
      <c r="D187" s="65">
        <v>120.019997</v>
      </c>
      <c r="E187" s="65">
        <v>126.83000199999999</v>
      </c>
      <c r="F187" s="65">
        <v>93.398796000000004</v>
      </c>
      <c r="G187" s="65">
        <v>7156206800</v>
      </c>
    </row>
    <row r="188" spans="1:7" x14ac:dyDescent="0.45">
      <c r="A188" s="83">
        <v>39661</v>
      </c>
      <c r="B188" s="65">
        <v>127.120003</v>
      </c>
      <c r="C188" s="65">
        <v>131.509995</v>
      </c>
      <c r="D188" s="65">
        <v>124.760002</v>
      </c>
      <c r="E188" s="65">
        <v>128.78999300000001</v>
      </c>
      <c r="F188" s="65">
        <v>94.842162999999999</v>
      </c>
      <c r="G188" s="65">
        <v>4344355500</v>
      </c>
    </row>
    <row r="189" spans="1:7" x14ac:dyDescent="0.45">
      <c r="A189" s="83">
        <v>39692</v>
      </c>
      <c r="B189" s="65">
        <v>130.029999</v>
      </c>
      <c r="C189" s="65">
        <v>130.71000699999999</v>
      </c>
      <c r="D189" s="65">
        <v>110.529999</v>
      </c>
      <c r="E189" s="65">
        <v>115.989998</v>
      </c>
      <c r="F189" s="65">
        <v>85.416122000000001</v>
      </c>
      <c r="G189" s="65">
        <v>8105188900</v>
      </c>
    </row>
    <row r="190" spans="1:7" x14ac:dyDescent="0.45">
      <c r="A190" s="83">
        <v>39722</v>
      </c>
      <c r="B190" s="65">
        <v>115.269997</v>
      </c>
      <c r="C190" s="65">
        <v>116.69000200000001</v>
      </c>
      <c r="D190" s="65">
        <v>83.580001999999993</v>
      </c>
      <c r="E190" s="65">
        <v>96.830001999999993</v>
      </c>
      <c r="F190" s="65">
        <v>71.719275999999994</v>
      </c>
      <c r="G190" s="65">
        <v>11882352200</v>
      </c>
    </row>
    <row r="191" spans="1:7" x14ac:dyDescent="0.45">
      <c r="A191" s="83">
        <v>39753</v>
      </c>
      <c r="B191" s="65">
        <v>96.779999000000004</v>
      </c>
      <c r="C191" s="65">
        <v>100.860001</v>
      </c>
      <c r="D191" s="65">
        <v>74.339995999999999</v>
      </c>
      <c r="E191" s="65">
        <v>90.089995999999999</v>
      </c>
      <c r="F191" s="65">
        <v>66.727149999999995</v>
      </c>
      <c r="G191" s="65">
        <v>8762237000</v>
      </c>
    </row>
    <row r="192" spans="1:7" x14ac:dyDescent="0.45">
      <c r="A192" s="83">
        <v>39783</v>
      </c>
      <c r="B192" s="65">
        <v>87.510002</v>
      </c>
      <c r="C192" s="65">
        <v>92.43</v>
      </c>
      <c r="D192" s="65">
        <v>81.860000999999997</v>
      </c>
      <c r="E192" s="65">
        <v>90.239998</v>
      </c>
      <c r="F192" s="65">
        <v>66.838226000000006</v>
      </c>
      <c r="G192" s="65">
        <v>6919927700</v>
      </c>
    </row>
    <row r="193" spans="1:7" x14ac:dyDescent="0.45">
      <c r="A193" s="83">
        <v>39814</v>
      </c>
      <c r="B193" s="65">
        <v>90.440002000000007</v>
      </c>
      <c r="C193" s="65">
        <v>94.449996999999996</v>
      </c>
      <c r="D193" s="65">
        <v>80.050003000000004</v>
      </c>
      <c r="E193" s="65">
        <v>82.830001999999993</v>
      </c>
      <c r="F193" s="65">
        <v>61.84787</v>
      </c>
      <c r="G193" s="65">
        <v>6872039400</v>
      </c>
    </row>
    <row r="194" spans="1:7" x14ac:dyDescent="0.45">
      <c r="A194" s="83">
        <v>39845</v>
      </c>
      <c r="B194" s="65">
        <v>81.569999999999993</v>
      </c>
      <c r="C194" s="65">
        <v>87.739998</v>
      </c>
      <c r="D194" s="65">
        <v>73.809997999999993</v>
      </c>
      <c r="E194" s="65">
        <v>73.930000000000007</v>
      </c>
      <c r="F194" s="65">
        <v>55.202407999999998</v>
      </c>
      <c r="G194" s="65">
        <v>7275092500</v>
      </c>
    </row>
    <row r="195" spans="1:7" x14ac:dyDescent="0.45">
      <c r="A195" s="83">
        <v>39873</v>
      </c>
      <c r="B195" s="65">
        <v>72.519997000000004</v>
      </c>
      <c r="C195" s="65">
        <v>83.300003000000004</v>
      </c>
      <c r="D195" s="65">
        <v>67.099997999999999</v>
      </c>
      <c r="E195" s="65">
        <v>79.519997000000004</v>
      </c>
      <c r="F195" s="65">
        <v>59.376331</v>
      </c>
      <c r="G195" s="65">
        <v>8813959700</v>
      </c>
    </row>
    <row r="196" spans="1:7" x14ac:dyDescent="0.45">
      <c r="A196" s="83">
        <v>39904</v>
      </c>
      <c r="B196" s="65">
        <v>78.529999000000004</v>
      </c>
      <c r="C196" s="65">
        <v>89.019997000000004</v>
      </c>
      <c r="D196" s="65">
        <v>78.330001999999993</v>
      </c>
      <c r="E196" s="65">
        <v>87.419998000000007</v>
      </c>
      <c r="F196" s="65">
        <v>65.742371000000006</v>
      </c>
      <c r="G196" s="65">
        <v>6023006600</v>
      </c>
    </row>
    <row r="197" spans="1:7" x14ac:dyDescent="0.45">
      <c r="A197" s="83">
        <v>39934</v>
      </c>
      <c r="B197" s="65">
        <v>87.440002000000007</v>
      </c>
      <c r="C197" s="65">
        <v>93.699996999999996</v>
      </c>
      <c r="D197" s="65">
        <v>86.720000999999996</v>
      </c>
      <c r="E197" s="65">
        <v>92.529999000000004</v>
      </c>
      <c r="F197" s="65">
        <v>69.585235999999995</v>
      </c>
      <c r="G197" s="65">
        <v>5195735600</v>
      </c>
    </row>
    <row r="198" spans="1:7" x14ac:dyDescent="0.45">
      <c r="A198" s="83">
        <v>39965</v>
      </c>
      <c r="B198" s="65">
        <v>93.669998000000007</v>
      </c>
      <c r="C198" s="65">
        <v>96.110000999999997</v>
      </c>
      <c r="D198" s="65">
        <v>88.849997999999999</v>
      </c>
      <c r="E198" s="65">
        <v>91.949996999999996</v>
      </c>
      <c r="F198" s="65">
        <v>69.149062999999998</v>
      </c>
      <c r="G198" s="65">
        <v>5054855000</v>
      </c>
    </row>
    <row r="199" spans="1:7" x14ac:dyDescent="0.45">
      <c r="A199" s="83">
        <v>39995</v>
      </c>
      <c r="B199" s="65">
        <v>92.339995999999999</v>
      </c>
      <c r="C199" s="65">
        <v>99.830001999999993</v>
      </c>
      <c r="D199" s="65">
        <v>87</v>
      </c>
      <c r="E199" s="65">
        <v>98.809997999999993</v>
      </c>
      <c r="F199" s="65">
        <v>74.727737000000005</v>
      </c>
      <c r="G199" s="65">
        <v>4295844600</v>
      </c>
    </row>
    <row r="200" spans="1:7" x14ac:dyDescent="0.45">
      <c r="A200" s="83">
        <v>40026</v>
      </c>
      <c r="B200" s="65">
        <v>99.849997999999999</v>
      </c>
      <c r="C200" s="65">
        <v>104.349998</v>
      </c>
      <c r="D200" s="65">
        <v>98.110000999999997</v>
      </c>
      <c r="E200" s="65">
        <v>102.459999</v>
      </c>
      <c r="F200" s="65">
        <v>77.488151999999999</v>
      </c>
      <c r="G200" s="65">
        <v>3957574800</v>
      </c>
    </row>
    <row r="201" spans="1:7" x14ac:dyDescent="0.45">
      <c r="A201" s="83">
        <v>40057</v>
      </c>
      <c r="B201" s="65">
        <v>101.949997</v>
      </c>
      <c r="C201" s="65">
        <v>108.05999799999999</v>
      </c>
      <c r="D201" s="65">
        <v>99.57</v>
      </c>
      <c r="E201" s="65">
        <v>105.589996</v>
      </c>
      <c r="F201" s="65">
        <v>79.855270000000004</v>
      </c>
      <c r="G201" s="65">
        <v>3777956700</v>
      </c>
    </row>
    <row r="202" spans="1:7" x14ac:dyDescent="0.45">
      <c r="A202" s="83">
        <v>40087</v>
      </c>
      <c r="B202" s="65">
        <v>103</v>
      </c>
      <c r="C202" s="65">
        <v>110.30999799999999</v>
      </c>
      <c r="D202" s="65">
        <v>101.989998</v>
      </c>
      <c r="E202" s="65">
        <v>103.55999799999999</v>
      </c>
      <c r="F202" s="65">
        <v>78.693091999999993</v>
      </c>
      <c r="G202" s="65">
        <v>4481700800</v>
      </c>
    </row>
    <row r="203" spans="1:7" x14ac:dyDescent="0.45">
      <c r="A203" s="83">
        <v>40118</v>
      </c>
      <c r="B203" s="65">
        <v>104.129997</v>
      </c>
      <c r="C203" s="65">
        <v>111.739998</v>
      </c>
      <c r="D203" s="65">
        <v>103.08000199999999</v>
      </c>
      <c r="E203" s="65">
        <v>109.94000200000001</v>
      </c>
      <c r="F203" s="65">
        <v>83.5411</v>
      </c>
      <c r="G203" s="65">
        <v>3430866200</v>
      </c>
    </row>
    <row r="204" spans="1:7" x14ac:dyDescent="0.45">
      <c r="A204" s="83">
        <v>40148</v>
      </c>
      <c r="B204" s="65">
        <v>110.91999800000001</v>
      </c>
      <c r="C204" s="65">
        <v>113.029999</v>
      </c>
      <c r="D204" s="65">
        <v>109.019997</v>
      </c>
      <c r="E204" s="65">
        <v>111.44000200000001</v>
      </c>
      <c r="F204" s="65">
        <v>84.680961999999994</v>
      </c>
      <c r="G204" s="65">
        <v>2883885800</v>
      </c>
    </row>
    <row r="205" spans="1:7" x14ac:dyDescent="0.45">
      <c r="A205" s="83">
        <v>40179</v>
      </c>
      <c r="B205" s="65">
        <v>112.370003</v>
      </c>
      <c r="C205" s="65">
        <v>115.139999</v>
      </c>
      <c r="D205" s="65">
        <v>107.220001</v>
      </c>
      <c r="E205" s="65">
        <v>107.389999</v>
      </c>
      <c r="F205" s="65">
        <v>82.042762999999994</v>
      </c>
      <c r="G205" s="65">
        <v>3706842300</v>
      </c>
    </row>
    <row r="206" spans="1:7" x14ac:dyDescent="0.45">
      <c r="A206" s="83">
        <v>40210</v>
      </c>
      <c r="B206" s="65">
        <v>108.150002</v>
      </c>
      <c r="C206" s="65">
        <v>111.58000199999999</v>
      </c>
      <c r="D206" s="65">
        <v>104.58000199999999</v>
      </c>
      <c r="E206" s="65">
        <v>110.739998</v>
      </c>
      <c r="F206" s="65">
        <v>84.602051000000003</v>
      </c>
      <c r="G206" s="65">
        <v>4451912400</v>
      </c>
    </row>
    <row r="207" spans="1:7" x14ac:dyDescent="0.45">
      <c r="A207" s="83">
        <v>40238</v>
      </c>
      <c r="B207" s="65">
        <v>111.199997</v>
      </c>
      <c r="C207" s="65">
        <v>118.16999800000001</v>
      </c>
      <c r="D207" s="65">
        <v>111.16999800000001</v>
      </c>
      <c r="E207" s="65">
        <v>117</v>
      </c>
      <c r="F207" s="65">
        <v>89.384506000000002</v>
      </c>
      <c r="G207" s="65">
        <v>3899688500</v>
      </c>
    </row>
    <row r="208" spans="1:7" x14ac:dyDescent="0.45">
      <c r="A208" s="83">
        <v>40269</v>
      </c>
      <c r="B208" s="65">
        <v>117.800003</v>
      </c>
      <c r="C208" s="65">
        <v>122.120003</v>
      </c>
      <c r="D208" s="65">
        <v>117.099998</v>
      </c>
      <c r="E208" s="65">
        <v>118.80999799999999</v>
      </c>
      <c r="F208" s="65">
        <v>91.141105999999994</v>
      </c>
      <c r="G208" s="65">
        <v>3887089700</v>
      </c>
    </row>
    <row r="209" spans="1:7" x14ac:dyDescent="0.45">
      <c r="A209" s="83">
        <v>40299</v>
      </c>
      <c r="B209" s="65">
        <v>119.379997</v>
      </c>
      <c r="C209" s="65">
        <v>120.68</v>
      </c>
      <c r="D209" s="65">
        <v>104.379997</v>
      </c>
      <c r="E209" s="65">
        <v>109.370003</v>
      </c>
      <c r="F209" s="65">
        <v>83.89949</v>
      </c>
      <c r="G209" s="65">
        <v>7413878800</v>
      </c>
    </row>
    <row r="210" spans="1:7" x14ac:dyDescent="0.45">
      <c r="A210" s="83">
        <v>40330</v>
      </c>
      <c r="B210" s="65">
        <v>108.349998</v>
      </c>
      <c r="C210" s="65">
        <v>113.199997</v>
      </c>
      <c r="D210" s="65">
        <v>102.879997</v>
      </c>
      <c r="E210" s="65">
        <v>103.220001</v>
      </c>
      <c r="F210" s="65">
        <v>79.181731999999997</v>
      </c>
      <c r="G210" s="65">
        <v>5706059600</v>
      </c>
    </row>
    <row r="211" spans="1:7" x14ac:dyDescent="0.45">
      <c r="A211" s="83">
        <v>40360</v>
      </c>
      <c r="B211" s="65">
        <v>103.150002</v>
      </c>
      <c r="C211" s="65">
        <v>112.290001</v>
      </c>
      <c r="D211" s="65">
        <v>101.129997</v>
      </c>
      <c r="E211" s="65">
        <v>110.269997</v>
      </c>
      <c r="F211" s="65">
        <v>84.992348000000007</v>
      </c>
      <c r="G211" s="65">
        <v>4725402000</v>
      </c>
    </row>
    <row r="212" spans="1:7" x14ac:dyDescent="0.45">
      <c r="A212" s="83">
        <v>40391</v>
      </c>
      <c r="B212" s="65">
        <v>111.989998</v>
      </c>
      <c r="C212" s="65">
        <v>113.18</v>
      </c>
      <c r="D212" s="65">
        <v>104.290001</v>
      </c>
      <c r="E212" s="65">
        <v>105.30999799999999</v>
      </c>
      <c r="F212" s="65">
        <v>81.169380000000004</v>
      </c>
      <c r="G212" s="65">
        <v>4541971600</v>
      </c>
    </row>
    <row r="213" spans="1:7" x14ac:dyDescent="0.45">
      <c r="A213" s="83">
        <v>40422</v>
      </c>
      <c r="B213" s="65">
        <v>106.730003</v>
      </c>
      <c r="C213" s="65">
        <v>115.790001</v>
      </c>
      <c r="D213" s="65">
        <v>106.660004</v>
      </c>
      <c r="E213" s="65">
        <v>114.129997</v>
      </c>
      <c r="F213" s="65">
        <v>87.967528999999999</v>
      </c>
      <c r="G213" s="65">
        <v>4035642500</v>
      </c>
    </row>
    <row r="214" spans="1:7" x14ac:dyDescent="0.45">
      <c r="A214" s="83">
        <v>40452</v>
      </c>
      <c r="B214" s="65">
        <v>114.989998</v>
      </c>
      <c r="C214" s="65">
        <v>119.760002</v>
      </c>
      <c r="D214" s="65">
        <v>113.18</v>
      </c>
      <c r="E214" s="65">
        <v>118.489998</v>
      </c>
      <c r="F214" s="65">
        <v>91.817001000000005</v>
      </c>
      <c r="G214" s="65">
        <v>3767490800</v>
      </c>
    </row>
    <row r="215" spans="1:7" x14ac:dyDescent="0.45">
      <c r="A215" s="83">
        <v>40483</v>
      </c>
      <c r="B215" s="65">
        <v>119.07</v>
      </c>
      <c r="C215" s="65">
        <v>122.949997</v>
      </c>
      <c r="D215" s="65">
        <v>117.589996</v>
      </c>
      <c r="E215" s="65">
        <v>118.489998</v>
      </c>
      <c r="F215" s="65">
        <v>91.817001000000005</v>
      </c>
      <c r="G215" s="65">
        <v>3983708900</v>
      </c>
    </row>
    <row r="216" spans="1:7" x14ac:dyDescent="0.45">
      <c r="A216" s="83">
        <v>40513</v>
      </c>
      <c r="B216" s="65">
        <v>120.199997</v>
      </c>
      <c r="C216" s="65">
        <v>126.199997</v>
      </c>
      <c r="D216" s="65">
        <v>120.19000200000001</v>
      </c>
      <c r="E216" s="65">
        <v>125.75</v>
      </c>
      <c r="F216" s="65">
        <v>97.442711000000003</v>
      </c>
      <c r="G216" s="65">
        <v>2722749900</v>
      </c>
    </row>
    <row r="217" spans="1:7" x14ac:dyDescent="0.45">
      <c r="A217" s="83">
        <v>40544</v>
      </c>
      <c r="B217" s="65">
        <v>126.709999</v>
      </c>
      <c r="C217" s="65">
        <v>130.35000600000001</v>
      </c>
      <c r="D217" s="65">
        <v>125.699997</v>
      </c>
      <c r="E217" s="65">
        <v>128.679993</v>
      </c>
      <c r="F217" s="65">
        <v>100.23754099999999</v>
      </c>
      <c r="G217" s="65">
        <v>2860314700</v>
      </c>
    </row>
    <row r="218" spans="1:7" x14ac:dyDescent="0.45">
      <c r="A218" s="83">
        <v>40575</v>
      </c>
      <c r="B218" s="65">
        <v>129.46000699999999</v>
      </c>
      <c r="C218" s="65">
        <v>134.69000199999999</v>
      </c>
      <c r="D218" s="65">
        <v>129.38000500000001</v>
      </c>
      <c r="E218" s="65">
        <v>133.14999399999999</v>
      </c>
      <c r="F218" s="65">
        <v>103.719543</v>
      </c>
      <c r="G218" s="65">
        <v>2820073500</v>
      </c>
    </row>
    <row r="219" spans="1:7" x14ac:dyDescent="0.45">
      <c r="A219" s="83">
        <v>40603</v>
      </c>
      <c r="B219" s="65">
        <v>133.570007</v>
      </c>
      <c r="C219" s="65">
        <v>133.69000199999999</v>
      </c>
      <c r="D219" s="65">
        <v>125.279999</v>
      </c>
      <c r="E219" s="65">
        <v>132.58999600000001</v>
      </c>
      <c r="F219" s="65">
        <v>103.28331</v>
      </c>
      <c r="G219" s="65">
        <v>4787459400</v>
      </c>
    </row>
    <row r="220" spans="1:7" x14ac:dyDescent="0.45">
      <c r="A220" s="83">
        <v>40634</v>
      </c>
      <c r="B220" s="65">
        <v>133.41000399999999</v>
      </c>
      <c r="C220" s="65">
        <v>136.570007</v>
      </c>
      <c r="D220" s="65">
        <v>129.509995</v>
      </c>
      <c r="E220" s="65">
        <v>136.429993</v>
      </c>
      <c r="F220" s="65">
        <v>106.736198</v>
      </c>
      <c r="G220" s="65">
        <v>2812718500</v>
      </c>
    </row>
    <row r="221" spans="1:7" x14ac:dyDescent="0.45">
      <c r="A221" s="83">
        <v>40664</v>
      </c>
      <c r="B221" s="65">
        <v>137.070007</v>
      </c>
      <c r="C221" s="65">
        <v>137.179993</v>
      </c>
      <c r="D221" s="65">
        <v>131.38000500000001</v>
      </c>
      <c r="E221" s="65">
        <v>134.89999399999999</v>
      </c>
      <c r="F221" s="65">
        <v>105.539215</v>
      </c>
      <c r="G221" s="65">
        <v>3337607300</v>
      </c>
    </row>
    <row r="222" spans="1:7" x14ac:dyDescent="0.45">
      <c r="A222" s="83">
        <v>40695</v>
      </c>
      <c r="B222" s="65">
        <v>134.509995</v>
      </c>
      <c r="C222" s="65">
        <v>134.91999799999999</v>
      </c>
      <c r="D222" s="65">
        <v>126.19000200000001</v>
      </c>
      <c r="E222" s="65">
        <v>131.970001</v>
      </c>
      <c r="F222" s="65">
        <v>103.246933</v>
      </c>
      <c r="G222" s="65">
        <v>4710433400</v>
      </c>
    </row>
    <row r="223" spans="1:7" x14ac:dyDescent="0.45">
      <c r="A223" s="83">
        <v>40725</v>
      </c>
      <c r="B223" s="65">
        <v>132.08999600000001</v>
      </c>
      <c r="C223" s="65">
        <v>135.699997</v>
      </c>
      <c r="D223" s="65">
        <v>127.970001</v>
      </c>
      <c r="E223" s="65">
        <v>129.33000200000001</v>
      </c>
      <c r="F223" s="65">
        <v>101.683189</v>
      </c>
      <c r="G223" s="65">
        <v>3840768000</v>
      </c>
    </row>
    <row r="224" spans="1:7" x14ac:dyDescent="0.45">
      <c r="A224" s="83">
        <v>40756</v>
      </c>
      <c r="B224" s="65">
        <v>130.83999600000001</v>
      </c>
      <c r="C224" s="65">
        <v>130.96000699999999</v>
      </c>
      <c r="D224" s="65">
        <v>110.269997</v>
      </c>
      <c r="E224" s="65">
        <v>122.220001</v>
      </c>
      <c r="F224" s="65">
        <v>96.093047999999996</v>
      </c>
      <c r="G224" s="65">
        <v>9050451800</v>
      </c>
    </row>
    <row r="225" spans="1:7" x14ac:dyDescent="0.45">
      <c r="A225" s="83">
        <v>40787</v>
      </c>
      <c r="B225" s="65">
        <v>122.290001</v>
      </c>
      <c r="C225" s="65">
        <v>123.400002</v>
      </c>
      <c r="D225" s="65">
        <v>111.300003</v>
      </c>
      <c r="E225" s="65">
        <v>113.150002</v>
      </c>
      <c r="F225" s="65">
        <v>88.961945</v>
      </c>
      <c r="G225" s="65">
        <v>6188283200</v>
      </c>
    </row>
    <row r="226" spans="1:7" x14ac:dyDescent="0.45">
      <c r="A226" s="83">
        <v>40817</v>
      </c>
      <c r="B226" s="65">
        <v>112.489998</v>
      </c>
      <c r="C226" s="65">
        <v>129.41999799999999</v>
      </c>
      <c r="D226" s="65">
        <v>107.43</v>
      </c>
      <c r="E226" s="65">
        <v>125.5</v>
      </c>
      <c r="F226" s="65">
        <v>99.182372999999998</v>
      </c>
      <c r="G226" s="65">
        <v>5721102000</v>
      </c>
    </row>
    <row r="227" spans="1:7" x14ac:dyDescent="0.45">
      <c r="A227" s="83">
        <v>40848</v>
      </c>
      <c r="B227" s="65">
        <v>122.029999</v>
      </c>
      <c r="C227" s="65">
        <v>128.020004</v>
      </c>
      <c r="D227" s="65">
        <v>116.199997</v>
      </c>
      <c r="E227" s="65">
        <v>124.989998</v>
      </c>
      <c r="F227" s="65">
        <v>98.779326999999995</v>
      </c>
      <c r="G227" s="65">
        <v>5013586000</v>
      </c>
    </row>
    <row r="228" spans="1:7" x14ac:dyDescent="0.45">
      <c r="A228" s="83">
        <v>40878</v>
      </c>
      <c r="B228" s="65">
        <v>124.849998</v>
      </c>
      <c r="C228" s="65">
        <v>127.260002</v>
      </c>
      <c r="D228" s="65">
        <v>120.029999</v>
      </c>
      <c r="E228" s="65">
        <v>125.5</v>
      </c>
      <c r="F228" s="65">
        <v>99.182372999999998</v>
      </c>
      <c r="G228" s="65">
        <v>3848636100</v>
      </c>
    </row>
    <row r="229" spans="1:7" x14ac:dyDescent="0.45">
      <c r="A229" s="83">
        <v>40909</v>
      </c>
      <c r="B229" s="65">
        <v>127.760002</v>
      </c>
      <c r="C229" s="65">
        <v>133.39999399999999</v>
      </c>
      <c r="D229" s="65">
        <v>126.43</v>
      </c>
      <c r="E229" s="65">
        <v>131.320007</v>
      </c>
      <c r="F229" s="65">
        <v>104.440102</v>
      </c>
      <c r="G229" s="65">
        <v>2883821400</v>
      </c>
    </row>
    <row r="230" spans="1:7" x14ac:dyDescent="0.45">
      <c r="A230" s="83">
        <v>40940</v>
      </c>
      <c r="B230" s="65">
        <v>132.28999300000001</v>
      </c>
      <c r="C230" s="65">
        <v>138.19000199999999</v>
      </c>
      <c r="D230" s="65">
        <v>132.13000500000001</v>
      </c>
      <c r="E230" s="65">
        <v>137.020004</v>
      </c>
      <c r="F230" s="65">
        <v>108.973373</v>
      </c>
      <c r="G230" s="65">
        <v>2894582000</v>
      </c>
    </row>
    <row r="231" spans="1:7" x14ac:dyDescent="0.45">
      <c r="A231" s="83">
        <v>40969</v>
      </c>
      <c r="B231" s="65">
        <v>137.30999800000001</v>
      </c>
      <c r="C231" s="65">
        <v>141.83000200000001</v>
      </c>
      <c r="D231" s="65">
        <v>134.36000100000001</v>
      </c>
      <c r="E231" s="65">
        <v>140.80999800000001</v>
      </c>
      <c r="F231" s="65">
        <v>111.98761</v>
      </c>
      <c r="G231" s="65">
        <v>3057516200</v>
      </c>
    </row>
    <row r="232" spans="1:7" x14ac:dyDescent="0.45">
      <c r="A232" s="83">
        <v>41000</v>
      </c>
      <c r="B232" s="65">
        <v>140.63999899999999</v>
      </c>
      <c r="C232" s="65">
        <v>142.21000699999999</v>
      </c>
      <c r="D232" s="65">
        <v>135.759995</v>
      </c>
      <c r="E232" s="65">
        <v>139.86999499999999</v>
      </c>
      <c r="F232" s="65">
        <v>111.727493</v>
      </c>
      <c r="G232" s="65">
        <v>3035644100</v>
      </c>
    </row>
    <row r="233" spans="1:7" x14ac:dyDescent="0.45">
      <c r="A233" s="83">
        <v>41030</v>
      </c>
      <c r="B233" s="65">
        <v>139.78999300000001</v>
      </c>
      <c r="C233" s="65">
        <v>141.66000399999999</v>
      </c>
      <c r="D233" s="65">
        <v>129.550003</v>
      </c>
      <c r="E233" s="65">
        <v>131.470001</v>
      </c>
      <c r="F233" s="65">
        <v>105.017639</v>
      </c>
      <c r="G233" s="65">
        <v>4004156100</v>
      </c>
    </row>
    <row r="234" spans="1:7" x14ac:dyDescent="0.45">
      <c r="A234" s="83">
        <v>41061</v>
      </c>
      <c r="B234" s="65">
        <v>129.41000399999999</v>
      </c>
      <c r="C234" s="65">
        <v>136.270004</v>
      </c>
      <c r="D234" s="65">
        <v>127.139999</v>
      </c>
      <c r="E234" s="65">
        <v>136.10000600000001</v>
      </c>
      <c r="F234" s="65">
        <v>108.716049</v>
      </c>
      <c r="G234" s="65">
        <v>3644886200</v>
      </c>
    </row>
    <row r="235" spans="1:7" x14ac:dyDescent="0.45">
      <c r="A235" s="83">
        <v>41091</v>
      </c>
      <c r="B235" s="65">
        <v>136.479996</v>
      </c>
      <c r="C235" s="65">
        <v>139.33999600000001</v>
      </c>
      <c r="D235" s="65">
        <v>132.60000600000001</v>
      </c>
      <c r="E235" s="65">
        <v>137.71000699999999</v>
      </c>
      <c r="F235" s="65">
        <v>110.572075</v>
      </c>
      <c r="G235" s="65">
        <v>2864743300</v>
      </c>
    </row>
    <row r="236" spans="1:7" x14ac:dyDescent="0.45">
      <c r="A236" s="83">
        <v>41122</v>
      </c>
      <c r="B236" s="65">
        <v>138.699997</v>
      </c>
      <c r="C236" s="65">
        <v>143.08999600000001</v>
      </c>
      <c r="D236" s="65">
        <v>135.58000200000001</v>
      </c>
      <c r="E236" s="65">
        <v>141.16000399999999</v>
      </c>
      <c r="F236" s="65">
        <v>113.342224</v>
      </c>
      <c r="G236" s="65">
        <v>2413590900</v>
      </c>
    </row>
    <row r="237" spans="1:7" x14ac:dyDescent="0.45">
      <c r="A237" s="83">
        <v>41153</v>
      </c>
      <c r="B237" s="65">
        <v>141.03999300000001</v>
      </c>
      <c r="C237" s="65">
        <v>148.11000100000001</v>
      </c>
      <c r="D237" s="65">
        <v>140.13000500000001</v>
      </c>
      <c r="E237" s="65">
        <v>143.970001</v>
      </c>
      <c r="F237" s="65">
        <v>115.598457</v>
      </c>
      <c r="G237" s="65">
        <v>2391233500</v>
      </c>
    </row>
    <row r="238" spans="1:7" x14ac:dyDescent="0.45">
      <c r="A238" s="83">
        <v>41183</v>
      </c>
      <c r="B238" s="65">
        <v>144.520004</v>
      </c>
      <c r="C238" s="65">
        <v>147.16000399999999</v>
      </c>
      <c r="D238" s="65">
        <v>140.38999899999999</v>
      </c>
      <c r="E238" s="65">
        <v>141.35000600000001</v>
      </c>
      <c r="F238" s="65">
        <v>114.100647</v>
      </c>
      <c r="G238" s="65">
        <v>2719915500</v>
      </c>
    </row>
    <row r="239" spans="1:7" x14ac:dyDescent="0.45">
      <c r="A239" s="83">
        <v>41214</v>
      </c>
      <c r="B239" s="65">
        <v>141.64999399999999</v>
      </c>
      <c r="C239" s="65">
        <v>143.720001</v>
      </c>
      <c r="D239" s="65">
        <v>134.699997</v>
      </c>
      <c r="E239" s="65">
        <v>142.14999399999999</v>
      </c>
      <c r="F239" s="65">
        <v>114.746399</v>
      </c>
      <c r="G239" s="65">
        <v>3032769100</v>
      </c>
    </row>
    <row r="240" spans="1:7" x14ac:dyDescent="0.45">
      <c r="A240" s="83">
        <v>41244</v>
      </c>
      <c r="B240" s="65">
        <v>142.800003</v>
      </c>
      <c r="C240" s="65">
        <v>145.58000200000001</v>
      </c>
      <c r="D240" s="65">
        <v>139.53999300000001</v>
      </c>
      <c r="E240" s="65">
        <v>142.41000399999999</v>
      </c>
      <c r="F240" s="65">
        <v>114.956276</v>
      </c>
      <c r="G240" s="65">
        <v>2889875900</v>
      </c>
    </row>
    <row r="241" spans="1:7" x14ac:dyDescent="0.45">
      <c r="A241" s="83">
        <v>41275</v>
      </c>
      <c r="B241" s="65">
        <v>145.11000100000001</v>
      </c>
      <c r="C241" s="65">
        <v>150.94000199999999</v>
      </c>
      <c r="D241" s="65">
        <v>144.729996</v>
      </c>
      <c r="E241" s="65">
        <v>149.699997</v>
      </c>
      <c r="F241" s="65">
        <v>121.697945</v>
      </c>
      <c r="G241" s="65">
        <v>2587140200</v>
      </c>
    </row>
    <row r="242" spans="1:7" x14ac:dyDescent="0.45">
      <c r="A242" s="83">
        <v>41306</v>
      </c>
      <c r="B242" s="65">
        <v>150.64999399999999</v>
      </c>
      <c r="C242" s="65">
        <v>153.279999</v>
      </c>
      <c r="D242" s="65">
        <v>148.729996</v>
      </c>
      <c r="E242" s="65">
        <v>151.61000100000001</v>
      </c>
      <c r="F242" s="65">
        <v>123.250671</v>
      </c>
      <c r="G242" s="65">
        <v>2581459300</v>
      </c>
    </row>
    <row r="243" spans="1:7" x14ac:dyDescent="0.45">
      <c r="A243" s="83">
        <v>41334</v>
      </c>
      <c r="B243" s="65">
        <v>151.08999600000001</v>
      </c>
      <c r="C243" s="65">
        <v>156.85000600000001</v>
      </c>
      <c r="D243" s="65">
        <v>150.41000399999999</v>
      </c>
      <c r="E243" s="65">
        <v>156.66999799999999</v>
      </c>
      <c r="F243" s="65">
        <v>127.364197</v>
      </c>
      <c r="G243" s="65">
        <v>2330972300</v>
      </c>
    </row>
    <row r="244" spans="1:7" x14ac:dyDescent="0.45">
      <c r="A244" s="83">
        <v>41365</v>
      </c>
      <c r="B244" s="65">
        <v>156.58999600000001</v>
      </c>
      <c r="C244" s="65">
        <v>159.720001</v>
      </c>
      <c r="D244" s="65">
        <v>153.550003</v>
      </c>
      <c r="E244" s="65">
        <v>159.679993</v>
      </c>
      <c r="F244" s="65">
        <v>130.38850400000001</v>
      </c>
      <c r="G244" s="65">
        <v>2907035000</v>
      </c>
    </row>
    <row r="245" spans="1:7" x14ac:dyDescent="0.45">
      <c r="A245" s="83">
        <v>41395</v>
      </c>
      <c r="B245" s="65">
        <v>159.33000200000001</v>
      </c>
      <c r="C245" s="65">
        <v>169.070007</v>
      </c>
      <c r="D245" s="65">
        <v>158.10000600000001</v>
      </c>
      <c r="E245" s="65">
        <v>163.449997</v>
      </c>
      <c r="F245" s="65">
        <v>133.46696499999999</v>
      </c>
      <c r="G245" s="65">
        <v>2781596000</v>
      </c>
    </row>
    <row r="246" spans="1:7" x14ac:dyDescent="0.45">
      <c r="A246" s="83">
        <v>41426</v>
      </c>
      <c r="B246" s="65">
        <v>163.83000200000001</v>
      </c>
      <c r="C246" s="65">
        <v>165.990005</v>
      </c>
      <c r="D246" s="65">
        <v>155.729996</v>
      </c>
      <c r="E246" s="65">
        <v>160.41999799999999</v>
      </c>
      <c r="F246" s="65">
        <v>130.992783</v>
      </c>
      <c r="G246" s="65">
        <v>3533321800</v>
      </c>
    </row>
    <row r="247" spans="1:7" x14ac:dyDescent="0.45">
      <c r="A247" s="83">
        <v>41456</v>
      </c>
      <c r="B247" s="65">
        <v>161.259995</v>
      </c>
      <c r="C247" s="65">
        <v>169.86000100000001</v>
      </c>
      <c r="D247" s="65">
        <v>160.220001</v>
      </c>
      <c r="E247" s="65">
        <v>168.71000699999999</v>
      </c>
      <c r="F247" s="65">
        <v>138.490982</v>
      </c>
      <c r="G247" s="65">
        <v>2330904500</v>
      </c>
    </row>
    <row r="248" spans="1:7" x14ac:dyDescent="0.45">
      <c r="A248" s="83">
        <v>41487</v>
      </c>
      <c r="B248" s="65">
        <v>169.990005</v>
      </c>
      <c r="C248" s="65">
        <v>170.970001</v>
      </c>
      <c r="D248" s="65">
        <v>163.050003</v>
      </c>
      <c r="E248" s="65">
        <v>163.64999399999999</v>
      </c>
      <c r="F248" s="65">
        <v>134.33738700000001</v>
      </c>
      <c r="G248" s="65">
        <v>2283131700</v>
      </c>
    </row>
    <row r="249" spans="1:7" x14ac:dyDescent="0.45">
      <c r="A249" s="83">
        <v>41518</v>
      </c>
      <c r="B249" s="65">
        <v>165.229996</v>
      </c>
      <c r="C249" s="65">
        <v>173.60000600000001</v>
      </c>
      <c r="D249" s="65">
        <v>163.699997</v>
      </c>
      <c r="E249" s="65">
        <v>168.009995</v>
      </c>
      <c r="F249" s="65">
        <v>137.916428</v>
      </c>
      <c r="G249" s="65">
        <v>2226749600</v>
      </c>
    </row>
    <row r="250" spans="1:7" x14ac:dyDescent="0.45">
      <c r="A250" s="83">
        <v>41548</v>
      </c>
      <c r="B250" s="65">
        <v>168.13999899999999</v>
      </c>
      <c r="C250" s="65">
        <v>177.509995</v>
      </c>
      <c r="D250" s="65">
        <v>164.529999</v>
      </c>
      <c r="E250" s="65">
        <v>175.78999300000001</v>
      </c>
      <c r="F250" s="65">
        <v>145.006271</v>
      </c>
      <c r="G250" s="65">
        <v>2901739000</v>
      </c>
    </row>
    <row r="251" spans="1:7" x14ac:dyDescent="0.45">
      <c r="A251" s="83">
        <v>41579</v>
      </c>
      <c r="B251" s="65">
        <v>176.020004</v>
      </c>
      <c r="C251" s="65">
        <v>181.75</v>
      </c>
      <c r="D251" s="65">
        <v>174.759995</v>
      </c>
      <c r="E251" s="65">
        <v>181</v>
      </c>
      <c r="F251" s="65">
        <v>149.30392499999999</v>
      </c>
      <c r="G251" s="65">
        <v>1930952900</v>
      </c>
    </row>
    <row r="252" spans="1:7" x14ac:dyDescent="0.45">
      <c r="A252" s="83">
        <v>41609</v>
      </c>
      <c r="B252" s="65">
        <v>181.08999600000001</v>
      </c>
      <c r="C252" s="65">
        <v>184.69000199999999</v>
      </c>
      <c r="D252" s="65">
        <v>177.320007</v>
      </c>
      <c r="E252" s="65">
        <v>184.69000199999999</v>
      </c>
      <c r="F252" s="65">
        <v>152.347656</v>
      </c>
      <c r="G252" s="65">
        <v>2232775900</v>
      </c>
    </row>
    <row r="253" spans="1:7" x14ac:dyDescent="0.45">
      <c r="A253" s="83">
        <v>41640</v>
      </c>
      <c r="B253" s="65">
        <v>183.979996</v>
      </c>
      <c r="C253" s="65">
        <v>184.94000199999999</v>
      </c>
      <c r="D253" s="65">
        <v>176.88000500000001</v>
      </c>
      <c r="E253" s="65">
        <v>178.179993</v>
      </c>
      <c r="F253" s="65">
        <v>147.775665</v>
      </c>
      <c r="G253" s="65">
        <v>2530650900</v>
      </c>
    </row>
    <row r="254" spans="1:7" x14ac:dyDescent="0.45">
      <c r="A254" s="83">
        <v>41671</v>
      </c>
      <c r="B254" s="65">
        <v>177.970001</v>
      </c>
      <c r="C254" s="65">
        <v>187.14999399999999</v>
      </c>
      <c r="D254" s="65">
        <v>173.71000699999999</v>
      </c>
      <c r="E254" s="65">
        <v>186.28999300000001</v>
      </c>
      <c r="F254" s="65">
        <v>154.501801</v>
      </c>
      <c r="G254" s="65">
        <v>2394184600</v>
      </c>
    </row>
    <row r="255" spans="1:7" x14ac:dyDescent="0.45">
      <c r="A255" s="83">
        <v>41699</v>
      </c>
      <c r="B255" s="65">
        <v>184.64999399999999</v>
      </c>
      <c r="C255" s="65">
        <v>189.020004</v>
      </c>
      <c r="D255" s="65">
        <v>183.75</v>
      </c>
      <c r="E255" s="65">
        <v>187.009995</v>
      </c>
      <c r="F255" s="65">
        <v>155.09892300000001</v>
      </c>
      <c r="G255" s="65">
        <v>2554084300</v>
      </c>
    </row>
    <row r="256" spans="1:7" x14ac:dyDescent="0.45">
      <c r="A256" s="83">
        <v>41730</v>
      </c>
      <c r="B256" s="65">
        <v>187.61999499999999</v>
      </c>
      <c r="C256" s="65">
        <v>189.699997</v>
      </c>
      <c r="D256" s="65">
        <v>181.30999800000001</v>
      </c>
      <c r="E256" s="65">
        <v>188.30999800000001</v>
      </c>
      <c r="F256" s="65">
        <v>156.86634799999999</v>
      </c>
      <c r="G256" s="65">
        <v>2345902000</v>
      </c>
    </row>
    <row r="257" spans="1:7" x14ac:dyDescent="0.45">
      <c r="A257" s="83">
        <v>41760</v>
      </c>
      <c r="B257" s="65">
        <v>188.220001</v>
      </c>
      <c r="C257" s="65">
        <v>192.800003</v>
      </c>
      <c r="D257" s="65">
        <v>186.009995</v>
      </c>
      <c r="E257" s="65">
        <v>192.679993</v>
      </c>
      <c r="F257" s="65">
        <v>160.506699</v>
      </c>
      <c r="G257" s="65">
        <v>1781093800</v>
      </c>
    </row>
    <row r="258" spans="1:7" x14ac:dyDescent="0.45">
      <c r="A258" s="83">
        <v>41791</v>
      </c>
      <c r="B258" s="65">
        <v>192.949997</v>
      </c>
      <c r="C258" s="65">
        <v>196.60000600000001</v>
      </c>
      <c r="D258" s="65">
        <v>191.970001</v>
      </c>
      <c r="E258" s="65">
        <v>195.720001</v>
      </c>
      <c r="F258" s="65">
        <v>163.03909300000001</v>
      </c>
      <c r="G258" s="65">
        <v>1675047300</v>
      </c>
    </row>
    <row r="259" spans="1:7" x14ac:dyDescent="0.45">
      <c r="A259" s="83">
        <v>41821</v>
      </c>
      <c r="B259" s="65">
        <v>196.199997</v>
      </c>
      <c r="C259" s="65">
        <v>199.05999800000001</v>
      </c>
      <c r="D259" s="65">
        <v>192.970001</v>
      </c>
      <c r="E259" s="65">
        <v>193.08999600000001</v>
      </c>
      <c r="F259" s="65">
        <v>161.61897300000001</v>
      </c>
      <c r="G259" s="65">
        <v>1893710200</v>
      </c>
    </row>
    <row r="260" spans="1:7" x14ac:dyDescent="0.45">
      <c r="A260" s="83">
        <v>41852</v>
      </c>
      <c r="B260" s="65">
        <v>192.55999800000001</v>
      </c>
      <c r="C260" s="65">
        <v>200.820007</v>
      </c>
      <c r="D260" s="65">
        <v>190.550003</v>
      </c>
      <c r="E260" s="65">
        <v>200.71000699999999</v>
      </c>
      <c r="F260" s="65">
        <v>167.99700899999999</v>
      </c>
      <c r="G260" s="65">
        <v>1829885000</v>
      </c>
    </row>
    <row r="261" spans="1:7" x14ac:dyDescent="0.45">
      <c r="A261" s="83">
        <v>41883</v>
      </c>
      <c r="B261" s="65">
        <v>200.970001</v>
      </c>
      <c r="C261" s="65">
        <v>201.89999399999999</v>
      </c>
      <c r="D261" s="65">
        <v>196.050003</v>
      </c>
      <c r="E261" s="65">
        <v>197.020004</v>
      </c>
      <c r="F261" s="65">
        <v>164.908447</v>
      </c>
      <c r="G261" s="65">
        <v>2106462700</v>
      </c>
    </row>
    <row r="262" spans="1:7" x14ac:dyDescent="0.45">
      <c r="A262" s="83">
        <v>41913</v>
      </c>
      <c r="B262" s="65">
        <v>196.699997</v>
      </c>
      <c r="C262" s="65">
        <v>201.820007</v>
      </c>
      <c r="D262" s="65">
        <v>181.91999799999999</v>
      </c>
      <c r="E262" s="65">
        <v>201.66000399999999</v>
      </c>
      <c r="F262" s="65">
        <v>169.58122299999999</v>
      </c>
      <c r="G262" s="65">
        <v>3943068000</v>
      </c>
    </row>
    <row r="263" spans="1:7" x14ac:dyDescent="0.45">
      <c r="A263" s="83">
        <v>41944</v>
      </c>
      <c r="B263" s="65">
        <v>201.91999799999999</v>
      </c>
      <c r="C263" s="65">
        <v>207.86999499999999</v>
      </c>
      <c r="D263" s="65">
        <v>200.05999800000001</v>
      </c>
      <c r="E263" s="65">
        <v>207.199997</v>
      </c>
      <c r="F263" s="65">
        <v>174.23988299999999</v>
      </c>
      <c r="G263" s="65">
        <v>1571091800</v>
      </c>
    </row>
    <row r="264" spans="1:7" x14ac:dyDescent="0.45">
      <c r="A264" s="83">
        <v>41974</v>
      </c>
      <c r="B264" s="65">
        <v>206.39999399999999</v>
      </c>
      <c r="C264" s="65">
        <v>212.970001</v>
      </c>
      <c r="D264" s="65">
        <v>197.86000100000001</v>
      </c>
      <c r="E264" s="65">
        <v>205.53999300000001</v>
      </c>
      <c r="F264" s="65">
        <v>172.84394800000001</v>
      </c>
      <c r="G264" s="65">
        <v>3045171000</v>
      </c>
    </row>
    <row r="265" spans="1:7" x14ac:dyDescent="0.45">
      <c r="A265" s="83">
        <v>42005</v>
      </c>
      <c r="B265" s="65">
        <v>206.38000500000001</v>
      </c>
      <c r="C265" s="65">
        <v>206.88000500000001</v>
      </c>
      <c r="D265" s="65">
        <v>198.550003</v>
      </c>
      <c r="E265" s="65">
        <v>199.449997</v>
      </c>
      <c r="F265" s="65">
        <v>168.64845299999999</v>
      </c>
      <c r="G265" s="65">
        <v>3183506000</v>
      </c>
    </row>
    <row r="266" spans="1:7" x14ac:dyDescent="0.45">
      <c r="A266" s="83">
        <v>42036</v>
      </c>
      <c r="B266" s="65">
        <v>200.050003</v>
      </c>
      <c r="C266" s="65">
        <v>212.240005</v>
      </c>
      <c r="D266" s="65">
        <v>197.86000100000001</v>
      </c>
      <c r="E266" s="65">
        <v>210.66000399999999</v>
      </c>
      <c r="F266" s="65">
        <v>178.12728899999999</v>
      </c>
      <c r="G266" s="65">
        <v>1901638100</v>
      </c>
    </row>
    <row r="267" spans="1:7" x14ac:dyDescent="0.45">
      <c r="A267" s="83">
        <v>42064</v>
      </c>
      <c r="B267" s="65">
        <v>210.779999</v>
      </c>
      <c r="C267" s="65">
        <v>212.05999800000001</v>
      </c>
      <c r="D267" s="65">
        <v>204.11999499999999</v>
      </c>
      <c r="E267" s="65">
        <v>206.429993</v>
      </c>
      <c r="F267" s="65">
        <v>174.550522</v>
      </c>
      <c r="G267" s="65">
        <v>2749923000</v>
      </c>
    </row>
    <row r="268" spans="1:7" x14ac:dyDescent="0.45">
      <c r="A268" s="83">
        <v>42095</v>
      </c>
      <c r="B268" s="65">
        <v>206.38999899999999</v>
      </c>
      <c r="C268" s="65">
        <v>212.479996</v>
      </c>
      <c r="D268" s="65">
        <v>204.509995</v>
      </c>
      <c r="E268" s="65">
        <v>208.46000699999999</v>
      </c>
      <c r="F268" s="65">
        <v>177.05387899999999</v>
      </c>
      <c r="G268" s="65">
        <v>2036685200</v>
      </c>
    </row>
    <row r="269" spans="1:7" x14ac:dyDescent="0.45">
      <c r="A269" s="83">
        <v>42125</v>
      </c>
      <c r="B269" s="65">
        <v>209.39999399999999</v>
      </c>
      <c r="C269" s="65">
        <v>213.779999</v>
      </c>
      <c r="D269" s="65">
        <v>206.759995</v>
      </c>
      <c r="E269" s="65">
        <v>211.13999899999999</v>
      </c>
      <c r="F269" s="65">
        <v>179.33007799999999</v>
      </c>
      <c r="G269" s="65">
        <v>1892519900</v>
      </c>
    </row>
    <row r="270" spans="1:7" x14ac:dyDescent="0.45">
      <c r="A270" s="83">
        <v>42156</v>
      </c>
      <c r="B270" s="65">
        <v>211.94000199999999</v>
      </c>
      <c r="C270" s="65">
        <v>213.33999600000001</v>
      </c>
      <c r="D270" s="65">
        <v>205.279999</v>
      </c>
      <c r="E270" s="65">
        <v>205.85000600000001</v>
      </c>
      <c r="F270" s="65">
        <v>174.837051</v>
      </c>
      <c r="G270" s="65">
        <v>2535242600</v>
      </c>
    </row>
    <row r="271" spans="1:7" x14ac:dyDescent="0.45">
      <c r="A271" s="83">
        <v>42186</v>
      </c>
      <c r="B271" s="65">
        <v>207.729996</v>
      </c>
      <c r="C271" s="65">
        <v>213.179993</v>
      </c>
      <c r="D271" s="65">
        <v>204.11000100000001</v>
      </c>
      <c r="E271" s="65">
        <v>210.5</v>
      </c>
      <c r="F271" s="65">
        <v>179.656204</v>
      </c>
      <c r="G271" s="65">
        <v>2452758000</v>
      </c>
    </row>
    <row r="272" spans="1:7" x14ac:dyDescent="0.45">
      <c r="A272" s="83">
        <v>42217</v>
      </c>
      <c r="B272" s="65">
        <v>210.46000699999999</v>
      </c>
      <c r="C272" s="65">
        <v>211.30999800000001</v>
      </c>
      <c r="D272" s="65">
        <v>182.39999399999999</v>
      </c>
      <c r="E272" s="65">
        <v>197.66999799999999</v>
      </c>
      <c r="F272" s="65">
        <v>168.706085</v>
      </c>
      <c r="G272" s="65">
        <v>3734926900</v>
      </c>
    </row>
    <row r="273" spans="1:7" x14ac:dyDescent="0.45">
      <c r="A273" s="83">
        <v>42248</v>
      </c>
      <c r="B273" s="65">
        <v>193.11999499999999</v>
      </c>
      <c r="C273" s="65">
        <v>202.88999899999999</v>
      </c>
      <c r="D273" s="65">
        <v>186.929993</v>
      </c>
      <c r="E273" s="65">
        <v>191.63000500000001</v>
      </c>
      <c r="F273" s="65">
        <v>163.551086</v>
      </c>
      <c r="G273" s="65">
        <v>3279512900</v>
      </c>
    </row>
    <row r="274" spans="1:7" x14ac:dyDescent="0.45">
      <c r="A274" s="83">
        <v>42278</v>
      </c>
      <c r="B274" s="65">
        <v>192.08000200000001</v>
      </c>
      <c r="C274" s="65">
        <v>209.44000199999999</v>
      </c>
      <c r="D274" s="65">
        <v>189.11999499999999</v>
      </c>
      <c r="E274" s="65">
        <v>207.929993</v>
      </c>
      <c r="F274" s="65">
        <v>178.3853</v>
      </c>
      <c r="G274" s="65">
        <v>2536184400</v>
      </c>
    </row>
    <row r="275" spans="1:7" x14ac:dyDescent="0.45">
      <c r="A275" s="83">
        <v>42309</v>
      </c>
      <c r="B275" s="65">
        <v>208.320007</v>
      </c>
      <c r="C275" s="65">
        <v>211.66000399999999</v>
      </c>
      <c r="D275" s="65">
        <v>202.179993</v>
      </c>
      <c r="E275" s="65">
        <v>208.69000199999999</v>
      </c>
      <c r="F275" s="65">
        <v>179.03733800000001</v>
      </c>
      <c r="G275" s="65">
        <v>1924512800</v>
      </c>
    </row>
    <row r="276" spans="1:7" x14ac:dyDescent="0.45">
      <c r="A276" s="83">
        <v>42339</v>
      </c>
      <c r="B276" s="65">
        <v>209.44000199999999</v>
      </c>
      <c r="C276" s="65">
        <v>211</v>
      </c>
      <c r="D276" s="65">
        <v>199.83000200000001</v>
      </c>
      <c r="E276" s="65">
        <v>203.86999499999999</v>
      </c>
      <c r="F276" s="65">
        <v>174.90219099999999</v>
      </c>
      <c r="G276" s="65">
        <v>2924882300</v>
      </c>
    </row>
    <row r="277" spans="1:7" x14ac:dyDescent="0.45">
      <c r="A277" s="83">
        <v>42370</v>
      </c>
      <c r="B277" s="65">
        <v>200.490005</v>
      </c>
      <c r="C277" s="65">
        <v>201.89999399999999</v>
      </c>
      <c r="D277" s="65">
        <v>181.020004</v>
      </c>
      <c r="E277" s="65">
        <v>193.720001</v>
      </c>
      <c r="F277" s="65">
        <v>167.18351699999999</v>
      </c>
      <c r="G277" s="65">
        <v>3712950900</v>
      </c>
    </row>
    <row r="278" spans="1:7" x14ac:dyDescent="0.45">
      <c r="A278" s="83">
        <v>42401</v>
      </c>
      <c r="B278" s="65">
        <v>192.529999</v>
      </c>
      <c r="C278" s="65">
        <v>196.679993</v>
      </c>
      <c r="D278" s="65">
        <v>181.08999600000001</v>
      </c>
      <c r="E278" s="65">
        <v>193.55999800000001</v>
      </c>
      <c r="F278" s="65">
        <v>167.04542499999999</v>
      </c>
      <c r="G278" s="65">
        <v>2920730800</v>
      </c>
    </row>
    <row r="279" spans="1:7" x14ac:dyDescent="0.45">
      <c r="A279" s="83">
        <v>42430</v>
      </c>
      <c r="B279" s="65">
        <v>195.009995</v>
      </c>
      <c r="C279" s="65">
        <v>206.86999499999999</v>
      </c>
      <c r="D279" s="65">
        <v>194.449997</v>
      </c>
      <c r="E279" s="65">
        <v>205.520004</v>
      </c>
      <c r="F279" s="65">
        <v>177.36711099999999</v>
      </c>
      <c r="G279" s="65">
        <v>2323306500</v>
      </c>
    </row>
    <row r="280" spans="1:7" x14ac:dyDescent="0.45">
      <c r="A280" s="83">
        <v>42461</v>
      </c>
      <c r="B280" s="65">
        <v>204.35000600000001</v>
      </c>
      <c r="C280" s="65">
        <v>210.91999799999999</v>
      </c>
      <c r="D280" s="65">
        <v>203.08999600000001</v>
      </c>
      <c r="E280" s="65">
        <v>206.33000200000001</v>
      </c>
      <c r="F280" s="65">
        <v>178.98452800000001</v>
      </c>
      <c r="G280" s="65">
        <v>1910635600</v>
      </c>
    </row>
    <row r="281" spans="1:7" x14ac:dyDescent="0.45">
      <c r="A281" s="83">
        <v>42491</v>
      </c>
      <c r="B281" s="65">
        <v>206.91999799999999</v>
      </c>
      <c r="C281" s="65">
        <v>210.69000199999999</v>
      </c>
      <c r="D281" s="65">
        <v>202.779999</v>
      </c>
      <c r="E281" s="65">
        <v>209.83999600000001</v>
      </c>
      <c r="F281" s="65">
        <v>182.02937299999999</v>
      </c>
      <c r="G281" s="65">
        <v>1828530900</v>
      </c>
    </row>
    <row r="282" spans="1:7" x14ac:dyDescent="0.45">
      <c r="A282" s="83">
        <v>42522</v>
      </c>
      <c r="B282" s="65">
        <v>209.11999499999999</v>
      </c>
      <c r="C282" s="65">
        <v>212.520004</v>
      </c>
      <c r="D282" s="65">
        <v>198.64999399999999</v>
      </c>
      <c r="E282" s="65">
        <v>209.479996</v>
      </c>
      <c r="F282" s="65">
        <v>181.71704099999999</v>
      </c>
      <c r="G282" s="65">
        <v>2612406900</v>
      </c>
    </row>
    <row r="283" spans="1:7" x14ac:dyDescent="0.45">
      <c r="A283" s="83">
        <v>42552</v>
      </c>
      <c r="B283" s="65">
        <v>209.479996</v>
      </c>
      <c r="C283" s="65">
        <v>217.53999300000001</v>
      </c>
      <c r="D283" s="65">
        <v>207.05999800000001</v>
      </c>
      <c r="E283" s="65">
        <v>217.11999499999999</v>
      </c>
      <c r="F283" s="65">
        <v>189.32397499999999</v>
      </c>
      <c r="G283" s="65">
        <v>1648453700</v>
      </c>
    </row>
    <row r="284" spans="1:7" x14ac:dyDescent="0.45">
      <c r="A284" s="83">
        <v>42583</v>
      </c>
      <c r="B284" s="65">
        <v>217.19000199999999</v>
      </c>
      <c r="C284" s="65">
        <v>219.60000600000001</v>
      </c>
      <c r="D284" s="65">
        <v>214.25</v>
      </c>
      <c r="E284" s="65">
        <v>217.38000500000001</v>
      </c>
      <c r="F284" s="65">
        <v>189.55072000000001</v>
      </c>
      <c r="G284" s="65">
        <v>1519703200</v>
      </c>
    </row>
    <row r="285" spans="1:7" x14ac:dyDescent="0.45">
      <c r="A285" s="83">
        <v>42614</v>
      </c>
      <c r="B285" s="65">
        <v>217.36999499999999</v>
      </c>
      <c r="C285" s="65">
        <v>219.220001</v>
      </c>
      <c r="D285" s="65">
        <v>212.30999800000001</v>
      </c>
      <c r="E285" s="65">
        <v>216.300003</v>
      </c>
      <c r="F285" s="65">
        <v>188.60896299999999</v>
      </c>
      <c r="G285" s="65">
        <v>2292393000</v>
      </c>
    </row>
    <row r="286" spans="1:7" x14ac:dyDescent="0.45">
      <c r="A286" s="83">
        <v>42644</v>
      </c>
      <c r="B286" s="65">
        <v>215.820007</v>
      </c>
      <c r="C286" s="65">
        <v>216.699997</v>
      </c>
      <c r="D286" s="65">
        <v>211.21000699999999</v>
      </c>
      <c r="E286" s="65">
        <v>212.550003</v>
      </c>
      <c r="F286" s="65">
        <v>186.27526900000001</v>
      </c>
      <c r="G286" s="65">
        <v>1725687400</v>
      </c>
    </row>
    <row r="287" spans="1:7" x14ac:dyDescent="0.45">
      <c r="A287" s="83">
        <v>42675</v>
      </c>
      <c r="B287" s="65">
        <v>212.929993</v>
      </c>
      <c r="C287" s="65">
        <v>221.820007</v>
      </c>
      <c r="D287" s="65">
        <v>208.38000500000001</v>
      </c>
      <c r="E287" s="65">
        <v>220.38000500000001</v>
      </c>
      <c r="F287" s="65">
        <v>193.13734400000001</v>
      </c>
      <c r="G287" s="65">
        <v>2073824400</v>
      </c>
    </row>
    <row r="288" spans="1:7" x14ac:dyDescent="0.45">
      <c r="A288" s="83">
        <v>42705</v>
      </c>
      <c r="B288" s="65">
        <v>220.729996</v>
      </c>
      <c r="C288" s="65">
        <v>228.33999600000001</v>
      </c>
      <c r="D288" s="65">
        <v>219.14999399999999</v>
      </c>
      <c r="E288" s="65">
        <v>223.529999</v>
      </c>
      <c r="F288" s="65">
        <v>195.89794900000001</v>
      </c>
      <c r="G288" s="65">
        <v>1821910200</v>
      </c>
    </row>
    <row r="289" spans="1:7" x14ac:dyDescent="0.45">
      <c r="A289" s="83">
        <v>42736</v>
      </c>
      <c r="B289" s="65">
        <v>225.03999300000001</v>
      </c>
      <c r="C289" s="65">
        <v>229.71000699999999</v>
      </c>
      <c r="D289" s="65">
        <v>223.88000500000001</v>
      </c>
      <c r="E289" s="65">
        <v>227.529999</v>
      </c>
      <c r="F289" s="65">
        <v>200.57878099999999</v>
      </c>
      <c r="G289" s="65">
        <v>1482408500</v>
      </c>
    </row>
    <row r="290" spans="1:7" x14ac:dyDescent="0.45">
      <c r="A290" s="83">
        <v>42767</v>
      </c>
      <c r="B290" s="65">
        <v>227.529999</v>
      </c>
      <c r="C290" s="65">
        <v>237.30999800000001</v>
      </c>
      <c r="D290" s="65">
        <v>226.820007</v>
      </c>
      <c r="E290" s="65">
        <v>236.470001</v>
      </c>
      <c r="F290" s="65">
        <v>208.459869</v>
      </c>
      <c r="G290" s="65">
        <v>1365136600</v>
      </c>
    </row>
    <row r="291" spans="1:7" x14ac:dyDescent="0.45">
      <c r="A291" s="83">
        <v>42795</v>
      </c>
      <c r="B291" s="65">
        <v>238.38999899999999</v>
      </c>
      <c r="C291" s="65">
        <v>240.320007</v>
      </c>
      <c r="D291" s="65">
        <v>231.61000100000001</v>
      </c>
      <c r="E291" s="65">
        <v>235.740005</v>
      </c>
      <c r="F291" s="65">
        <v>207.81629899999999</v>
      </c>
      <c r="G291" s="65">
        <v>1921474100</v>
      </c>
    </row>
    <row r="292" spans="1:7" x14ac:dyDescent="0.45">
      <c r="A292" s="83">
        <v>42826</v>
      </c>
      <c r="B292" s="65">
        <v>235.800003</v>
      </c>
      <c r="C292" s="65">
        <v>239.529999</v>
      </c>
      <c r="D292" s="65">
        <v>232.509995</v>
      </c>
      <c r="E292" s="65">
        <v>238.08000200000001</v>
      </c>
      <c r="F292" s="65">
        <v>210.792191</v>
      </c>
      <c r="G292" s="65">
        <v>1549613700</v>
      </c>
    </row>
    <row r="293" spans="1:7" x14ac:dyDescent="0.45">
      <c r="A293" s="83">
        <v>42856</v>
      </c>
      <c r="B293" s="65">
        <v>238.679993</v>
      </c>
      <c r="C293" s="65">
        <v>242.08000200000001</v>
      </c>
      <c r="D293" s="65">
        <v>235.429993</v>
      </c>
      <c r="E293" s="65">
        <v>241.44000199999999</v>
      </c>
      <c r="F293" s="65">
        <v>213.76712000000001</v>
      </c>
      <c r="G293" s="65">
        <v>1492547000</v>
      </c>
    </row>
    <row r="294" spans="1:7" x14ac:dyDescent="0.45">
      <c r="A294" s="83">
        <v>42887</v>
      </c>
      <c r="B294" s="65">
        <v>241.970001</v>
      </c>
      <c r="C294" s="65">
        <v>245.009995</v>
      </c>
      <c r="D294" s="65">
        <v>239.96000699999999</v>
      </c>
      <c r="E294" s="65">
        <v>241.800003</v>
      </c>
      <c r="F294" s="65">
        <v>214.085815</v>
      </c>
      <c r="G294" s="65">
        <v>1572753000</v>
      </c>
    </row>
    <row r="295" spans="1:7" x14ac:dyDescent="0.45">
      <c r="A295" s="83">
        <v>42917</v>
      </c>
      <c r="B295" s="65">
        <v>242.88000500000001</v>
      </c>
      <c r="C295" s="65">
        <v>248</v>
      </c>
      <c r="D295" s="65">
        <v>240.33999600000001</v>
      </c>
      <c r="E295" s="65">
        <v>246.770004</v>
      </c>
      <c r="F295" s="65">
        <v>219.551636</v>
      </c>
      <c r="G295" s="65">
        <v>1055908800</v>
      </c>
    </row>
    <row r="296" spans="1:7" x14ac:dyDescent="0.45">
      <c r="A296" s="83">
        <v>42948</v>
      </c>
      <c r="B296" s="65">
        <v>247.46000699999999</v>
      </c>
      <c r="C296" s="65">
        <v>248.91000399999999</v>
      </c>
      <c r="D296" s="65">
        <v>241.83000200000001</v>
      </c>
      <c r="E296" s="65">
        <v>247.490005</v>
      </c>
      <c r="F296" s="65">
        <v>220.19224500000001</v>
      </c>
      <c r="G296" s="65">
        <v>1557031500</v>
      </c>
    </row>
    <row r="297" spans="1:7" x14ac:dyDescent="0.45">
      <c r="A297" s="83">
        <v>42979</v>
      </c>
      <c r="B297" s="65">
        <v>247.91999799999999</v>
      </c>
      <c r="C297" s="65">
        <v>251.320007</v>
      </c>
      <c r="D297" s="65">
        <v>244.949997</v>
      </c>
      <c r="E297" s="65">
        <v>251.229996</v>
      </c>
      <c r="F297" s="65">
        <v>223.519699</v>
      </c>
      <c r="G297" s="65">
        <v>1286405100</v>
      </c>
    </row>
    <row r="298" spans="1:7" x14ac:dyDescent="0.45">
      <c r="A298" s="83">
        <v>43009</v>
      </c>
      <c r="B298" s="65">
        <v>251.490005</v>
      </c>
      <c r="C298" s="65">
        <v>257.89001500000001</v>
      </c>
      <c r="D298" s="65">
        <v>251.28999300000001</v>
      </c>
      <c r="E298" s="65">
        <v>257.14999399999999</v>
      </c>
      <c r="F298" s="65">
        <v>229.92216500000001</v>
      </c>
      <c r="G298" s="65">
        <v>1320624600</v>
      </c>
    </row>
    <row r="299" spans="1:7" x14ac:dyDescent="0.45">
      <c r="A299" s="83">
        <v>43040</v>
      </c>
      <c r="B299" s="65">
        <v>258.040009</v>
      </c>
      <c r="C299" s="65">
        <v>266.04998799999998</v>
      </c>
      <c r="D299" s="65">
        <v>255.63000500000001</v>
      </c>
      <c r="E299" s="65">
        <v>265.01001000000002</v>
      </c>
      <c r="F299" s="65">
        <v>236.949905</v>
      </c>
      <c r="G299" s="65">
        <v>1365620900</v>
      </c>
    </row>
    <row r="300" spans="1:7" x14ac:dyDescent="0.45">
      <c r="A300" s="83">
        <v>43070</v>
      </c>
      <c r="B300" s="65">
        <v>264.76001000000002</v>
      </c>
      <c r="C300" s="65">
        <v>268.60000600000001</v>
      </c>
      <c r="D300" s="65">
        <v>260.76001000000002</v>
      </c>
      <c r="E300" s="65">
        <v>266.85998499999999</v>
      </c>
      <c r="F300" s="65">
        <v>238.60411099999999</v>
      </c>
      <c r="G300" s="65">
        <v>1715222900</v>
      </c>
    </row>
    <row r="301" spans="1:7" x14ac:dyDescent="0.45">
      <c r="A301" s="83">
        <v>43101</v>
      </c>
      <c r="B301" s="65">
        <v>267.83999599999999</v>
      </c>
      <c r="C301" s="65">
        <v>286.63000499999998</v>
      </c>
      <c r="D301" s="65">
        <v>267.39999399999999</v>
      </c>
      <c r="E301" s="65">
        <v>281.89999399999999</v>
      </c>
      <c r="F301" s="65">
        <v>253.33987400000001</v>
      </c>
      <c r="G301" s="65">
        <v>1985506700</v>
      </c>
    </row>
    <row r="302" spans="1:7" x14ac:dyDescent="0.45">
      <c r="A302" s="83">
        <v>43132</v>
      </c>
      <c r="B302" s="65">
        <v>281.07000699999998</v>
      </c>
      <c r="C302" s="65">
        <v>283.05999800000001</v>
      </c>
      <c r="D302" s="65">
        <v>252.91999799999999</v>
      </c>
      <c r="E302" s="65">
        <v>271.64999399999999</v>
      </c>
      <c r="F302" s="65">
        <v>244.12840299999999</v>
      </c>
      <c r="G302" s="65">
        <v>2923722000</v>
      </c>
    </row>
    <row r="303" spans="1:7" x14ac:dyDescent="0.45">
      <c r="A303" s="83">
        <v>43160</v>
      </c>
      <c r="B303" s="65">
        <v>271.41000400000001</v>
      </c>
      <c r="C303" s="65">
        <v>280.41000400000001</v>
      </c>
      <c r="D303" s="65">
        <v>257.82998700000002</v>
      </c>
      <c r="E303" s="65">
        <v>263.14999399999999</v>
      </c>
      <c r="F303" s="65">
        <v>236.48947100000001</v>
      </c>
      <c r="G303" s="65">
        <v>2323561800</v>
      </c>
    </row>
    <row r="304" spans="1:7" x14ac:dyDescent="0.45">
      <c r="A304" s="83">
        <v>43191</v>
      </c>
      <c r="B304" s="65">
        <v>262.54998799999998</v>
      </c>
      <c r="C304" s="65">
        <v>271.29998799999998</v>
      </c>
      <c r="D304" s="65">
        <v>254.66999799999999</v>
      </c>
      <c r="E304" s="65">
        <v>264.51001000000002</v>
      </c>
      <c r="F304" s="65">
        <v>238.663803</v>
      </c>
      <c r="G304" s="65">
        <v>1998466500</v>
      </c>
    </row>
    <row r="305" spans="1:7" x14ac:dyDescent="0.45">
      <c r="A305" s="83">
        <v>43221</v>
      </c>
      <c r="B305" s="65">
        <v>263.86999500000002</v>
      </c>
      <c r="C305" s="65">
        <v>274.25</v>
      </c>
      <c r="D305" s="65">
        <v>259.04998799999998</v>
      </c>
      <c r="E305" s="65">
        <v>270.94000199999999</v>
      </c>
      <c r="F305" s="65">
        <v>244.46551500000001</v>
      </c>
      <c r="G305" s="65">
        <v>1606397200</v>
      </c>
    </row>
    <row r="306" spans="1:7" x14ac:dyDescent="0.45">
      <c r="A306" s="83">
        <v>43252</v>
      </c>
      <c r="B306" s="65">
        <v>272.41000400000001</v>
      </c>
      <c r="C306" s="65">
        <v>279.48001099999999</v>
      </c>
      <c r="D306" s="65">
        <v>268.48998999999998</v>
      </c>
      <c r="E306" s="65">
        <v>271.27999899999998</v>
      </c>
      <c r="F306" s="65">
        <v>244.772278</v>
      </c>
      <c r="G306" s="65">
        <v>1599001000</v>
      </c>
    </row>
    <row r="307" spans="1:7" x14ac:dyDescent="0.45">
      <c r="A307" s="83">
        <v>43282</v>
      </c>
      <c r="B307" s="65">
        <v>269.51001000000002</v>
      </c>
      <c r="C307" s="65">
        <v>284.36999500000002</v>
      </c>
      <c r="D307" s="65">
        <v>269.23998999999998</v>
      </c>
      <c r="E307" s="65">
        <v>281.32998700000002</v>
      </c>
      <c r="F307" s="65">
        <v>254.98007200000001</v>
      </c>
      <c r="G307" s="65">
        <v>1266892500</v>
      </c>
    </row>
    <row r="308" spans="1:7" x14ac:dyDescent="0.45">
      <c r="A308" s="83">
        <v>43313</v>
      </c>
      <c r="B308" s="65">
        <v>281.55999800000001</v>
      </c>
      <c r="C308" s="65">
        <v>291.73998999999998</v>
      </c>
      <c r="D308" s="65">
        <v>279.16000400000001</v>
      </c>
      <c r="E308" s="65">
        <v>290.30999800000001</v>
      </c>
      <c r="F308" s="65">
        <v>263.118988</v>
      </c>
      <c r="G308" s="65">
        <v>1308443700</v>
      </c>
    </row>
    <row r="309" spans="1:7" x14ac:dyDescent="0.45">
      <c r="A309" s="83">
        <v>43344</v>
      </c>
      <c r="B309" s="65">
        <v>289.83999599999999</v>
      </c>
      <c r="C309" s="65">
        <v>293.94000199999999</v>
      </c>
      <c r="D309" s="65">
        <v>286.709991</v>
      </c>
      <c r="E309" s="65">
        <v>290.72000100000002</v>
      </c>
      <c r="F309" s="65">
        <v>263.49056999999999</v>
      </c>
      <c r="G309" s="65">
        <v>1228103300</v>
      </c>
    </row>
    <row r="310" spans="1:7" x14ac:dyDescent="0.45">
      <c r="A310" s="83">
        <v>43374</v>
      </c>
      <c r="B310" s="65">
        <v>292.10998499999999</v>
      </c>
      <c r="C310" s="65">
        <v>293.209991</v>
      </c>
      <c r="D310" s="65">
        <v>259.85000600000001</v>
      </c>
      <c r="E310" s="65">
        <v>270.63000499999998</v>
      </c>
      <c r="F310" s="65">
        <v>246.39265399999999</v>
      </c>
      <c r="G310" s="65">
        <v>3024345800</v>
      </c>
    </row>
    <row r="311" spans="1:7" x14ac:dyDescent="0.45">
      <c r="A311" s="83">
        <v>43405</v>
      </c>
      <c r="B311" s="65">
        <v>271.60000600000001</v>
      </c>
      <c r="C311" s="65">
        <v>281.22000100000002</v>
      </c>
      <c r="D311" s="65">
        <v>263.07000699999998</v>
      </c>
      <c r="E311" s="65">
        <v>275.64999399999999</v>
      </c>
      <c r="F311" s="65">
        <v>250.96302800000001</v>
      </c>
      <c r="G311" s="65">
        <v>2021061200</v>
      </c>
    </row>
    <row r="312" spans="1:7" x14ac:dyDescent="0.45">
      <c r="A312" s="83">
        <v>43435</v>
      </c>
      <c r="B312" s="65">
        <v>280.27999899999998</v>
      </c>
      <c r="C312" s="65">
        <v>280.39999399999999</v>
      </c>
      <c r="D312" s="65">
        <v>233.759995</v>
      </c>
      <c r="E312" s="65">
        <v>249.91999799999999</v>
      </c>
      <c r="F312" s="65">
        <v>227.53739899999999</v>
      </c>
      <c r="G312" s="65">
        <v>3102780500</v>
      </c>
    </row>
    <row r="313" spans="1:7" x14ac:dyDescent="0.45">
      <c r="A313" s="83">
        <v>43466</v>
      </c>
      <c r="B313" s="65">
        <v>245.979996</v>
      </c>
      <c r="C313" s="65">
        <v>270.47000100000002</v>
      </c>
      <c r="D313" s="65">
        <v>243.66999799999999</v>
      </c>
      <c r="E313" s="65">
        <v>269.92999300000002</v>
      </c>
      <c r="F313" s="65">
        <v>247.19044500000001</v>
      </c>
      <c r="G313" s="65">
        <v>2048691700</v>
      </c>
    </row>
    <row r="314" spans="1:7" x14ac:dyDescent="0.45">
      <c r="A314" s="83">
        <v>43497</v>
      </c>
      <c r="B314" s="65">
        <v>270.14999399999999</v>
      </c>
      <c r="C314" s="65">
        <v>281.30999800000001</v>
      </c>
      <c r="D314" s="65">
        <v>267.82998700000002</v>
      </c>
      <c r="E314" s="65">
        <v>278.67999300000002</v>
      </c>
      <c r="F314" s="65">
        <v>255.203339</v>
      </c>
      <c r="G314" s="65">
        <v>1371716300</v>
      </c>
    </row>
    <row r="315" spans="1:7" x14ac:dyDescent="0.45">
      <c r="A315" s="83">
        <v>43525</v>
      </c>
      <c r="B315" s="65">
        <v>280.44000199999999</v>
      </c>
      <c r="C315" s="65">
        <v>285.17999300000002</v>
      </c>
      <c r="D315" s="65">
        <v>272.42001299999998</v>
      </c>
      <c r="E315" s="65">
        <v>282.48001099999999</v>
      </c>
      <c r="F315" s="65">
        <v>258.68316700000003</v>
      </c>
      <c r="G315" s="65">
        <v>1678081300</v>
      </c>
    </row>
    <row r="316" spans="1:7" x14ac:dyDescent="0.45">
      <c r="A316" s="83">
        <v>43556</v>
      </c>
      <c r="B316" s="65">
        <v>284.70001200000002</v>
      </c>
      <c r="C316" s="65">
        <v>294.45001200000002</v>
      </c>
      <c r="D316" s="65">
        <v>284.39999399999999</v>
      </c>
      <c r="E316" s="65">
        <v>294.01998900000001</v>
      </c>
      <c r="F316" s="65">
        <v>270.43695100000002</v>
      </c>
      <c r="G316" s="65">
        <v>1209204700</v>
      </c>
    </row>
    <row r="317" spans="1:7" x14ac:dyDescent="0.45">
      <c r="A317" s="83">
        <v>43586</v>
      </c>
      <c r="B317" s="65">
        <v>294.72000100000002</v>
      </c>
      <c r="C317" s="65">
        <v>294.95001200000002</v>
      </c>
      <c r="D317" s="65">
        <v>275.23998999999998</v>
      </c>
      <c r="E317" s="65">
        <v>275.26998900000001</v>
      </c>
      <c r="F317" s="65">
        <v>253.19094799999999</v>
      </c>
      <c r="G317" s="65">
        <v>1845593200</v>
      </c>
    </row>
    <row r="318" spans="1:7" x14ac:dyDescent="0.45">
      <c r="A318" s="83">
        <v>43617</v>
      </c>
      <c r="B318" s="65">
        <v>275.30999800000001</v>
      </c>
      <c r="C318" s="65">
        <v>296.30999800000001</v>
      </c>
      <c r="D318" s="65">
        <v>273.08999599999999</v>
      </c>
      <c r="E318" s="65">
        <v>293</v>
      </c>
      <c r="F318" s="65">
        <v>269.49877900000001</v>
      </c>
      <c r="G318" s="65">
        <v>1340435600</v>
      </c>
    </row>
    <row r="319" spans="1:7" x14ac:dyDescent="0.45">
      <c r="A319" s="83">
        <v>43647</v>
      </c>
      <c r="B319" s="65">
        <v>296.67999300000002</v>
      </c>
      <c r="C319" s="65">
        <v>302.23001099999999</v>
      </c>
      <c r="D319" s="65">
        <v>294.32998700000002</v>
      </c>
      <c r="E319" s="65">
        <v>297.42999300000002</v>
      </c>
      <c r="F319" s="65">
        <v>274.90399200000002</v>
      </c>
      <c r="G319" s="65">
        <v>1110102300</v>
      </c>
    </row>
    <row r="320" spans="1:7" x14ac:dyDescent="0.45">
      <c r="A320" s="83">
        <v>43678</v>
      </c>
      <c r="B320" s="65">
        <v>297.60000600000001</v>
      </c>
      <c r="C320" s="65">
        <v>300.86999500000002</v>
      </c>
      <c r="D320" s="65">
        <v>281.72000100000002</v>
      </c>
      <c r="E320" s="65">
        <v>292.45001200000002</v>
      </c>
      <c r="F320" s="65">
        <v>270.30123900000001</v>
      </c>
      <c r="G320" s="65">
        <v>2034004800</v>
      </c>
    </row>
    <row r="321" spans="1:7" x14ac:dyDescent="0.45">
      <c r="A321" s="83">
        <v>43709</v>
      </c>
      <c r="B321" s="65">
        <v>290.57000699999998</v>
      </c>
      <c r="C321" s="65">
        <v>302.63000499999998</v>
      </c>
      <c r="D321" s="65">
        <v>289.26998900000001</v>
      </c>
      <c r="E321" s="65">
        <v>296.76998900000001</v>
      </c>
      <c r="F321" s="65">
        <v>274.29397599999999</v>
      </c>
      <c r="G321" s="65">
        <v>1303830000</v>
      </c>
    </row>
    <row r="322" spans="1:7" x14ac:dyDescent="0.45">
      <c r="A322" s="83">
        <v>43739</v>
      </c>
      <c r="B322" s="65">
        <v>297.73998999999998</v>
      </c>
      <c r="C322" s="65">
        <v>304.54998799999998</v>
      </c>
      <c r="D322" s="65">
        <v>284.82000699999998</v>
      </c>
      <c r="E322" s="65">
        <v>303.32998700000002</v>
      </c>
      <c r="F322" s="65">
        <v>281.65185500000001</v>
      </c>
      <c r="G322" s="65">
        <v>1386748300</v>
      </c>
    </row>
    <row r="323" spans="1:7" x14ac:dyDescent="0.45">
      <c r="A323" s="83">
        <v>43770</v>
      </c>
      <c r="B323" s="65">
        <v>304.92001299999998</v>
      </c>
      <c r="C323" s="65">
        <v>315.48001099999999</v>
      </c>
      <c r="D323" s="65">
        <v>304.73998999999998</v>
      </c>
      <c r="E323" s="65">
        <v>314.30999800000001</v>
      </c>
      <c r="F323" s="65">
        <v>291.84713699999998</v>
      </c>
      <c r="G323" s="65">
        <v>1037123500</v>
      </c>
    </row>
    <row r="324" spans="1:7" x14ac:dyDescent="0.45">
      <c r="A324" s="83">
        <v>43800</v>
      </c>
      <c r="B324" s="65">
        <v>314.58999599999999</v>
      </c>
      <c r="C324" s="65">
        <v>323.79998799999998</v>
      </c>
      <c r="D324" s="65">
        <v>307.13000499999998</v>
      </c>
      <c r="E324" s="65">
        <v>321.85998499999999</v>
      </c>
      <c r="F324" s="65">
        <v>298.85769699999997</v>
      </c>
      <c r="G324" s="65">
        <v>1285175800</v>
      </c>
    </row>
    <row r="325" spans="1:7" x14ac:dyDescent="0.45">
      <c r="A325" s="83">
        <v>43831</v>
      </c>
      <c r="B325" s="65">
        <v>323.540009</v>
      </c>
      <c r="C325" s="65">
        <v>332.95001200000002</v>
      </c>
      <c r="D325" s="65">
        <v>320.35998499999999</v>
      </c>
      <c r="E325" s="65">
        <v>321.73001099999999</v>
      </c>
      <c r="F325" s="65">
        <v>300.20568800000001</v>
      </c>
      <c r="G325" s="65">
        <v>1392003800</v>
      </c>
    </row>
    <row r="326" spans="1:7" x14ac:dyDescent="0.45">
      <c r="A326" s="83">
        <v>43862</v>
      </c>
      <c r="B326" s="65">
        <v>323.35000600000001</v>
      </c>
      <c r="C326" s="65">
        <v>339.07998700000002</v>
      </c>
      <c r="D326" s="65">
        <v>285.540009</v>
      </c>
      <c r="E326" s="65">
        <v>296.26001000000002</v>
      </c>
      <c r="F326" s="65">
        <v>276.439728</v>
      </c>
      <c r="G326" s="65">
        <v>2110214900</v>
      </c>
    </row>
    <row r="327" spans="1:7" x14ac:dyDescent="0.45">
      <c r="A327" s="83">
        <v>43891</v>
      </c>
      <c r="B327" s="65">
        <v>298.209991</v>
      </c>
      <c r="C327" s="65">
        <v>313.83999599999999</v>
      </c>
      <c r="D327" s="65">
        <v>218.259995</v>
      </c>
      <c r="E327" s="65">
        <v>257.75</v>
      </c>
      <c r="F327" s="65">
        <v>240.50602699999999</v>
      </c>
      <c r="G327" s="65">
        <v>5926017600</v>
      </c>
    </row>
    <row r="328" spans="1:7" x14ac:dyDescent="0.45">
      <c r="A328" s="83">
        <v>43922</v>
      </c>
      <c r="B328" s="65">
        <v>247.979996</v>
      </c>
      <c r="C328" s="65">
        <v>294.88000499999998</v>
      </c>
      <c r="D328" s="65">
        <v>243.89999399999999</v>
      </c>
      <c r="E328" s="65">
        <v>290.48001099999999</v>
      </c>
      <c r="F328" s="65">
        <v>272.640198</v>
      </c>
      <c r="G328" s="65">
        <v>2819312300</v>
      </c>
    </row>
    <row r="329" spans="1:7" x14ac:dyDescent="0.45">
      <c r="A329" s="83">
        <v>43952</v>
      </c>
      <c r="B329" s="65">
        <v>285.30999800000001</v>
      </c>
      <c r="C329" s="65">
        <v>306.83999599999999</v>
      </c>
      <c r="D329" s="65">
        <v>272.98998999999998</v>
      </c>
      <c r="E329" s="65">
        <v>304.32000699999998</v>
      </c>
      <c r="F329" s="65">
        <v>285.630157</v>
      </c>
      <c r="G329" s="65">
        <v>1910460500</v>
      </c>
    </row>
    <row r="330" spans="1:7" x14ac:dyDescent="0.45">
      <c r="A330" s="83">
        <v>43983</v>
      </c>
      <c r="B330" s="65">
        <v>303.61999500000002</v>
      </c>
      <c r="C330" s="65">
        <v>323.41000400000001</v>
      </c>
      <c r="D330" s="65">
        <v>296.73998999999998</v>
      </c>
      <c r="E330" s="65">
        <v>308.35998499999999</v>
      </c>
      <c r="F330" s="65">
        <v>289.42205799999999</v>
      </c>
      <c r="G330" s="65">
        <v>2358674500</v>
      </c>
    </row>
    <row r="331" spans="1:7" x14ac:dyDescent="0.45">
      <c r="A331" s="83">
        <v>44013</v>
      </c>
      <c r="B331" s="65">
        <v>309.57000699999998</v>
      </c>
      <c r="C331" s="65">
        <v>327.23001099999999</v>
      </c>
      <c r="D331" s="65">
        <v>309.07000699999998</v>
      </c>
      <c r="E331" s="65">
        <v>326.51998900000001</v>
      </c>
      <c r="F331" s="65">
        <v>307.81542999999999</v>
      </c>
      <c r="G331" s="65">
        <v>1505145300</v>
      </c>
    </row>
    <row r="332" spans="1:7" x14ac:dyDescent="0.45">
      <c r="A332" s="83">
        <v>44044</v>
      </c>
      <c r="B332" s="65">
        <v>328.32000699999998</v>
      </c>
      <c r="C332" s="65">
        <v>351.29998799999998</v>
      </c>
      <c r="D332" s="65">
        <v>327.73001099999999</v>
      </c>
      <c r="E332" s="65">
        <v>349.30999800000001</v>
      </c>
      <c r="F332" s="65">
        <v>329.29986600000001</v>
      </c>
      <c r="G332" s="65">
        <v>1045563300</v>
      </c>
    </row>
    <row r="333" spans="1:7" x14ac:dyDescent="0.45">
      <c r="A333" s="83">
        <v>44075</v>
      </c>
      <c r="B333" s="65">
        <v>350.209991</v>
      </c>
      <c r="C333" s="65">
        <v>358.75</v>
      </c>
      <c r="D333" s="65">
        <v>319.79998799999998</v>
      </c>
      <c r="E333" s="65">
        <v>334.89001500000001</v>
      </c>
      <c r="F333" s="65">
        <v>315.70593300000002</v>
      </c>
      <c r="G333" s="65">
        <v>1814712700</v>
      </c>
    </row>
    <row r="334" spans="1:7" x14ac:dyDescent="0.45">
      <c r="A334" s="83">
        <v>44105</v>
      </c>
      <c r="B334" s="65">
        <v>337.69000199999999</v>
      </c>
      <c r="C334" s="65">
        <v>354.01998900000001</v>
      </c>
      <c r="D334" s="65">
        <v>322.60000600000001</v>
      </c>
      <c r="E334" s="65">
        <v>326.540009</v>
      </c>
      <c r="F334" s="65">
        <v>309.06649800000002</v>
      </c>
      <c r="G334" s="65">
        <v>1629016100</v>
      </c>
    </row>
    <row r="335" spans="1:7" x14ac:dyDescent="0.45">
      <c r="A335" s="83">
        <v>44136</v>
      </c>
      <c r="B335" s="65">
        <v>330.20001200000002</v>
      </c>
      <c r="C335" s="65">
        <v>364.38000499999998</v>
      </c>
      <c r="D335" s="65">
        <v>327.23998999999998</v>
      </c>
      <c r="E335" s="65">
        <v>362.05999800000001</v>
      </c>
      <c r="F335" s="65">
        <v>342.68582199999997</v>
      </c>
      <c r="G335" s="65">
        <v>1535244300</v>
      </c>
    </row>
    <row r="336" spans="1:7" x14ac:dyDescent="0.45">
      <c r="A336" s="83">
        <v>44166</v>
      </c>
      <c r="B336" s="65">
        <v>365.57000699999998</v>
      </c>
      <c r="C336" s="65">
        <v>378.459991</v>
      </c>
      <c r="D336" s="65">
        <v>362.02999899999998</v>
      </c>
      <c r="E336" s="65">
        <v>373.88000499999998</v>
      </c>
      <c r="F336" s="65">
        <v>353.87329099999999</v>
      </c>
      <c r="G336" s="65">
        <v>1344541500</v>
      </c>
    </row>
    <row r="337" spans="1:7" x14ac:dyDescent="0.45">
      <c r="A337" s="83">
        <v>44197</v>
      </c>
      <c r="B337" s="65">
        <v>375.30999800000001</v>
      </c>
      <c r="C337" s="65">
        <v>385.85000600000001</v>
      </c>
      <c r="D337" s="65">
        <v>364.82000699999998</v>
      </c>
      <c r="E337" s="65">
        <v>370.07000699999998</v>
      </c>
      <c r="F337" s="65">
        <v>351.76031499999999</v>
      </c>
      <c r="G337" s="65">
        <v>1402265400</v>
      </c>
    </row>
    <row r="338" spans="1:7" x14ac:dyDescent="0.45">
      <c r="A338" s="83">
        <v>44228</v>
      </c>
      <c r="B338" s="65">
        <v>373.72000100000002</v>
      </c>
      <c r="C338" s="65">
        <v>394.17001299999998</v>
      </c>
      <c r="D338" s="65">
        <v>370.38000499999998</v>
      </c>
      <c r="E338" s="65">
        <v>380.35998499999999</v>
      </c>
      <c r="F338" s="65">
        <v>361.54110700000001</v>
      </c>
      <c r="G338" s="65">
        <v>1307806200</v>
      </c>
    </row>
    <row r="339" spans="1:7" x14ac:dyDescent="0.45">
      <c r="A339" s="83">
        <v>44256</v>
      </c>
      <c r="B339" s="65">
        <v>385.58999599999999</v>
      </c>
      <c r="C339" s="65">
        <v>398.11999500000002</v>
      </c>
      <c r="D339" s="65">
        <v>371.88000499999998</v>
      </c>
      <c r="E339" s="65">
        <v>396.32998700000002</v>
      </c>
      <c r="F339" s="65">
        <v>376.72100799999998</v>
      </c>
      <c r="G339" s="65">
        <v>2401715800</v>
      </c>
    </row>
    <row r="340" spans="1:7" x14ac:dyDescent="0.45">
      <c r="A340" s="83">
        <v>44287</v>
      </c>
      <c r="B340" s="65">
        <v>398.39999399999999</v>
      </c>
      <c r="C340" s="65">
        <v>420.72000100000002</v>
      </c>
      <c r="D340" s="65">
        <v>398.17999300000002</v>
      </c>
      <c r="E340" s="65">
        <v>417.29998799999998</v>
      </c>
      <c r="F340" s="65">
        <v>397.95263699999998</v>
      </c>
      <c r="G340" s="65">
        <v>1462106600</v>
      </c>
    </row>
    <row r="341" spans="1:7" x14ac:dyDescent="0.45">
      <c r="A341" s="83">
        <v>44317</v>
      </c>
      <c r="B341" s="65">
        <v>419.42999300000002</v>
      </c>
      <c r="C341" s="65">
        <v>422.82000699999998</v>
      </c>
      <c r="D341" s="65">
        <v>404</v>
      </c>
      <c r="E341" s="65">
        <v>420.040009</v>
      </c>
      <c r="F341" s="65">
        <v>400.56564300000002</v>
      </c>
      <c r="G341" s="65">
        <v>1547235900</v>
      </c>
    </row>
    <row r="342" spans="1:7" x14ac:dyDescent="0.45">
      <c r="A342" s="83">
        <v>44348</v>
      </c>
      <c r="B342" s="65">
        <v>422.57000699999998</v>
      </c>
      <c r="C342" s="65">
        <v>428.77999899999998</v>
      </c>
      <c r="D342" s="65">
        <v>414.70001200000002</v>
      </c>
      <c r="E342" s="65">
        <v>428.05999800000001</v>
      </c>
      <c r="F342" s="65">
        <v>408.213776</v>
      </c>
      <c r="G342" s="65">
        <v>1282152400</v>
      </c>
    </row>
    <row r="343" spans="1:7" x14ac:dyDescent="0.45">
      <c r="A343" s="83">
        <v>44378</v>
      </c>
      <c r="B343" s="65">
        <v>428.86999500000002</v>
      </c>
      <c r="C343" s="65">
        <v>441.79998799999998</v>
      </c>
      <c r="D343" s="65">
        <v>421.97000100000002</v>
      </c>
      <c r="E343" s="65">
        <v>438.51001000000002</v>
      </c>
      <c r="F343" s="65">
        <v>419.54736300000002</v>
      </c>
      <c r="G343" s="65">
        <v>1422104700</v>
      </c>
    </row>
    <row r="344" spans="1:7" x14ac:dyDescent="0.45">
      <c r="A344" s="83">
        <v>44409</v>
      </c>
      <c r="B344" s="65">
        <v>440.33999599999999</v>
      </c>
      <c r="C344" s="65">
        <v>453.07000699999998</v>
      </c>
      <c r="D344" s="65">
        <v>436.10000600000001</v>
      </c>
      <c r="E344" s="65">
        <v>451.55999800000001</v>
      </c>
      <c r="F344" s="65">
        <v>432.03302000000002</v>
      </c>
      <c r="G344" s="65">
        <v>1254001400</v>
      </c>
    </row>
    <row r="345" spans="1:7" x14ac:dyDescent="0.45">
      <c r="A345" s="83">
        <v>44440</v>
      </c>
      <c r="B345" s="65">
        <v>452.55999800000001</v>
      </c>
      <c r="C345" s="65">
        <v>454.04998799999998</v>
      </c>
      <c r="D345" s="65">
        <v>428.77999899999998</v>
      </c>
      <c r="E345" s="65">
        <v>429.14001500000001</v>
      </c>
      <c r="F345" s="65">
        <v>410.582581</v>
      </c>
      <c r="G345" s="65">
        <v>1745559600</v>
      </c>
    </row>
    <row r="346" spans="1:7" x14ac:dyDescent="0.45">
      <c r="A346" s="83">
        <v>44470</v>
      </c>
      <c r="B346" s="65">
        <v>430.98001099999999</v>
      </c>
      <c r="C346" s="65">
        <v>459.55999800000001</v>
      </c>
      <c r="D346" s="65">
        <v>426.35998499999999</v>
      </c>
      <c r="E346" s="65">
        <v>459.25</v>
      </c>
      <c r="F346" s="65">
        <v>440.79818699999998</v>
      </c>
      <c r="G346" s="65">
        <v>1508665200</v>
      </c>
    </row>
    <row r="347" spans="1:7" x14ac:dyDescent="0.45">
      <c r="A347" s="83">
        <v>44501</v>
      </c>
      <c r="B347" s="65">
        <v>460.29998799999998</v>
      </c>
      <c r="C347" s="65">
        <v>473.540009</v>
      </c>
      <c r="D347" s="65">
        <v>455.29998799999998</v>
      </c>
      <c r="E347" s="65">
        <v>455.55999800000001</v>
      </c>
      <c r="F347" s="65">
        <v>437.256439</v>
      </c>
      <c r="G347" s="65">
        <v>1335351500</v>
      </c>
    </row>
    <row r="348" spans="1:7" x14ac:dyDescent="0.45">
      <c r="A348" s="83">
        <v>44531</v>
      </c>
      <c r="B348" s="65">
        <v>461.64001500000001</v>
      </c>
      <c r="C348" s="65">
        <v>479</v>
      </c>
      <c r="D348" s="65">
        <v>448.92001299999998</v>
      </c>
      <c r="E348" s="65">
        <v>474.959991</v>
      </c>
      <c r="F348" s="65">
        <v>455.87698399999999</v>
      </c>
      <c r="G348" s="65">
        <v>1927433900</v>
      </c>
    </row>
    <row r="349" spans="1:7" x14ac:dyDescent="0.45">
      <c r="A349" s="83">
        <v>44562</v>
      </c>
      <c r="B349" s="65">
        <v>476.29998799999998</v>
      </c>
      <c r="C349" s="65">
        <v>479.98001099999999</v>
      </c>
      <c r="D349" s="65">
        <v>420.76001000000002</v>
      </c>
      <c r="E349" s="65">
        <v>449.91000400000001</v>
      </c>
      <c r="F349" s="65">
        <v>433.35055499999999</v>
      </c>
      <c r="G349" s="65">
        <v>2485167800</v>
      </c>
    </row>
    <row r="350" spans="1:7" x14ac:dyDescent="0.45">
      <c r="A350" s="83">
        <v>44593</v>
      </c>
      <c r="B350" s="65">
        <v>450.67999300000002</v>
      </c>
      <c r="C350" s="65">
        <v>458.11999500000002</v>
      </c>
      <c r="D350" s="65">
        <v>410.64001500000001</v>
      </c>
      <c r="E350" s="65">
        <v>436.63000499999998</v>
      </c>
      <c r="F350" s="65">
        <v>420.55938700000002</v>
      </c>
      <c r="G350" s="65">
        <v>2297975100</v>
      </c>
    </row>
    <row r="351" spans="1:7" x14ac:dyDescent="0.45">
      <c r="A351" s="83">
        <v>44621</v>
      </c>
      <c r="B351" s="65">
        <v>435.040009</v>
      </c>
      <c r="C351" s="65">
        <v>462.07000699999998</v>
      </c>
      <c r="D351" s="65">
        <v>415.11999500000002</v>
      </c>
      <c r="E351" s="65">
        <v>451.64001500000001</v>
      </c>
      <c r="F351" s="65">
        <v>435.016907</v>
      </c>
      <c r="G351" s="65">
        <v>2380929500</v>
      </c>
    </row>
    <row r="352" spans="1:7" x14ac:dyDescent="0.45">
      <c r="A352" s="83">
        <v>44652</v>
      </c>
      <c r="B352" s="65">
        <v>453.30999800000001</v>
      </c>
      <c r="C352" s="65">
        <v>457.82998700000002</v>
      </c>
      <c r="D352" s="65">
        <v>411.209991</v>
      </c>
      <c r="E352" s="65">
        <v>412</v>
      </c>
      <c r="F352" s="65">
        <v>398.06866500000001</v>
      </c>
      <c r="G352" s="65">
        <v>1856757400</v>
      </c>
    </row>
    <row r="353" spans="1:7" x14ac:dyDescent="0.45">
      <c r="A353" s="83">
        <v>44682</v>
      </c>
      <c r="B353" s="65">
        <v>412.07000699999998</v>
      </c>
      <c r="C353" s="65">
        <v>429.66000400000001</v>
      </c>
      <c r="D353" s="65">
        <v>380.540009</v>
      </c>
      <c r="E353" s="65">
        <v>412.92999300000002</v>
      </c>
      <c r="F353" s="65">
        <v>398.96722399999999</v>
      </c>
      <c r="G353" s="65">
        <v>2418478100</v>
      </c>
    </row>
    <row r="354" spans="1:7" x14ac:dyDescent="0.45">
      <c r="A354" s="83">
        <v>44713</v>
      </c>
      <c r="B354" s="65">
        <v>415.17001299999998</v>
      </c>
      <c r="C354" s="65">
        <v>417.44000199999999</v>
      </c>
      <c r="D354" s="65">
        <v>362.17001299999998</v>
      </c>
      <c r="E354" s="65">
        <v>377.25</v>
      </c>
      <c r="F354" s="65">
        <v>364.49371300000001</v>
      </c>
      <c r="G354" s="65">
        <v>1958611900</v>
      </c>
    </row>
    <row r="355" spans="1:7" x14ac:dyDescent="0.45">
      <c r="A355" s="83">
        <v>44743</v>
      </c>
      <c r="B355" s="65">
        <v>376.55999800000001</v>
      </c>
      <c r="C355" s="65">
        <v>413.02999899999998</v>
      </c>
      <c r="D355" s="65">
        <v>371.040009</v>
      </c>
      <c r="E355" s="65">
        <v>411.98998999999998</v>
      </c>
      <c r="F355" s="65">
        <v>399.77853399999998</v>
      </c>
      <c r="G355" s="65">
        <v>1437748400</v>
      </c>
    </row>
    <row r="356" spans="1:7" x14ac:dyDescent="0.45">
      <c r="A356" s="83">
        <v>44774</v>
      </c>
      <c r="B356" s="65">
        <v>409.14999399999999</v>
      </c>
      <c r="C356" s="65">
        <v>431.73001099999999</v>
      </c>
      <c r="D356" s="65">
        <v>395.040009</v>
      </c>
      <c r="E356" s="65">
        <v>395.17999300000002</v>
      </c>
      <c r="F356" s="65">
        <v>383.46679699999999</v>
      </c>
      <c r="G356" s="65">
        <v>1443394400</v>
      </c>
    </row>
    <row r="357" spans="1:7" x14ac:dyDescent="0.45">
      <c r="A357" s="83">
        <v>44805</v>
      </c>
      <c r="B357" s="65">
        <v>392.89001500000001</v>
      </c>
      <c r="C357" s="65">
        <v>411.73001099999999</v>
      </c>
      <c r="D357" s="65">
        <v>357.040009</v>
      </c>
      <c r="E357" s="65">
        <v>357.17999300000002</v>
      </c>
      <c r="F357" s="65">
        <v>346.59314000000001</v>
      </c>
      <c r="G357" s="65">
        <v>1998908600</v>
      </c>
    </row>
    <row r="358" spans="1:7" x14ac:dyDescent="0.45">
      <c r="A358" s="83">
        <v>44835</v>
      </c>
      <c r="B358" s="65">
        <v>361.07998700000002</v>
      </c>
      <c r="C358" s="65">
        <v>389.51998900000001</v>
      </c>
      <c r="D358" s="65">
        <v>348.10998499999999</v>
      </c>
      <c r="E358" s="65">
        <v>386.209991</v>
      </c>
      <c r="F358" s="65">
        <v>376.30212399999999</v>
      </c>
      <c r="G358" s="65">
        <v>2024732000</v>
      </c>
    </row>
    <row r="359" spans="1:7" x14ac:dyDescent="0.45">
      <c r="A359" s="83">
        <v>44866</v>
      </c>
      <c r="B359" s="65">
        <v>390.14001500000001</v>
      </c>
      <c r="C359" s="65">
        <v>407.67999300000002</v>
      </c>
      <c r="D359" s="65">
        <v>368.790009</v>
      </c>
      <c r="E359" s="65">
        <v>407.67999300000002</v>
      </c>
      <c r="F359" s="65">
        <v>397.22131300000001</v>
      </c>
      <c r="G359" s="65">
        <v>1745985300</v>
      </c>
    </row>
    <row r="360" spans="1:7" x14ac:dyDescent="0.45">
      <c r="A360" s="83">
        <v>44896</v>
      </c>
      <c r="B360" s="65">
        <v>408.76998900000001</v>
      </c>
      <c r="C360" s="65">
        <v>410.48998999999998</v>
      </c>
      <c r="D360" s="65">
        <v>374.76998900000001</v>
      </c>
      <c r="E360" s="65">
        <v>382.42999300000002</v>
      </c>
      <c r="F360" s="65">
        <v>372.61904900000002</v>
      </c>
      <c r="G360" s="65">
        <v>1735973600</v>
      </c>
    </row>
    <row r="361" spans="1:7" x14ac:dyDescent="0.45">
      <c r="A361" s="83">
        <v>44927</v>
      </c>
      <c r="B361" s="65">
        <v>384.36999500000002</v>
      </c>
      <c r="C361" s="65">
        <v>408.16000400000001</v>
      </c>
      <c r="D361" s="65">
        <v>377.82998700000002</v>
      </c>
      <c r="E361" s="65">
        <v>406.48001099999999</v>
      </c>
      <c r="F361" s="65">
        <v>397.87081899999998</v>
      </c>
      <c r="G361" s="65">
        <v>1575450100</v>
      </c>
    </row>
    <row r="362" spans="1:7" x14ac:dyDescent="0.45">
      <c r="A362" s="83">
        <v>44958</v>
      </c>
      <c r="B362" s="65">
        <v>405.209991</v>
      </c>
      <c r="C362" s="65">
        <v>418.30999800000001</v>
      </c>
      <c r="D362" s="65">
        <v>393.64001500000001</v>
      </c>
      <c r="E362" s="65">
        <v>396.26001000000002</v>
      </c>
      <c r="F362" s="65">
        <v>387.86721799999998</v>
      </c>
      <c r="G362" s="65">
        <v>1603094700</v>
      </c>
    </row>
    <row r="363" spans="1:7" x14ac:dyDescent="0.45">
      <c r="A363" s="83">
        <v>44986</v>
      </c>
      <c r="B363" s="65">
        <v>395.41000400000001</v>
      </c>
      <c r="C363" s="65">
        <v>409.70001200000002</v>
      </c>
      <c r="D363" s="65">
        <v>380.64999399999999</v>
      </c>
      <c r="E363" s="65">
        <v>409.39001500000001</v>
      </c>
      <c r="F363" s="65">
        <v>400.719177</v>
      </c>
      <c r="G363" s="65">
        <v>2515995800</v>
      </c>
    </row>
    <row r="364" spans="1:7" x14ac:dyDescent="0.45">
      <c r="A364" s="83">
        <v>45017</v>
      </c>
      <c r="B364" s="65">
        <v>408.85000600000001</v>
      </c>
      <c r="C364" s="65">
        <v>415.94000199999999</v>
      </c>
      <c r="D364" s="65">
        <v>403.77999899999998</v>
      </c>
      <c r="E364" s="65">
        <v>415.92999300000002</v>
      </c>
      <c r="F364" s="65">
        <v>408.67437699999999</v>
      </c>
      <c r="G364" s="65">
        <v>1395683000</v>
      </c>
    </row>
    <row r="365" spans="1:7" x14ac:dyDescent="0.45">
      <c r="A365" s="83">
        <v>45047</v>
      </c>
      <c r="B365" s="65">
        <v>415.47000100000002</v>
      </c>
      <c r="C365" s="65">
        <v>422.57998700000002</v>
      </c>
      <c r="D365" s="65">
        <v>403.73998999999998</v>
      </c>
      <c r="E365" s="65">
        <v>417.85000600000001</v>
      </c>
      <c r="F365" s="65">
        <v>410.56094400000001</v>
      </c>
      <c r="G365" s="65">
        <v>1780705600</v>
      </c>
    </row>
    <row r="366" spans="1:7" x14ac:dyDescent="0.45">
      <c r="A366" s="83">
        <v>45078</v>
      </c>
      <c r="B366" s="65">
        <v>418.08999599999999</v>
      </c>
      <c r="C366" s="65">
        <v>444.29998799999998</v>
      </c>
      <c r="D366" s="65">
        <v>416.790009</v>
      </c>
      <c r="E366" s="65">
        <v>443.27999899999998</v>
      </c>
      <c r="F366" s="65">
        <v>435.547302</v>
      </c>
      <c r="G366" s="65">
        <v>1749755000</v>
      </c>
    </row>
    <row r="367" spans="1:7" x14ac:dyDescent="0.45">
      <c r="A367" s="83">
        <v>45108</v>
      </c>
      <c r="B367" s="65">
        <v>442.92001299999998</v>
      </c>
      <c r="C367" s="65">
        <v>459.44000199999999</v>
      </c>
      <c r="D367" s="65">
        <v>437.05999800000001</v>
      </c>
      <c r="E367" s="65">
        <v>457.790009</v>
      </c>
      <c r="F367" s="65">
        <v>451.47503699999999</v>
      </c>
      <c r="G367" s="65">
        <v>1374632400</v>
      </c>
    </row>
    <row r="368" spans="1:7" x14ac:dyDescent="0.45">
      <c r="A368" s="83">
        <v>45139</v>
      </c>
      <c r="B368" s="65">
        <v>456.26998900000001</v>
      </c>
      <c r="C368" s="65">
        <v>457.25</v>
      </c>
      <c r="D368" s="65">
        <v>433.01001000000002</v>
      </c>
      <c r="E368" s="65">
        <v>450.35000600000001</v>
      </c>
      <c r="F368" s="65">
        <v>444.13769500000001</v>
      </c>
      <c r="G368" s="65">
        <v>1754764700</v>
      </c>
    </row>
    <row r="369" spans="1:7" x14ac:dyDescent="0.45">
      <c r="A369" s="83">
        <v>45170</v>
      </c>
      <c r="B369" s="65">
        <v>453.17001299999998</v>
      </c>
      <c r="C369" s="65">
        <v>453.67001299999998</v>
      </c>
      <c r="D369" s="65">
        <v>422.290009</v>
      </c>
      <c r="E369" s="65">
        <v>427.48001099999999</v>
      </c>
      <c r="F369" s="65">
        <v>421.58316000000002</v>
      </c>
      <c r="G369" s="65">
        <v>1588673200</v>
      </c>
    </row>
    <row r="370" spans="1:7" x14ac:dyDescent="0.45">
      <c r="A370" s="83">
        <v>45200</v>
      </c>
      <c r="B370" s="65">
        <v>426.61999500000002</v>
      </c>
      <c r="C370" s="65">
        <v>438.14001500000001</v>
      </c>
      <c r="D370" s="65">
        <v>409.209991</v>
      </c>
      <c r="E370" s="65">
        <v>418.20001200000002</v>
      </c>
      <c r="F370" s="65">
        <v>413.88595600000002</v>
      </c>
      <c r="G370" s="65">
        <v>1999149700</v>
      </c>
    </row>
    <row r="371" spans="1:7" x14ac:dyDescent="0.45">
      <c r="A371" s="83">
        <v>45231</v>
      </c>
      <c r="B371" s="65">
        <v>419.20001200000002</v>
      </c>
      <c r="C371" s="65">
        <v>458.32000699999998</v>
      </c>
      <c r="D371" s="65">
        <v>418.64999399999999</v>
      </c>
      <c r="E371" s="65">
        <v>456.39999399999999</v>
      </c>
      <c r="F371" s="65">
        <v>451.69186400000001</v>
      </c>
      <c r="G371" s="65">
        <v>1499960600</v>
      </c>
    </row>
    <row r="372" spans="1:7" x14ac:dyDescent="0.45">
      <c r="A372" s="83">
        <v>45261</v>
      </c>
      <c r="B372" s="65">
        <v>455.76998900000001</v>
      </c>
      <c r="C372" s="65">
        <v>477.54998799999998</v>
      </c>
      <c r="D372" s="65">
        <v>454.30999800000001</v>
      </c>
      <c r="E372" s="65">
        <v>475.30999800000001</v>
      </c>
      <c r="F372" s="65">
        <v>470.40683000000001</v>
      </c>
      <c r="G372" s="65">
        <v>1643108100</v>
      </c>
    </row>
    <row r="373" spans="1:7" x14ac:dyDescent="0.45">
      <c r="A373" s="83">
        <v>45292</v>
      </c>
      <c r="B373" s="65">
        <v>472.16000400000001</v>
      </c>
      <c r="C373" s="65">
        <v>491.61999500000002</v>
      </c>
      <c r="D373" s="65">
        <v>466.42999300000002</v>
      </c>
      <c r="E373" s="65">
        <v>482.88000499999998</v>
      </c>
      <c r="F373" s="65">
        <v>479.83633400000002</v>
      </c>
      <c r="G373" s="65">
        <v>1700630800</v>
      </c>
    </row>
    <row r="374" spans="1:7" x14ac:dyDescent="0.45">
      <c r="A374" s="83">
        <v>45323</v>
      </c>
      <c r="B374" s="65">
        <v>484.63000499999998</v>
      </c>
      <c r="C374" s="65">
        <v>510.13000499999998</v>
      </c>
      <c r="D374" s="65">
        <v>483.79998799999998</v>
      </c>
      <c r="E374" s="65">
        <v>508.07998700000002</v>
      </c>
      <c r="F374" s="65">
        <v>504.87747200000001</v>
      </c>
      <c r="G374" s="65">
        <v>1393465400</v>
      </c>
    </row>
    <row r="375" spans="1:7" x14ac:dyDescent="0.45">
      <c r="A375" s="83">
        <v>45352</v>
      </c>
      <c r="B375" s="65">
        <v>508.98001099999999</v>
      </c>
      <c r="C375" s="65">
        <v>524.60998500000005</v>
      </c>
      <c r="D375" s="65">
        <v>504.91000400000001</v>
      </c>
      <c r="E375" s="65">
        <v>523.07000700000003</v>
      </c>
      <c r="F375" s="65">
        <v>519.77301</v>
      </c>
      <c r="G375" s="65">
        <v>1473246900</v>
      </c>
    </row>
    <row r="376" spans="1:7" x14ac:dyDescent="0.45">
      <c r="A376" s="83">
        <v>45383</v>
      </c>
      <c r="B376" s="65">
        <v>523.830017</v>
      </c>
      <c r="C376" s="65">
        <v>524.38000499999998</v>
      </c>
      <c r="D376" s="65">
        <v>493.85998499999999</v>
      </c>
      <c r="E376" s="65">
        <v>501.98001099999999</v>
      </c>
      <c r="F376" s="65">
        <v>500.36578400000002</v>
      </c>
      <c r="G376" s="65">
        <v>1592974000</v>
      </c>
    </row>
    <row r="377" spans="1:7" x14ac:dyDescent="0.45">
      <c r="A377" s="83">
        <v>45413</v>
      </c>
      <c r="B377" s="65">
        <v>501.38000499999998</v>
      </c>
      <c r="C377" s="65">
        <v>533.07000700000003</v>
      </c>
      <c r="D377" s="65">
        <v>499.54998799999998</v>
      </c>
      <c r="E377" s="65">
        <v>527.36999500000002</v>
      </c>
      <c r="F377" s="65">
        <v>525.67413299999998</v>
      </c>
      <c r="G377" s="65">
        <v>1153264400</v>
      </c>
    </row>
    <row r="378" spans="1:7" x14ac:dyDescent="0.45">
      <c r="A378" s="83">
        <v>45444</v>
      </c>
      <c r="B378" s="65">
        <v>529.02002000000005</v>
      </c>
      <c r="C378" s="65">
        <v>550.28002900000001</v>
      </c>
      <c r="D378" s="65">
        <v>522.59997599999997</v>
      </c>
      <c r="E378" s="65">
        <v>544.21997099999999</v>
      </c>
      <c r="F378" s="65">
        <v>542.46991000000003</v>
      </c>
      <c r="G378" s="65">
        <v>888923200</v>
      </c>
    </row>
    <row r="379" spans="1:7" x14ac:dyDescent="0.45">
      <c r="A379" s="83">
        <v>45474</v>
      </c>
      <c r="B379" s="65">
        <v>545.63000499999998</v>
      </c>
      <c r="C379" s="65">
        <v>545.88000499999998</v>
      </c>
      <c r="D379" s="65">
        <v>542.52002000000005</v>
      </c>
      <c r="E379" s="65">
        <v>545.34002699999996</v>
      </c>
      <c r="F379" s="65">
        <v>545.34002699999996</v>
      </c>
      <c r="G379" s="65">
        <v>39936800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FCFF-41EA-40F9-9225-9FDC5A807076}">
  <dimension ref="A1:F788"/>
  <sheetViews>
    <sheetView topLeftCell="A788" workbookViewId="0">
      <selection activeCell="F4" sqref="F4:F788"/>
    </sheetView>
  </sheetViews>
  <sheetFormatPr baseColWidth="10" defaultRowHeight="14.25" x14ac:dyDescent="0.45"/>
  <cols>
    <col min="1" max="1" width="10.6640625" style="106"/>
    <col min="2" max="2" width="10.6640625" style="107"/>
    <col min="3" max="3" width="10.6640625" style="108"/>
    <col min="5" max="5" width="13.3984375" style="113" customWidth="1"/>
    <col min="6" max="6" width="12.1328125" style="118" customWidth="1"/>
  </cols>
  <sheetData>
    <row r="1" spans="1:6" ht="31.5" x14ac:dyDescent="0.45">
      <c r="A1" s="96" t="s">
        <v>0</v>
      </c>
      <c r="B1" s="97" t="s">
        <v>60</v>
      </c>
      <c r="C1" s="98" t="s">
        <v>61</v>
      </c>
      <c r="E1" s="109"/>
      <c r="F1" s="114"/>
    </row>
    <row r="2" spans="1:6" ht="15.75" x14ac:dyDescent="0.45">
      <c r="A2" s="99"/>
      <c r="B2" s="100"/>
      <c r="C2" s="101"/>
      <c r="E2" s="110" t="s">
        <v>63</v>
      </c>
      <c r="F2" s="115"/>
    </row>
    <row r="3" spans="1:6" x14ac:dyDescent="0.45">
      <c r="A3" s="102">
        <v>18354</v>
      </c>
      <c r="B3" s="103">
        <v>17.29</v>
      </c>
      <c r="C3" s="104">
        <v>2346.1039999999998</v>
      </c>
      <c r="E3" s="111" t="s">
        <v>0</v>
      </c>
      <c r="F3" s="116" t="s">
        <v>64</v>
      </c>
    </row>
    <row r="4" spans="1:6" x14ac:dyDescent="0.45">
      <c r="A4" s="102">
        <v>18445</v>
      </c>
      <c r="B4" s="103">
        <v>17.690000000000001</v>
      </c>
      <c r="C4" s="104">
        <v>2417.6819999999998</v>
      </c>
      <c r="E4" s="112">
        <v>21551</v>
      </c>
      <c r="F4" s="117">
        <v>7.4205666774708884E-2</v>
      </c>
    </row>
    <row r="5" spans="1:6" x14ac:dyDescent="0.45">
      <c r="A5" s="102">
        <v>18537</v>
      </c>
      <c r="B5" s="103">
        <v>19.45</v>
      </c>
      <c r="C5" s="104">
        <v>2511.127</v>
      </c>
      <c r="E5" s="112">
        <v>21582</v>
      </c>
      <c r="F5" s="117"/>
    </row>
    <row r="6" spans="1:6" x14ac:dyDescent="0.45">
      <c r="A6" s="102">
        <v>18629</v>
      </c>
      <c r="B6" s="103">
        <v>20.41</v>
      </c>
      <c r="C6" s="104">
        <v>2559.2139999999999</v>
      </c>
      <c r="E6" s="112">
        <v>21610</v>
      </c>
      <c r="F6" s="117"/>
    </row>
    <row r="7" spans="1:6" x14ac:dyDescent="0.45">
      <c r="A7" s="102">
        <v>18719</v>
      </c>
      <c r="B7" s="103">
        <v>21.4</v>
      </c>
      <c r="C7" s="104">
        <v>2593.9670000000001</v>
      </c>
      <c r="E7" s="112">
        <v>21641</v>
      </c>
      <c r="F7" s="117">
        <v>9.1270566993199923E-2</v>
      </c>
    </row>
    <row r="8" spans="1:6" x14ac:dyDescent="0.45">
      <c r="A8" s="102">
        <v>18810</v>
      </c>
      <c r="B8" s="103">
        <v>20.96</v>
      </c>
      <c r="C8" s="104">
        <v>2638.8980000000001</v>
      </c>
      <c r="E8" s="112">
        <v>21671</v>
      </c>
      <c r="F8" s="117"/>
    </row>
    <row r="9" spans="1:6" x14ac:dyDescent="0.45">
      <c r="A9" s="102">
        <v>18902</v>
      </c>
      <c r="B9" s="103">
        <v>23.26</v>
      </c>
      <c r="C9" s="104">
        <v>2693.259</v>
      </c>
      <c r="E9" s="112">
        <v>21702</v>
      </c>
      <c r="F9" s="117"/>
    </row>
    <row r="10" spans="1:6" x14ac:dyDescent="0.45">
      <c r="A10" s="102">
        <v>18994</v>
      </c>
      <c r="B10" s="103">
        <v>23.77</v>
      </c>
      <c r="C10" s="104">
        <v>2699.1559999999999</v>
      </c>
      <c r="E10" s="112">
        <v>21732</v>
      </c>
      <c r="F10" s="117">
        <v>6.7350624843805607E-2</v>
      </c>
    </row>
    <row r="11" spans="1:6" x14ac:dyDescent="0.45">
      <c r="A11" s="102">
        <v>19085</v>
      </c>
      <c r="B11" s="103">
        <v>24.37</v>
      </c>
      <c r="C11" s="104">
        <v>2727.9540000000002</v>
      </c>
      <c r="E11" s="112">
        <v>21763</v>
      </c>
      <c r="F11" s="117"/>
    </row>
    <row r="12" spans="1:6" x14ac:dyDescent="0.45">
      <c r="A12" s="102">
        <v>19176</v>
      </c>
      <c r="B12" s="103">
        <v>24.96</v>
      </c>
      <c r="C12" s="104">
        <v>2733.8</v>
      </c>
      <c r="E12" s="112">
        <v>21794</v>
      </c>
      <c r="F12" s="117"/>
    </row>
    <row r="13" spans="1:6" x14ac:dyDescent="0.45">
      <c r="A13" s="102">
        <v>19268</v>
      </c>
      <c r="B13" s="103">
        <v>24.54</v>
      </c>
      <c r="C13" s="104">
        <v>2753.5169999999998</v>
      </c>
      <c r="E13" s="112">
        <v>21824</v>
      </c>
      <c r="F13" s="117">
        <v>4.5925594621109102E-2</v>
      </c>
    </row>
    <row r="14" spans="1:6" x14ac:dyDescent="0.45">
      <c r="A14" s="102">
        <v>19360</v>
      </c>
      <c r="B14" s="103">
        <v>26.57</v>
      </c>
      <c r="C14" s="104">
        <v>2843.9409999999998</v>
      </c>
      <c r="E14" s="112">
        <v>21855</v>
      </c>
      <c r="F14" s="117"/>
    </row>
    <row r="15" spans="1:6" x14ac:dyDescent="0.45">
      <c r="A15" s="102">
        <v>19450</v>
      </c>
      <c r="B15" s="103">
        <v>25.29</v>
      </c>
      <c r="C15" s="104">
        <v>2896.8110000000001</v>
      </c>
      <c r="E15" s="112">
        <v>21885</v>
      </c>
      <c r="F15" s="117"/>
    </row>
    <row r="16" spans="1:6" x14ac:dyDescent="0.45">
      <c r="A16" s="102">
        <v>19541</v>
      </c>
      <c r="B16" s="103">
        <v>24.14</v>
      </c>
      <c r="C16" s="104">
        <v>2919.2060000000001</v>
      </c>
      <c r="E16" s="112">
        <v>21916</v>
      </c>
      <c r="F16" s="117">
        <v>4.9271029258767605E-2</v>
      </c>
    </row>
    <row r="17" spans="1:6" x14ac:dyDescent="0.45">
      <c r="A17" s="102">
        <v>19633</v>
      </c>
      <c r="B17" s="103">
        <v>23.35</v>
      </c>
      <c r="C17" s="104">
        <v>2902.7849999999999</v>
      </c>
      <c r="E17" s="112">
        <v>21947</v>
      </c>
      <c r="F17" s="117"/>
    </row>
    <row r="18" spans="1:6" x14ac:dyDescent="0.45">
      <c r="A18" s="102">
        <v>19725</v>
      </c>
      <c r="B18" s="103">
        <v>24.81</v>
      </c>
      <c r="C18" s="104">
        <v>2858.8449999999998</v>
      </c>
      <c r="E18" s="112">
        <v>21976</v>
      </c>
      <c r="F18" s="117"/>
    </row>
    <row r="19" spans="1:6" x14ac:dyDescent="0.45">
      <c r="A19" s="102">
        <v>19815</v>
      </c>
      <c r="B19" s="103">
        <v>26.94</v>
      </c>
      <c r="C19" s="104">
        <v>2845.192</v>
      </c>
      <c r="E19" s="112">
        <v>22007</v>
      </c>
      <c r="F19" s="117">
        <v>2.0582762703688182E-2</v>
      </c>
    </row>
    <row r="20" spans="1:6" x14ac:dyDescent="0.45">
      <c r="A20" s="102">
        <v>19906</v>
      </c>
      <c r="B20" s="103">
        <v>29.21</v>
      </c>
      <c r="C20" s="104">
        <v>2848.3049999999998</v>
      </c>
      <c r="E20" s="112">
        <v>22037</v>
      </c>
      <c r="F20" s="117"/>
    </row>
    <row r="21" spans="1:6" x14ac:dyDescent="0.45">
      <c r="A21" s="102">
        <v>19998</v>
      </c>
      <c r="B21" s="103">
        <v>32.31</v>
      </c>
      <c r="C21" s="104">
        <v>2880.482</v>
      </c>
      <c r="E21" s="112">
        <v>22068</v>
      </c>
      <c r="F21" s="117"/>
    </row>
    <row r="22" spans="1:6" x14ac:dyDescent="0.45">
      <c r="A22" s="102">
        <v>20090</v>
      </c>
      <c r="B22" s="103">
        <v>35.979999999999997</v>
      </c>
      <c r="C22" s="104">
        <v>2936.8519999999999</v>
      </c>
      <c r="E22" s="112">
        <v>22098</v>
      </c>
      <c r="F22" s="117">
        <v>2.4846516976961257E-2</v>
      </c>
    </row>
    <row r="23" spans="1:6" x14ac:dyDescent="0.45">
      <c r="A23" s="102">
        <v>20180</v>
      </c>
      <c r="B23" s="103">
        <v>36.58</v>
      </c>
      <c r="C23" s="104">
        <v>3020.7460000000001</v>
      </c>
      <c r="E23" s="112">
        <v>22129</v>
      </c>
      <c r="F23" s="117"/>
    </row>
    <row r="24" spans="1:6" x14ac:dyDescent="0.45">
      <c r="A24" s="102">
        <v>20271</v>
      </c>
      <c r="B24" s="103">
        <v>41.03</v>
      </c>
      <c r="C24" s="104">
        <v>3069.91</v>
      </c>
      <c r="E24" s="112">
        <v>22160</v>
      </c>
      <c r="F24" s="117"/>
    </row>
    <row r="25" spans="1:6" x14ac:dyDescent="0.45">
      <c r="A25" s="102">
        <v>20363</v>
      </c>
      <c r="B25" s="103">
        <v>43.67</v>
      </c>
      <c r="C25" s="104">
        <v>3111.3789999999999</v>
      </c>
      <c r="E25" s="112">
        <v>22190</v>
      </c>
      <c r="F25" s="117">
        <v>8.8177668794687733E-3</v>
      </c>
    </row>
    <row r="26" spans="1:6" x14ac:dyDescent="0.45">
      <c r="A26" s="102">
        <v>20455</v>
      </c>
      <c r="B26" s="103">
        <v>45.48</v>
      </c>
      <c r="C26" s="104">
        <v>3130.0680000000002</v>
      </c>
      <c r="E26" s="112">
        <v>22221</v>
      </c>
      <c r="F26" s="117"/>
    </row>
    <row r="27" spans="1:6" x14ac:dyDescent="0.45">
      <c r="A27" s="102">
        <v>20546</v>
      </c>
      <c r="B27" s="103">
        <v>48.48</v>
      </c>
      <c r="C27" s="104">
        <v>3117.922</v>
      </c>
      <c r="E27" s="112">
        <v>22251</v>
      </c>
      <c r="F27" s="117"/>
    </row>
    <row r="28" spans="1:6" x14ac:dyDescent="0.45">
      <c r="A28" s="102">
        <v>20637</v>
      </c>
      <c r="B28" s="103">
        <v>46.97</v>
      </c>
      <c r="C28" s="104">
        <v>3143.694</v>
      </c>
      <c r="E28" s="112">
        <v>22282</v>
      </c>
      <c r="F28" s="117">
        <v>-6.6949410472144418E-3</v>
      </c>
    </row>
    <row r="29" spans="1:6" x14ac:dyDescent="0.45">
      <c r="A29" s="102">
        <v>20729</v>
      </c>
      <c r="B29" s="103">
        <v>45.35</v>
      </c>
      <c r="C29" s="104">
        <v>3140.8739999999998</v>
      </c>
      <c r="E29" s="112">
        <v>22313</v>
      </c>
      <c r="F29" s="117"/>
    </row>
    <row r="30" spans="1:6" x14ac:dyDescent="0.45">
      <c r="A30" s="102">
        <v>20821</v>
      </c>
      <c r="B30" s="103">
        <v>46.67</v>
      </c>
      <c r="C30" s="104">
        <v>3192.57</v>
      </c>
      <c r="E30" s="112">
        <v>22341</v>
      </c>
      <c r="F30" s="117"/>
    </row>
    <row r="31" spans="1:6" x14ac:dyDescent="0.45">
      <c r="A31" s="102">
        <v>20911</v>
      </c>
      <c r="B31" s="103">
        <v>44.11</v>
      </c>
      <c r="C31" s="104">
        <v>3213.011</v>
      </c>
      <c r="E31" s="112">
        <v>22372</v>
      </c>
      <c r="F31" s="117">
        <v>1.5644451592467731E-2</v>
      </c>
    </row>
    <row r="32" spans="1:6" x14ac:dyDescent="0.45">
      <c r="A32" s="102">
        <v>21002</v>
      </c>
      <c r="B32" s="103">
        <v>47.37</v>
      </c>
      <c r="C32" s="104">
        <v>3205.97</v>
      </c>
      <c r="E32" s="112">
        <v>22402</v>
      </c>
      <c r="F32" s="117"/>
    </row>
    <row r="33" spans="1:6" x14ac:dyDescent="0.45">
      <c r="A33" s="102">
        <v>21094</v>
      </c>
      <c r="B33" s="103">
        <v>42.42</v>
      </c>
      <c r="C33" s="104">
        <v>3237.386</v>
      </c>
      <c r="E33" s="112">
        <v>22433</v>
      </c>
      <c r="F33" s="117"/>
    </row>
    <row r="34" spans="1:6" x14ac:dyDescent="0.45">
      <c r="A34" s="102">
        <v>21186</v>
      </c>
      <c r="B34" s="103">
        <v>39.99</v>
      </c>
      <c r="C34" s="104">
        <v>3203.8939999999998</v>
      </c>
      <c r="E34" s="112">
        <v>22463</v>
      </c>
      <c r="F34" s="117">
        <v>3.0101138383319188E-2</v>
      </c>
    </row>
    <row r="35" spans="1:6" x14ac:dyDescent="0.45">
      <c r="A35" s="102">
        <v>21276</v>
      </c>
      <c r="B35" s="103">
        <v>42.1</v>
      </c>
      <c r="C35" s="104">
        <v>3120.7240000000002</v>
      </c>
      <c r="E35" s="112">
        <v>22494</v>
      </c>
      <c r="F35" s="117"/>
    </row>
    <row r="36" spans="1:6" x14ac:dyDescent="0.45">
      <c r="A36" s="102">
        <v>21367</v>
      </c>
      <c r="B36" s="103">
        <v>45.24</v>
      </c>
      <c r="C36" s="104">
        <v>3141.2240000000002</v>
      </c>
      <c r="E36" s="112">
        <v>22525</v>
      </c>
      <c r="F36" s="117"/>
    </row>
    <row r="37" spans="1:6" x14ac:dyDescent="0.45">
      <c r="A37" s="102">
        <v>21459</v>
      </c>
      <c r="B37" s="103">
        <v>50.06</v>
      </c>
      <c r="C37" s="104">
        <v>3213.884</v>
      </c>
      <c r="E37" s="112">
        <v>22555</v>
      </c>
      <c r="F37" s="117">
        <v>6.3957742691929387E-2</v>
      </c>
    </row>
    <row r="38" spans="1:6" x14ac:dyDescent="0.45">
      <c r="A38" s="102">
        <v>21551</v>
      </c>
      <c r="B38" s="103">
        <v>55.21</v>
      </c>
      <c r="C38" s="104">
        <v>3289.0320000000002</v>
      </c>
      <c r="E38" s="112">
        <v>22586</v>
      </c>
      <c r="F38" s="117"/>
    </row>
    <row r="39" spans="1:6" x14ac:dyDescent="0.45">
      <c r="A39" s="102">
        <v>21641</v>
      </c>
      <c r="B39" s="103">
        <v>55.44</v>
      </c>
      <c r="C39" s="104">
        <v>3352.1289999999999</v>
      </c>
      <c r="E39" s="112">
        <v>22616</v>
      </c>
      <c r="F39" s="117"/>
    </row>
    <row r="40" spans="1:6" x14ac:dyDescent="0.45">
      <c r="A40" s="102">
        <v>21732</v>
      </c>
      <c r="B40" s="103">
        <v>58.47</v>
      </c>
      <c r="C40" s="104">
        <v>3427.6669999999999</v>
      </c>
      <c r="E40" s="112">
        <v>22647</v>
      </c>
      <c r="F40" s="117">
        <v>7.5673376511220969E-2</v>
      </c>
    </row>
    <row r="41" spans="1:6" x14ac:dyDescent="0.45">
      <c r="A41" s="102">
        <v>21824</v>
      </c>
      <c r="B41" s="103">
        <v>56.88</v>
      </c>
      <c r="C41" s="104">
        <v>3430.0569999999998</v>
      </c>
      <c r="E41" s="112">
        <v>22678</v>
      </c>
      <c r="F41" s="117"/>
    </row>
    <row r="42" spans="1:6" x14ac:dyDescent="0.45">
      <c r="A42" s="102">
        <v>21916</v>
      </c>
      <c r="B42" s="103">
        <v>59.89</v>
      </c>
      <c r="C42" s="104">
        <v>3439.8319999999999</v>
      </c>
      <c r="E42" s="112">
        <v>22706</v>
      </c>
      <c r="F42" s="117"/>
    </row>
    <row r="43" spans="1:6" x14ac:dyDescent="0.45">
      <c r="A43" s="102">
        <v>22007</v>
      </c>
      <c r="B43" s="103">
        <v>55.34</v>
      </c>
      <c r="C43" s="104">
        <v>3517.181</v>
      </c>
      <c r="E43" s="112">
        <v>22737</v>
      </c>
      <c r="F43" s="117">
        <v>6.7277132260258818E-2</v>
      </c>
    </row>
    <row r="44" spans="1:6" x14ac:dyDescent="0.45">
      <c r="A44" s="102">
        <v>22098</v>
      </c>
      <c r="B44" s="103">
        <v>56.92</v>
      </c>
      <c r="C44" s="104">
        <v>3498.2460000000001</v>
      </c>
      <c r="E44" s="112">
        <v>22767</v>
      </c>
      <c r="F44" s="117"/>
    </row>
    <row r="45" spans="1:6" x14ac:dyDescent="0.45">
      <c r="A45" s="102">
        <v>22190</v>
      </c>
      <c r="B45" s="103">
        <v>53.52</v>
      </c>
      <c r="C45" s="104">
        <v>3515.3850000000002</v>
      </c>
      <c r="E45" s="112">
        <v>22798</v>
      </c>
      <c r="F45" s="117"/>
    </row>
    <row r="46" spans="1:6" x14ac:dyDescent="0.45">
      <c r="A46" s="102">
        <v>22282</v>
      </c>
      <c r="B46" s="103">
        <v>58.11</v>
      </c>
      <c r="C46" s="104">
        <v>3470.2779999999998</v>
      </c>
      <c r="E46" s="112">
        <v>22828</v>
      </c>
      <c r="F46" s="117">
        <v>6.0039773692611098E-2</v>
      </c>
    </row>
    <row r="47" spans="1:6" x14ac:dyDescent="0.45">
      <c r="A47" s="102">
        <v>22372</v>
      </c>
      <c r="B47" s="103">
        <v>65.06</v>
      </c>
      <c r="C47" s="104">
        <v>3493.703</v>
      </c>
      <c r="E47" s="112">
        <v>22859</v>
      </c>
      <c r="F47" s="117"/>
    </row>
    <row r="48" spans="1:6" x14ac:dyDescent="0.45">
      <c r="A48" s="102">
        <v>22463</v>
      </c>
      <c r="B48" s="103">
        <v>64.64</v>
      </c>
      <c r="C48" s="104">
        <v>3553.0210000000002</v>
      </c>
      <c r="E48" s="112">
        <v>22890</v>
      </c>
      <c r="F48" s="117"/>
    </row>
    <row r="49" spans="1:6" x14ac:dyDescent="0.45">
      <c r="A49" s="102">
        <v>22555</v>
      </c>
      <c r="B49" s="103">
        <v>66.73</v>
      </c>
      <c r="C49" s="104">
        <v>3621.252</v>
      </c>
      <c r="E49" s="112">
        <v>22920</v>
      </c>
      <c r="F49" s="117">
        <v>4.3070083324584993E-2</v>
      </c>
    </row>
    <row r="50" spans="1:6" x14ac:dyDescent="0.45">
      <c r="A50" s="102">
        <v>22647</v>
      </c>
      <c r="B50" s="103">
        <v>71.55</v>
      </c>
      <c r="C50" s="104">
        <v>3692.2890000000002</v>
      </c>
      <c r="E50" s="112">
        <v>22951</v>
      </c>
      <c r="F50" s="117"/>
    </row>
    <row r="51" spans="1:6" x14ac:dyDescent="0.45">
      <c r="A51" s="102">
        <v>22737</v>
      </c>
      <c r="B51" s="103">
        <v>69.55</v>
      </c>
      <c r="C51" s="104">
        <v>3758.1469999999999</v>
      </c>
      <c r="E51" s="112">
        <v>22981</v>
      </c>
      <c r="F51" s="117"/>
    </row>
    <row r="52" spans="1:6" x14ac:dyDescent="0.45">
      <c r="A52" s="102">
        <v>22828</v>
      </c>
      <c r="B52" s="103">
        <v>54.75</v>
      </c>
      <c r="C52" s="104">
        <v>3792.1489999999999</v>
      </c>
      <c r="E52" s="112">
        <v>23012</v>
      </c>
      <c r="F52" s="117">
        <v>3.5978587758931757E-2</v>
      </c>
    </row>
    <row r="53" spans="1:6" x14ac:dyDescent="0.45">
      <c r="A53" s="102">
        <v>22920</v>
      </c>
      <c r="B53" s="103">
        <v>56.27</v>
      </c>
      <c r="C53" s="104">
        <v>3838.7759999999998</v>
      </c>
      <c r="E53" s="112">
        <v>23043</v>
      </c>
      <c r="F53" s="117"/>
    </row>
    <row r="54" spans="1:6" x14ac:dyDescent="0.45">
      <c r="A54" s="102">
        <v>23012</v>
      </c>
      <c r="B54" s="103">
        <v>63.1</v>
      </c>
      <c r="C54" s="104">
        <v>3851.4209999999998</v>
      </c>
      <c r="E54" s="112">
        <v>23071</v>
      </c>
      <c r="F54" s="117"/>
    </row>
    <row r="55" spans="1:6" x14ac:dyDescent="0.45">
      <c r="A55" s="102">
        <v>23102</v>
      </c>
      <c r="B55" s="103">
        <v>66.569999999999993</v>
      </c>
      <c r="C55" s="104">
        <v>3893.482</v>
      </c>
      <c r="E55" s="112">
        <v>23102</v>
      </c>
      <c r="F55" s="117">
        <v>3.8221437201470199E-2</v>
      </c>
    </row>
    <row r="56" spans="1:6" x14ac:dyDescent="0.45">
      <c r="A56" s="102">
        <v>23193</v>
      </c>
      <c r="B56" s="103">
        <v>69.37</v>
      </c>
      <c r="C56" s="104">
        <v>3937.183</v>
      </c>
      <c r="E56" s="112">
        <v>23132</v>
      </c>
      <c r="F56" s="117"/>
    </row>
    <row r="57" spans="1:6" x14ac:dyDescent="0.45">
      <c r="A57" s="102">
        <v>23285</v>
      </c>
      <c r="B57" s="103">
        <v>71.7</v>
      </c>
      <c r="C57" s="104">
        <v>4023.7550000000001</v>
      </c>
      <c r="E57" s="112">
        <v>23163</v>
      </c>
      <c r="F57" s="117"/>
    </row>
    <row r="58" spans="1:6" x14ac:dyDescent="0.45">
      <c r="A58" s="102">
        <v>23377</v>
      </c>
      <c r="B58" s="103">
        <v>75.02</v>
      </c>
      <c r="C58" s="104">
        <v>4050.1469999999999</v>
      </c>
      <c r="E58" s="112">
        <v>23193</v>
      </c>
      <c r="F58" s="117">
        <v>4.8169126758357071E-2</v>
      </c>
    </row>
    <row r="59" spans="1:6" x14ac:dyDescent="0.45">
      <c r="A59" s="102">
        <v>23468</v>
      </c>
      <c r="B59" s="103">
        <v>78.98</v>
      </c>
      <c r="C59" s="104">
        <v>4135.5529999999999</v>
      </c>
      <c r="E59" s="112">
        <v>23224</v>
      </c>
      <c r="F59" s="117"/>
    </row>
    <row r="60" spans="1:6" x14ac:dyDescent="0.45">
      <c r="A60" s="102">
        <v>23559</v>
      </c>
      <c r="B60" s="103">
        <v>81.69</v>
      </c>
      <c r="C60" s="104">
        <v>4180.5919999999996</v>
      </c>
      <c r="E60" s="112">
        <v>23255</v>
      </c>
      <c r="F60" s="117"/>
    </row>
    <row r="61" spans="1:6" x14ac:dyDescent="0.45">
      <c r="A61" s="102">
        <v>23651</v>
      </c>
      <c r="B61" s="103">
        <v>84.18</v>
      </c>
      <c r="C61" s="104">
        <v>4245.9179999999997</v>
      </c>
      <c r="E61" s="112">
        <v>23285</v>
      </c>
      <c r="F61" s="117">
        <v>5.1582638359753498E-2</v>
      </c>
    </row>
    <row r="62" spans="1:6" x14ac:dyDescent="0.45">
      <c r="A62" s="102">
        <v>23743</v>
      </c>
      <c r="B62" s="103">
        <v>84.75</v>
      </c>
      <c r="C62" s="104">
        <v>4259.0460000000003</v>
      </c>
      <c r="E62" s="112">
        <v>23316</v>
      </c>
      <c r="F62" s="117"/>
    </row>
    <row r="63" spans="1:6" x14ac:dyDescent="0.45">
      <c r="A63" s="102">
        <v>23833</v>
      </c>
      <c r="B63" s="103">
        <v>86.16</v>
      </c>
      <c r="C63" s="104">
        <v>4362.1109999999999</v>
      </c>
      <c r="E63" s="112">
        <v>23346</v>
      </c>
      <c r="F63" s="117"/>
    </row>
    <row r="64" spans="1:6" x14ac:dyDescent="0.45">
      <c r="A64" s="102">
        <v>23924</v>
      </c>
      <c r="B64" s="103">
        <v>84.12</v>
      </c>
      <c r="C64" s="104">
        <v>4417.2250000000004</v>
      </c>
      <c r="E64" s="112">
        <v>23377</v>
      </c>
      <c r="F64" s="117">
        <v>6.2158351077956489E-2</v>
      </c>
    </row>
    <row r="65" spans="1:6" x14ac:dyDescent="0.45">
      <c r="A65" s="102">
        <v>24016</v>
      </c>
      <c r="B65" s="103">
        <v>89.96</v>
      </c>
      <c r="C65" s="104">
        <v>4515.4269999999997</v>
      </c>
      <c r="E65" s="112">
        <v>23408</v>
      </c>
      <c r="F65" s="117"/>
    </row>
    <row r="66" spans="1:6" x14ac:dyDescent="0.45">
      <c r="A66" s="102">
        <v>24108</v>
      </c>
      <c r="B66" s="103">
        <v>92.43</v>
      </c>
      <c r="C66" s="104">
        <v>4619.4579999999996</v>
      </c>
      <c r="E66" s="112">
        <v>23437</v>
      </c>
      <c r="F66" s="117"/>
    </row>
    <row r="67" spans="1:6" x14ac:dyDescent="0.45">
      <c r="A67" s="102">
        <v>24198</v>
      </c>
      <c r="B67" s="103">
        <v>89.23</v>
      </c>
      <c r="C67" s="104">
        <v>4731.8879999999999</v>
      </c>
      <c r="E67" s="112">
        <v>23468</v>
      </c>
      <c r="F67" s="117">
        <v>6.1807324304429978E-2</v>
      </c>
    </row>
    <row r="68" spans="1:6" x14ac:dyDescent="0.45">
      <c r="A68" s="102">
        <v>24289</v>
      </c>
      <c r="B68" s="103">
        <v>84.74</v>
      </c>
      <c r="C68" s="104">
        <v>4748.0460000000003</v>
      </c>
      <c r="E68" s="112">
        <v>23498</v>
      </c>
      <c r="F68" s="117"/>
    </row>
    <row r="69" spans="1:6" x14ac:dyDescent="0.45">
      <c r="A69" s="102">
        <v>24381</v>
      </c>
      <c r="B69" s="103">
        <v>76.56</v>
      </c>
      <c r="C69" s="104">
        <v>4788.2539999999999</v>
      </c>
      <c r="E69" s="112">
        <v>23529</v>
      </c>
      <c r="F69" s="117"/>
    </row>
    <row r="70" spans="1:6" x14ac:dyDescent="0.45">
      <c r="A70" s="102">
        <v>24473</v>
      </c>
      <c r="B70" s="103">
        <v>80.33</v>
      </c>
      <c r="C70" s="104">
        <v>4827.5370000000003</v>
      </c>
      <c r="E70" s="112">
        <v>23559</v>
      </c>
      <c r="F70" s="117">
        <v>5.5198199866676644E-2</v>
      </c>
    </row>
    <row r="71" spans="1:6" x14ac:dyDescent="0.45">
      <c r="A71" s="102">
        <v>24563</v>
      </c>
      <c r="B71" s="103">
        <v>90.2</v>
      </c>
      <c r="C71" s="104">
        <v>4870.299</v>
      </c>
      <c r="E71" s="112">
        <v>23590</v>
      </c>
      <c r="F71" s="117"/>
    </row>
    <row r="72" spans="1:6" x14ac:dyDescent="0.45">
      <c r="A72" s="102">
        <v>24654</v>
      </c>
      <c r="B72" s="103">
        <v>90.64</v>
      </c>
      <c r="C72" s="104">
        <v>4873.2870000000003</v>
      </c>
      <c r="E72" s="112">
        <v>23621</v>
      </c>
      <c r="F72" s="117"/>
    </row>
    <row r="73" spans="1:6" x14ac:dyDescent="0.45">
      <c r="A73" s="102">
        <v>24746</v>
      </c>
      <c r="B73" s="103">
        <v>96.71</v>
      </c>
      <c r="C73" s="104">
        <v>4919.3919999999998</v>
      </c>
      <c r="E73" s="112">
        <v>23651</v>
      </c>
      <c r="F73" s="117">
        <v>5.1563624698257815E-2</v>
      </c>
    </row>
    <row r="74" spans="1:6" x14ac:dyDescent="0.45">
      <c r="A74" s="102">
        <v>24838</v>
      </c>
      <c r="B74" s="103">
        <v>96.47</v>
      </c>
      <c r="C74" s="104">
        <v>4956.4769999999999</v>
      </c>
      <c r="E74" s="112">
        <v>23682</v>
      </c>
      <c r="F74" s="117"/>
    </row>
    <row r="75" spans="1:6" x14ac:dyDescent="0.45">
      <c r="A75" s="102">
        <v>24929</v>
      </c>
      <c r="B75" s="103">
        <v>90.2</v>
      </c>
      <c r="C75" s="104">
        <v>5057.5529999999999</v>
      </c>
      <c r="E75" s="112">
        <v>23712</v>
      </c>
      <c r="F75" s="117"/>
    </row>
    <row r="76" spans="1:6" x14ac:dyDescent="0.45">
      <c r="A76" s="102">
        <v>25020</v>
      </c>
      <c r="B76" s="103">
        <v>99.58</v>
      </c>
      <c r="C76" s="104">
        <v>5142.0330000000004</v>
      </c>
      <c r="E76" s="112">
        <v>23743</v>
      </c>
      <c r="F76" s="117">
        <v>5.4771475886737371E-2</v>
      </c>
    </row>
    <row r="77" spans="1:6" x14ac:dyDescent="0.45">
      <c r="A77" s="102">
        <v>25112</v>
      </c>
      <c r="B77" s="103">
        <v>102.67</v>
      </c>
      <c r="C77" s="104">
        <v>5181.8590000000004</v>
      </c>
      <c r="E77" s="112">
        <v>23774</v>
      </c>
      <c r="F77" s="117"/>
    </row>
    <row r="78" spans="1:6" x14ac:dyDescent="0.45">
      <c r="A78" s="102">
        <v>25204</v>
      </c>
      <c r="B78" s="103">
        <v>103.86</v>
      </c>
      <c r="C78" s="104">
        <v>5202.2120000000004</v>
      </c>
      <c r="E78" s="112">
        <v>23802</v>
      </c>
      <c r="F78" s="117"/>
    </row>
    <row r="79" spans="1:6" x14ac:dyDescent="0.45">
      <c r="A79" s="102">
        <v>25294</v>
      </c>
      <c r="B79" s="103">
        <v>101.51</v>
      </c>
      <c r="C79" s="104">
        <v>5283.5969999999998</v>
      </c>
      <c r="E79" s="112">
        <v>23833</v>
      </c>
      <c r="F79" s="117">
        <v>5.6592922808848874E-2</v>
      </c>
    </row>
    <row r="80" spans="1:6" x14ac:dyDescent="0.45">
      <c r="A80" s="102">
        <v>25385</v>
      </c>
      <c r="B80" s="103">
        <v>97.71</v>
      </c>
      <c r="C80" s="104">
        <v>5299.625</v>
      </c>
      <c r="E80" s="112">
        <v>23863</v>
      </c>
      <c r="F80" s="117"/>
    </row>
    <row r="81" spans="1:6" x14ac:dyDescent="0.45">
      <c r="A81" s="102">
        <v>25477</v>
      </c>
      <c r="B81" s="103">
        <v>93.12</v>
      </c>
      <c r="C81" s="104">
        <v>5334.6</v>
      </c>
      <c r="E81" s="112">
        <v>23894</v>
      </c>
      <c r="F81" s="117"/>
    </row>
    <row r="82" spans="1:6" x14ac:dyDescent="0.45">
      <c r="A82" s="102">
        <v>25569</v>
      </c>
      <c r="B82" s="103">
        <v>92.06</v>
      </c>
      <c r="C82" s="104">
        <v>5308.5559999999996</v>
      </c>
      <c r="E82" s="112">
        <v>23924</v>
      </c>
      <c r="F82" s="117">
        <v>6.3469226156710967E-2</v>
      </c>
    </row>
    <row r="83" spans="1:6" x14ac:dyDescent="0.45">
      <c r="A83" s="102">
        <v>25659</v>
      </c>
      <c r="B83" s="103">
        <v>89.63</v>
      </c>
      <c r="C83" s="104">
        <v>5300.652</v>
      </c>
      <c r="E83" s="112">
        <v>23955</v>
      </c>
      <c r="F83" s="117"/>
    </row>
    <row r="84" spans="1:6" x14ac:dyDescent="0.45">
      <c r="A84" s="102">
        <v>25750</v>
      </c>
      <c r="B84" s="103">
        <v>72.72</v>
      </c>
      <c r="C84" s="104">
        <v>5308.1639999999998</v>
      </c>
      <c r="E84" s="112">
        <v>23986</v>
      </c>
      <c r="F84" s="117"/>
    </row>
    <row r="85" spans="1:6" x14ac:dyDescent="0.45">
      <c r="A85" s="102">
        <v>25842</v>
      </c>
      <c r="B85" s="103">
        <v>84.21</v>
      </c>
      <c r="C85" s="104">
        <v>5357.0770000000002</v>
      </c>
      <c r="E85" s="112">
        <v>24016</v>
      </c>
      <c r="F85" s="117">
        <v>8.4621697360409531E-2</v>
      </c>
    </row>
    <row r="86" spans="1:6" x14ac:dyDescent="0.45">
      <c r="A86" s="102">
        <v>25934</v>
      </c>
      <c r="B86" s="103">
        <v>92.15</v>
      </c>
      <c r="C86" s="104">
        <v>5299.6719999999996</v>
      </c>
      <c r="E86" s="112">
        <v>24047</v>
      </c>
      <c r="F86" s="117"/>
    </row>
    <row r="87" spans="1:6" x14ac:dyDescent="0.45">
      <c r="A87" s="102">
        <v>26024</v>
      </c>
      <c r="B87" s="103">
        <v>100.31</v>
      </c>
      <c r="C87" s="104">
        <v>5443.6189999999997</v>
      </c>
      <c r="E87" s="112">
        <v>24077</v>
      </c>
      <c r="F87" s="117"/>
    </row>
    <row r="88" spans="1:6" x14ac:dyDescent="0.45">
      <c r="A88" s="102">
        <v>26115</v>
      </c>
      <c r="B88" s="103">
        <v>99.7</v>
      </c>
      <c r="C88" s="104">
        <v>5473.0590000000002</v>
      </c>
      <c r="E88" s="112">
        <v>24108</v>
      </c>
      <c r="F88" s="117">
        <v>8.4774897835246998E-2</v>
      </c>
    </row>
    <row r="89" spans="1:6" x14ac:dyDescent="0.45">
      <c r="A89" s="102">
        <v>26207</v>
      </c>
      <c r="B89" s="103">
        <v>98.34</v>
      </c>
      <c r="C89" s="104">
        <v>5518.0720000000001</v>
      </c>
      <c r="E89" s="112">
        <v>24139</v>
      </c>
      <c r="F89" s="117"/>
    </row>
    <row r="90" spans="1:6" x14ac:dyDescent="0.45">
      <c r="A90" s="102">
        <v>26299</v>
      </c>
      <c r="B90" s="103">
        <v>102.09</v>
      </c>
      <c r="C90" s="104">
        <v>5531.0320000000002</v>
      </c>
      <c r="E90" s="112">
        <v>24167</v>
      </c>
      <c r="F90" s="117"/>
    </row>
    <row r="91" spans="1:6" x14ac:dyDescent="0.45">
      <c r="A91" s="102">
        <v>26390</v>
      </c>
      <c r="B91" s="103">
        <v>107.2</v>
      </c>
      <c r="C91" s="104">
        <v>5632.6490000000003</v>
      </c>
      <c r="E91" s="112">
        <v>24198</v>
      </c>
      <c r="F91" s="117">
        <v>7.490174733793456E-2</v>
      </c>
    </row>
    <row r="92" spans="1:6" x14ac:dyDescent="0.45">
      <c r="A92" s="102">
        <v>26481</v>
      </c>
      <c r="B92" s="103">
        <v>107.14</v>
      </c>
      <c r="C92" s="104">
        <v>5760.47</v>
      </c>
      <c r="E92" s="112">
        <v>24228</v>
      </c>
      <c r="F92" s="117"/>
    </row>
    <row r="93" spans="1:6" x14ac:dyDescent="0.45">
      <c r="A93" s="102">
        <v>26573</v>
      </c>
      <c r="B93" s="103">
        <v>110.55</v>
      </c>
      <c r="C93" s="104">
        <v>5814.8540000000003</v>
      </c>
      <c r="E93" s="112">
        <v>24259</v>
      </c>
      <c r="F93" s="117"/>
    </row>
    <row r="94" spans="1:6" x14ac:dyDescent="0.45">
      <c r="A94" s="102">
        <v>26665</v>
      </c>
      <c r="B94" s="103">
        <v>118.05</v>
      </c>
      <c r="C94" s="104">
        <v>5912.22</v>
      </c>
      <c r="E94" s="112">
        <v>24289</v>
      </c>
      <c r="F94" s="117">
        <v>6.0428966256575838E-2</v>
      </c>
    </row>
    <row r="95" spans="1:6" x14ac:dyDescent="0.45">
      <c r="A95" s="102">
        <v>26755</v>
      </c>
      <c r="B95" s="103">
        <v>111.52</v>
      </c>
      <c r="C95" s="104">
        <v>6058.5439999999999</v>
      </c>
      <c r="E95" s="112">
        <v>24320</v>
      </c>
      <c r="F95" s="117"/>
    </row>
    <row r="96" spans="1:6" x14ac:dyDescent="0.45">
      <c r="A96" s="102">
        <v>26846</v>
      </c>
      <c r="B96" s="103">
        <v>104.26</v>
      </c>
      <c r="C96" s="104">
        <v>6124.5060000000003</v>
      </c>
      <c r="E96" s="112">
        <v>24351</v>
      </c>
      <c r="F96" s="117"/>
    </row>
    <row r="97" spans="1:6" x14ac:dyDescent="0.45">
      <c r="A97" s="102">
        <v>26938</v>
      </c>
      <c r="B97" s="103">
        <v>108.43</v>
      </c>
      <c r="C97" s="104">
        <v>6092.3010000000004</v>
      </c>
      <c r="E97" s="112">
        <v>24381</v>
      </c>
      <c r="F97" s="117">
        <v>4.5050027045729968E-2</v>
      </c>
    </row>
    <row r="98" spans="1:6" x14ac:dyDescent="0.45">
      <c r="A98" s="102">
        <v>27030</v>
      </c>
      <c r="B98" s="103">
        <v>97.55</v>
      </c>
      <c r="C98" s="104">
        <v>6150.1310000000003</v>
      </c>
      <c r="E98" s="112">
        <v>24412</v>
      </c>
      <c r="F98" s="117"/>
    </row>
    <row r="99" spans="1:6" x14ac:dyDescent="0.45">
      <c r="A99" s="102">
        <v>27120</v>
      </c>
      <c r="B99" s="103">
        <v>93.98</v>
      </c>
      <c r="C99" s="104">
        <v>6097.2579999999998</v>
      </c>
      <c r="E99" s="112">
        <v>24442</v>
      </c>
      <c r="F99" s="117"/>
    </row>
    <row r="100" spans="1:6" x14ac:dyDescent="0.45">
      <c r="A100" s="102">
        <v>27211</v>
      </c>
      <c r="B100" s="103">
        <v>86</v>
      </c>
      <c r="C100" s="104">
        <v>6111.7510000000002</v>
      </c>
      <c r="E100" s="112">
        <v>24473</v>
      </c>
      <c r="F100" s="117">
        <v>2.925050599168132E-2</v>
      </c>
    </row>
    <row r="101" spans="1:6" x14ac:dyDescent="0.45">
      <c r="A101" s="102">
        <v>27303</v>
      </c>
      <c r="B101" s="103">
        <v>63.54</v>
      </c>
      <c r="C101" s="104">
        <v>6053.9780000000001</v>
      </c>
      <c r="E101" s="112">
        <v>24504</v>
      </c>
      <c r="F101" s="117"/>
    </row>
    <row r="102" spans="1:6" x14ac:dyDescent="0.45">
      <c r="A102" s="102">
        <v>27395</v>
      </c>
      <c r="B102" s="103">
        <v>68.56</v>
      </c>
      <c r="C102" s="104">
        <v>6030.4639999999999</v>
      </c>
      <c r="E102" s="112">
        <v>24532</v>
      </c>
      <c r="F102" s="117"/>
    </row>
    <row r="103" spans="1:6" x14ac:dyDescent="0.45">
      <c r="A103" s="102">
        <v>27485</v>
      </c>
      <c r="B103" s="103">
        <v>83.360000999999997</v>
      </c>
      <c r="C103" s="104">
        <v>5957.0349999999999</v>
      </c>
      <c r="E103" s="112">
        <v>24563</v>
      </c>
      <c r="F103" s="117">
        <v>2.6374869480320692E-2</v>
      </c>
    </row>
    <row r="104" spans="1:6" x14ac:dyDescent="0.45">
      <c r="A104" s="102">
        <v>27576</v>
      </c>
      <c r="B104" s="103">
        <v>95.190002000000007</v>
      </c>
      <c r="C104" s="104">
        <v>5999.61</v>
      </c>
      <c r="E104" s="112">
        <v>24593</v>
      </c>
      <c r="F104" s="117"/>
    </row>
    <row r="105" spans="1:6" x14ac:dyDescent="0.45">
      <c r="A105" s="102">
        <v>27668</v>
      </c>
      <c r="B105" s="103">
        <v>83.870002999999997</v>
      </c>
      <c r="C105" s="104">
        <v>6102.326</v>
      </c>
      <c r="E105" s="112">
        <v>24624</v>
      </c>
      <c r="F105" s="117"/>
    </row>
    <row r="106" spans="1:6" x14ac:dyDescent="0.45">
      <c r="A106" s="102">
        <v>27760</v>
      </c>
      <c r="B106" s="103">
        <v>90.190002000000007</v>
      </c>
      <c r="C106" s="104">
        <v>6184.53</v>
      </c>
      <c r="E106" s="112">
        <v>24654</v>
      </c>
      <c r="F106" s="117">
        <v>2.7384763393392866E-2</v>
      </c>
    </row>
    <row r="107" spans="1:6" x14ac:dyDescent="0.45">
      <c r="A107" s="102">
        <v>27851</v>
      </c>
      <c r="B107" s="103">
        <v>102.769997</v>
      </c>
      <c r="C107" s="104">
        <v>6323.6490000000003</v>
      </c>
      <c r="E107" s="112">
        <v>24685</v>
      </c>
      <c r="F107" s="117"/>
    </row>
    <row r="108" spans="1:6" x14ac:dyDescent="0.45">
      <c r="A108" s="102">
        <v>27942</v>
      </c>
      <c r="B108" s="103">
        <v>104.279999</v>
      </c>
      <c r="C108" s="104">
        <v>6370.0249999999996</v>
      </c>
      <c r="E108" s="112">
        <v>24716</v>
      </c>
      <c r="F108" s="117"/>
    </row>
    <row r="109" spans="1:6" x14ac:dyDescent="0.45">
      <c r="A109" s="102">
        <v>28034</v>
      </c>
      <c r="B109" s="103">
        <v>105.239998</v>
      </c>
      <c r="C109" s="104">
        <v>6404.8950000000004</v>
      </c>
      <c r="E109" s="112">
        <v>24746</v>
      </c>
      <c r="F109" s="117">
        <v>2.6708620111718179E-2</v>
      </c>
    </row>
    <row r="110" spans="1:6" x14ac:dyDescent="0.45">
      <c r="A110" s="102">
        <v>28126</v>
      </c>
      <c r="B110" s="103">
        <v>107.459999</v>
      </c>
      <c r="C110" s="104">
        <v>6451.1769999999997</v>
      </c>
      <c r="E110" s="112">
        <v>24777</v>
      </c>
      <c r="F110" s="117"/>
    </row>
    <row r="111" spans="1:6" x14ac:dyDescent="0.45">
      <c r="A111" s="102">
        <v>28216</v>
      </c>
      <c r="B111" s="103">
        <v>98.419998000000007</v>
      </c>
      <c r="C111" s="104">
        <v>6527.7030000000004</v>
      </c>
      <c r="E111" s="112">
        <v>24807</v>
      </c>
      <c r="F111" s="117"/>
    </row>
    <row r="112" spans="1:6" x14ac:dyDescent="0.45">
      <c r="A112" s="102">
        <v>28307</v>
      </c>
      <c r="B112" s="103">
        <v>100.480003</v>
      </c>
      <c r="C112" s="104">
        <v>6654.4660000000003</v>
      </c>
      <c r="E112" s="112">
        <v>24838</v>
      </c>
      <c r="F112" s="117">
        <v>3.8451879810150434E-2</v>
      </c>
    </row>
    <row r="113" spans="1:6" x14ac:dyDescent="0.45">
      <c r="A113" s="102">
        <v>28399</v>
      </c>
      <c r="B113" s="103">
        <v>96.529999000000004</v>
      </c>
      <c r="C113" s="104">
        <v>6774.4570000000003</v>
      </c>
      <c r="E113" s="112">
        <v>24869</v>
      </c>
      <c r="F113" s="117"/>
    </row>
    <row r="114" spans="1:6" x14ac:dyDescent="0.45">
      <c r="A114" s="102">
        <v>28491</v>
      </c>
      <c r="B114" s="103">
        <v>95.099997999999999</v>
      </c>
      <c r="C114" s="104">
        <v>6774.5919999999996</v>
      </c>
      <c r="E114" s="112">
        <v>24898</v>
      </c>
      <c r="F114" s="117"/>
    </row>
    <row r="115" spans="1:6" x14ac:dyDescent="0.45">
      <c r="A115" s="102">
        <v>28581</v>
      </c>
      <c r="B115" s="103">
        <v>89.209998999999996</v>
      </c>
      <c r="C115" s="104">
        <v>6796.26</v>
      </c>
      <c r="E115" s="112">
        <v>24929</v>
      </c>
      <c r="F115" s="117">
        <v>5.5155926026304647E-2</v>
      </c>
    </row>
    <row r="116" spans="1:6" x14ac:dyDescent="0.45">
      <c r="A116" s="102">
        <v>28672</v>
      </c>
      <c r="B116" s="103">
        <v>95.529999000000004</v>
      </c>
      <c r="C116" s="104">
        <v>7058.92</v>
      </c>
      <c r="E116" s="112">
        <v>24959</v>
      </c>
      <c r="F116" s="117"/>
    </row>
    <row r="117" spans="1:6" x14ac:dyDescent="0.45">
      <c r="A117" s="102">
        <v>28764</v>
      </c>
      <c r="B117" s="103">
        <v>102.540001</v>
      </c>
      <c r="C117" s="104">
        <v>7129.915</v>
      </c>
      <c r="E117" s="112">
        <v>24990</v>
      </c>
      <c r="F117" s="117"/>
    </row>
    <row r="118" spans="1:6" x14ac:dyDescent="0.45">
      <c r="A118" s="102">
        <v>28856</v>
      </c>
      <c r="B118" s="103">
        <v>96.110000999999997</v>
      </c>
      <c r="C118" s="104">
        <v>7225.75</v>
      </c>
      <c r="E118" s="112">
        <v>25020</v>
      </c>
      <c r="F118" s="117">
        <v>5.3366843406545982E-2</v>
      </c>
    </row>
    <row r="119" spans="1:6" x14ac:dyDescent="0.45">
      <c r="A119" s="102">
        <v>28946</v>
      </c>
      <c r="B119" s="103">
        <v>101.589996</v>
      </c>
      <c r="C119" s="104">
        <v>7238.7269999999999</v>
      </c>
      <c r="E119" s="112">
        <v>25051</v>
      </c>
      <c r="F119" s="117"/>
    </row>
    <row r="120" spans="1:6" x14ac:dyDescent="0.45">
      <c r="A120" s="102">
        <v>29037</v>
      </c>
      <c r="B120" s="103">
        <v>102.910004</v>
      </c>
      <c r="C120" s="104">
        <v>7246.4539999999997</v>
      </c>
      <c r="E120" s="112">
        <v>25082</v>
      </c>
      <c r="F120" s="117"/>
    </row>
    <row r="121" spans="1:6" x14ac:dyDescent="0.45">
      <c r="A121" s="102">
        <v>29129</v>
      </c>
      <c r="B121" s="103">
        <v>109.32</v>
      </c>
      <c r="C121" s="104">
        <v>7300.2809999999999</v>
      </c>
      <c r="E121" s="112">
        <v>25112</v>
      </c>
      <c r="F121" s="117">
        <v>4.9595600206505795E-2</v>
      </c>
    </row>
    <row r="122" spans="1:6" x14ac:dyDescent="0.45">
      <c r="A122" s="102">
        <v>29221</v>
      </c>
      <c r="B122" s="103">
        <v>107.94000200000001</v>
      </c>
      <c r="C122" s="104">
        <v>7318.5349999999999</v>
      </c>
      <c r="E122" s="112">
        <v>25143</v>
      </c>
      <c r="F122" s="117"/>
    </row>
    <row r="123" spans="1:6" x14ac:dyDescent="0.45">
      <c r="A123" s="102">
        <v>29312</v>
      </c>
      <c r="B123" s="103">
        <v>102.089996</v>
      </c>
      <c r="C123" s="104">
        <v>7341.5569999999998</v>
      </c>
      <c r="E123" s="112">
        <v>25173</v>
      </c>
      <c r="F123" s="117"/>
    </row>
    <row r="124" spans="1:6" x14ac:dyDescent="0.45">
      <c r="A124" s="102">
        <v>29403</v>
      </c>
      <c r="B124" s="103">
        <v>114.239998</v>
      </c>
      <c r="C124" s="104">
        <v>7190.2889999999998</v>
      </c>
      <c r="E124" s="112">
        <v>25204</v>
      </c>
      <c r="F124" s="117">
        <v>4.4715990023764189E-2</v>
      </c>
    </row>
    <row r="125" spans="1:6" x14ac:dyDescent="0.45">
      <c r="A125" s="102">
        <v>29495</v>
      </c>
      <c r="B125" s="103">
        <v>125.459999</v>
      </c>
      <c r="C125" s="104">
        <v>7181.7430000000004</v>
      </c>
      <c r="E125" s="112">
        <v>25235</v>
      </c>
      <c r="F125" s="117"/>
    </row>
    <row r="126" spans="1:6" x14ac:dyDescent="0.45">
      <c r="A126" s="102">
        <v>29587</v>
      </c>
      <c r="B126" s="103">
        <v>135.759995</v>
      </c>
      <c r="C126" s="104">
        <v>7315.6769999999997</v>
      </c>
      <c r="E126" s="112">
        <v>25263</v>
      </c>
      <c r="F126" s="117"/>
    </row>
    <row r="127" spans="1:6" x14ac:dyDescent="0.45">
      <c r="A127" s="102">
        <v>29677</v>
      </c>
      <c r="B127" s="103">
        <v>136</v>
      </c>
      <c r="C127" s="104">
        <v>7459.0219999999999</v>
      </c>
      <c r="E127" s="112">
        <v>25294</v>
      </c>
      <c r="F127" s="117">
        <v>3.06714490482571E-2</v>
      </c>
    </row>
    <row r="128" spans="1:6" x14ac:dyDescent="0.45">
      <c r="A128" s="102">
        <v>29768</v>
      </c>
      <c r="B128" s="103">
        <v>131.21000699999999</v>
      </c>
      <c r="C128" s="104">
        <v>7403.7449999999999</v>
      </c>
      <c r="E128" s="112">
        <v>25324</v>
      </c>
      <c r="F128" s="117"/>
    </row>
    <row r="129" spans="1:6" x14ac:dyDescent="0.45">
      <c r="A129" s="102">
        <v>29860</v>
      </c>
      <c r="B129" s="103">
        <v>116.18</v>
      </c>
      <c r="C129" s="104">
        <v>7492.4049999999997</v>
      </c>
      <c r="E129" s="112">
        <v>25355</v>
      </c>
      <c r="F129" s="117"/>
    </row>
    <row r="130" spans="1:6" x14ac:dyDescent="0.45">
      <c r="A130" s="102">
        <v>29952</v>
      </c>
      <c r="B130" s="103">
        <v>122.550003</v>
      </c>
      <c r="C130" s="104">
        <v>7410.768</v>
      </c>
      <c r="E130" s="112">
        <v>25385</v>
      </c>
      <c r="F130" s="117">
        <v>2.9500814269305412E-2</v>
      </c>
    </row>
    <row r="131" spans="1:6" x14ac:dyDescent="0.45">
      <c r="A131" s="102">
        <v>30042</v>
      </c>
      <c r="B131" s="103">
        <v>111.959999</v>
      </c>
      <c r="C131" s="104">
        <v>7295.6310000000003</v>
      </c>
      <c r="E131" s="112">
        <v>25416</v>
      </c>
      <c r="F131" s="117"/>
    </row>
    <row r="132" spans="1:6" x14ac:dyDescent="0.45">
      <c r="A132" s="102">
        <v>30133</v>
      </c>
      <c r="B132" s="103">
        <v>109.61</v>
      </c>
      <c r="C132" s="104">
        <v>7328.9120000000003</v>
      </c>
      <c r="E132" s="112">
        <v>25447</v>
      </c>
      <c r="F132" s="117"/>
    </row>
    <row r="133" spans="1:6" x14ac:dyDescent="0.45">
      <c r="A133" s="102">
        <v>30225</v>
      </c>
      <c r="B133" s="103">
        <v>120.42</v>
      </c>
      <c r="C133" s="104">
        <v>7300.8959999999997</v>
      </c>
      <c r="E133" s="112">
        <v>25477</v>
      </c>
      <c r="F133" s="117">
        <v>2.0466568237684307E-2</v>
      </c>
    </row>
    <row r="134" spans="1:6" x14ac:dyDescent="0.45">
      <c r="A134" s="102">
        <v>30317</v>
      </c>
      <c r="B134" s="103">
        <v>140.63999999999999</v>
      </c>
      <c r="C134" s="104">
        <v>7303.817</v>
      </c>
      <c r="E134" s="112">
        <v>25508</v>
      </c>
      <c r="F134" s="117"/>
    </row>
    <row r="135" spans="1:6" x14ac:dyDescent="0.45">
      <c r="A135" s="102">
        <v>30407</v>
      </c>
      <c r="B135" s="103">
        <v>152.96</v>
      </c>
      <c r="C135" s="104">
        <v>7400.0659999999998</v>
      </c>
      <c r="E135" s="112">
        <v>25538</v>
      </c>
      <c r="F135" s="117"/>
    </row>
    <row r="136" spans="1:6" x14ac:dyDescent="0.45">
      <c r="A136" s="102">
        <v>30498</v>
      </c>
      <c r="B136" s="103">
        <v>168.11</v>
      </c>
      <c r="C136" s="104">
        <v>7568.4560000000001</v>
      </c>
      <c r="E136" s="112">
        <v>25569</v>
      </c>
      <c r="F136" s="117">
        <v>3.2493971777861645E-3</v>
      </c>
    </row>
    <row r="137" spans="1:6" x14ac:dyDescent="0.45">
      <c r="A137" s="102">
        <v>30590</v>
      </c>
      <c r="B137" s="103">
        <v>166.07</v>
      </c>
      <c r="C137" s="104">
        <v>7719.7460000000001</v>
      </c>
      <c r="E137" s="112">
        <v>25600</v>
      </c>
      <c r="F137" s="117"/>
    </row>
    <row r="138" spans="1:6" x14ac:dyDescent="0.45">
      <c r="A138" s="102">
        <v>30682</v>
      </c>
      <c r="B138" s="103">
        <v>164.93</v>
      </c>
      <c r="C138" s="104">
        <v>7880.7939999999999</v>
      </c>
      <c r="E138" s="112">
        <v>25628</v>
      </c>
      <c r="F138" s="117"/>
    </row>
    <row r="139" spans="1:6" x14ac:dyDescent="0.45">
      <c r="A139" s="102">
        <v>30773</v>
      </c>
      <c r="B139" s="103">
        <v>159.18</v>
      </c>
      <c r="C139" s="104">
        <v>8034.8469999999998</v>
      </c>
      <c r="E139" s="112">
        <v>25659</v>
      </c>
      <c r="F139" s="117">
        <v>1.6281827163015326E-3</v>
      </c>
    </row>
    <row r="140" spans="1:6" x14ac:dyDescent="0.45">
      <c r="A140" s="102">
        <v>30864</v>
      </c>
      <c r="B140" s="103">
        <v>153.18</v>
      </c>
      <c r="C140" s="104">
        <v>8173.67</v>
      </c>
      <c r="E140" s="112">
        <v>25689</v>
      </c>
      <c r="F140" s="117"/>
    </row>
    <row r="141" spans="1:6" x14ac:dyDescent="0.45">
      <c r="A141" s="102">
        <v>30956</v>
      </c>
      <c r="B141" s="103">
        <v>166.1</v>
      </c>
      <c r="C141" s="104">
        <v>8252.4650000000001</v>
      </c>
      <c r="E141" s="112">
        <v>25720</v>
      </c>
      <c r="F141" s="117"/>
    </row>
    <row r="142" spans="1:6" x14ac:dyDescent="0.45">
      <c r="A142" s="102">
        <v>31048</v>
      </c>
      <c r="B142" s="103">
        <v>167.24</v>
      </c>
      <c r="C142" s="104">
        <v>8320.1990000000005</v>
      </c>
      <c r="E142" s="112">
        <v>25750</v>
      </c>
      <c r="F142" s="117">
        <v>4.2259071963002617E-3</v>
      </c>
    </row>
    <row r="143" spans="1:6" x14ac:dyDescent="0.45">
      <c r="A143" s="102">
        <v>31138</v>
      </c>
      <c r="B143" s="103">
        <v>180.66</v>
      </c>
      <c r="C143" s="104">
        <v>8400.82</v>
      </c>
      <c r="E143" s="112">
        <v>25781</v>
      </c>
      <c r="F143" s="117"/>
    </row>
    <row r="144" spans="1:6" x14ac:dyDescent="0.45">
      <c r="A144" s="102">
        <v>31229</v>
      </c>
      <c r="B144" s="103">
        <v>191.85</v>
      </c>
      <c r="C144" s="104">
        <v>8474.7870000000003</v>
      </c>
      <c r="E144" s="112">
        <v>25812</v>
      </c>
      <c r="F144" s="117"/>
    </row>
    <row r="145" spans="1:6" x14ac:dyDescent="0.45">
      <c r="A145" s="102">
        <v>31321</v>
      </c>
      <c r="B145" s="103">
        <v>182.08</v>
      </c>
      <c r="C145" s="104">
        <v>8604.2199999999993</v>
      </c>
      <c r="E145" s="112">
        <v>25842</v>
      </c>
      <c r="F145" s="117">
        <v>-1.66709311509965E-3</v>
      </c>
    </row>
    <row r="146" spans="1:6" x14ac:dyDescent="0.45">
      <c r="A146" s="102">
        <v>31413</v>
      </c>
      <c r="B146" s="103">
        <v>211.28</v>
      </c>
      <c r="C146" s="104">
        <v>8668.1880000000001</v>
      </c>
      <c r="E146" s="112">
        <v>25873</v>
      </c>
      <c r="F146" s="117"/>
    </row>
    <row r="147" spans="1:6" x14ac:dyDescent="0.45">
      <c r="A147" s="102">
        <v>31503</v>
      </c>
      <c r="B147" s="103">
        <v>238.9</v>
      </c>
      <c r="C147" s="104">
        <v>8749.1270000000004</v>
      </c>
      <c r="E147" s="112">
        <v>25903</v>
      </c>
      <c r="F147" s="117"/>
    </row>
    <row r="148" spans="1:6" x14ac:dyDescent="0.45">
      <c r="A148" s="102">
        <v>31594</v>
      </c>
      <c r="B148" s="103">
        <v>250.84</v>
      </c>
      <c r="C148" s="104">
        <v>8788.5239999999994</v>
      </c>
      <c r="E148" s="112">
        <v>25934</v>
      </c>
      <c r="F148" s="117">
        <v>2.6972442943454543E-2</v>
      </c>
    </row>
    <row r="149" spans="1:6" x14ac:dyDescent="0.45">
      <c r="A149" s="102">
        <v>31686</v>
      </c>
      <c r="B149" s="103">
        <v>231.32</v>
      </c>
      <c r="C149" s="104">
        <v>8872.6010000000006</v>
      </c>
      <c r="E149" s="112">
        <v>25965</v>
      </c>
      <c r="F149" s="117"/>
    </row>
    <row r="150" spans="1:6" x14ac:dyDescent="0.45">
      <c r="A150" s="102">
        <v>31778</v>
      </c>
      <c r="B150" s="103">
        <v>242.17</v>
      </c>
      <c r="C150" s="104">
        <v>8920.1929999999993</v>
      </c>
      <c r="E150" s="112">
        <v>25993</v>
      </c>
      <c r="F150" s="117"/>
    </row>
    <row r="151" spans="1:6" x14ac:dyDescent="0.45">
      <c r="A151" s="102">
        <v>31868</v>
      </c>
      <c r="B151" s="103">
        <v>291.7</v>
      </c>
      <c r="C151" s="104">
        <v>8986.3670000000002</v>
      </c>
      <c r="E151" s="112">
        <v>26024</v>
      </c>
      <c r="F151" s="117">
        <v>3.1066227041022677E-2</v>
      </c>
    </row>
    <row r="152" spans="1:6" x14ac:dyDescent="0.45">
      <c r="A152" s="102">
        <v>31959</v>
      </c>
      <c r="B152" s="103">
        <v>304</v>
      </c>
      <c r="C152" s="104">
        <v>9083.2559999999994</v>
      </c>
      <c r="E152" s="112">
        <v>26054</v>
      </c>
      <c r="F152" s="117"/>
    </row>
    <row r="153" spans="1:6" x14ac:dyDescent="0.45">
      <c r="A153" s="102">
        <v>32051</v>
      </c>
      <c r="B153" s="103">
        <v>321.83</v>
      </c>
      <c r="C153" s="104">
        <v>9162.0239999999994</v>
      </c>
      <c r="E153" s="112">
        <v>26085</v>
      </c>
      <c r="F153" s="117"/>
    </row>
    <row r="154" spans="1:6" x14ac:dyDescent="0.45">
      <c r="A154" s="102">
        <v>32143</v>
      </c>
      <c r="B154" s="103">
        <v>247.08</v>
      </c>
      <c r="C154" s="104">
        <v>9319.3320000000003</v>
      </c>
      <c r="E154" s="112">
        <v>26115</v>
      </c>
      <c r="F154" s="117">
        <v>3.0058973867138742E-2</v>
      </c>
    </row>
    <row r="155" spans="1:6" x14ac:dyDescent="0.45">
      <c r="A155" s="102">
        <v>32234</v>
      </c>
      <c r="B155" s="103">
        <v>258.89</v>
      </c>
      <c r="C155" s="104">
        <v>9367.5020000000004</v>
      </c>
      <c r="E155" s="112">
        <v>26146</v>
      </c>
      <c r="F155" s="117"/>
    </row>
    <row r="156" spans="1:6" x14ac:dyDescent="0.45">
      <c r="A156" s="102">
        <v>32325</v>
      </c>
      <c r="B156" s="103">
        <v>273.5</v>
      </c>
      <c r="C156" s="104">
        <v>9490.5939999999991</v>
      </c>
      <c r="E156" s="112">
        <v>26177</v>
      </c>
      <c r="F156" s="117"/>
    </row>
    <row r="157" spans="1:6" x14ac:dyDescent="0.45">
      <c r="A157" s="102">
        <v>32417</v>
      </c>
      <c r="B157" s="103">
        <v>271.91000000000003</v>
      </c>
      <c r="C157" s="104">
        <v>9546.2060000000001</v>
      </c>
      <c r="E157" s="112">
        <v>26207</v>
      </c>
      <c r="F157" s="117">
        <v>4.367208414299667E-2</v>
      </c>
    </row>
    <row r="158" spans="1:6" x14ac:dyDescent="0.45">
      <c r="A158" s="102">
        <v>32509</v>
      </c>
      <c r="B158" s="103">
        <v>277.72000000000003</v>
      </c>
      <c r="C158" s="104">
        <v>9673.4050000000007</v>
      </c>
      <c r="E158" s="112">
        <v>26238</v>
      </c>
      <c r="F158" s="117"/>
    </row>
    <row r="159" spans="1:6" x14ac:dyDescent="0.45">
      <c r="A159" s="102">
        <v>32599</v>
      </c>
      <c r="B159" s="103">
        <v>294.87</v>
      </c>
      <c r="C159" s="104">
        <v>9771.7250000000004</v>
      </c>
      <c r="E159" s="112">
        <v>26268</v>
      </c>
      <c r="F159" s="117"/>
    </row>
    <row r="160" spans="1:6" x14ac:dyDescent="0.45">
      <c r="A160" s="102">
        <v>32690</v>
      </c>
      <c r="B160" s="103">
        <v>317.98</v>
      </c>
      <c r="C160" s="104">
        <v>9846.2929999999997</v>
      </c>
      <c r="E160" s="112">
        <v>26299</v>
      </c>
      <c r="F160" s="117">
        <v>3.4760715822843999E-2</v>
      </c>
    </row>
    <row r="161" spans="1:6" x14ac:dyDescent="0.45">
      <c r="A161" s="102">
        <v>32782</v>
      </c>
      <c r="B161" s="103">
        <v>349.15</v>
      </c>
      <c r="C161" s="104">
        <v>9919.2279999999992</v>
      </c>
      <c r="E161" s="112">
        <v>26330</v>
      </c>
      <c r="F161" s="117"/>
    </row>
    <row r="162" spans="1:6" x14ac:dyDescent="0.45">
      <c r="A162" s="102">
        <v>32874</v>
      </c>
      <c r="B162" s="103">
        <v>353.4</v>
      </c>
      <c r="C162" s="104">
        <v>9938.7669999999998</v>
      </c>
      <c r="E162" s="112">
        <v>26359</v>
      </c>
      <c r="F162" s="117"/>
    </row>
    <row r="163" spans="1:6" x14ac:dyDescent="0.45">
      <c r="A163" s="102">
        <v>32964</v>
      </c>
      <c r="B163" s="103">
        <v>339.94</v>
      </c>
      <c r="C163" s="104">
        <v>10047.386</v>
      </c>
      <c r="E163" s="112">
        <v>26390</v>
      </c>
      <c r="F163" s="117">
        <v>5.2551813463878744E-2</v>
      </c>
    </row>
    <row r="164" spans="1:6" x14ac:dyDescent="0.45">
      <c r="A164" s="102">
        <v>33055</v>
      </c>
      <c r="B164" s="103">
        <v>358.02</v>
      </c>
      <c r="C164" s="104">
        <v>10083.855</v>
      </c>
      <c r="E164" s="112">
        <v>26420</v>
      </c>
      <c r="F164" s="117"/>
    </row>
    <row r="165" spans="1:6" x14ac:dyDescent="0.45">
      <c r="A165" s="102">
        <v>33147</v>
      </c>
      <c r="B165" s="103">
        <v>306.05</v>
      </c>
      <c r="C165" s="104">
        <v>10090.569</v>
      </c>
      <c r="E165" s="112">
        <v>26451</v>
      </c>
      <c r="F165" s="117"/>
    </row>
    <row r="166" spans="1:6" x14ac:dyDescent="0.45">
      <c r="A166" s="102">
        <v>33239</v>
      </c>
      <c r="B166" s="103">
        <v>330.22</v>
      </c>
      <c r="C166" s="104">
        <v>9998.7039999999997</v>
      </c>
      <c r="E166" s="112">
        <v>26481</v>
      </c>
      <c r="F166" s="117">
        <v>5.3819247156327056E-2</v>
      </c>
    </row>
    <row r="167" spans="1:6" x14ac:dyDescent="0.45">
      <c r="A167" s="102">
        <v>33329</v>
      </c>
      <c r="B167" s="103">
        <v>375.22</v>
      </c>
      <c r="C167" s="104">
        <v>9951.9159999999993</v>
      </c>
      <c r="E167" s="112">
        <v>26512</v>
      </c>
      <c r="F167" s="117"/>
    </row>
    <row r="168" spans="1:6" x14ac:dyDescent="0.45">
      <c r="A168" s="102">
        <v>33420</v>
      </c>
      <c r="B168" s="103">
        <v>371.16</v>
      </c>
      <c r="C168" s="104">
        <v>10029.51</v>
      </c>
      <c r="E168" s="112">
        <v>26543</v>
      </c>
      <c r="F168" s="117"/>
    </row>
    <row r="169" spans="1:6" x14ac:dyDescent="0.45">
      <c r="A169" s="102">
        <v>33512</v>
      </c>
      <c r="B169" s="103">
        <v>387.86</v>
      </c>
      <c r="C169" s="104">
        <v>10080.195</v>
      </c>
      <c r="E169" s="112">
        <v>26573</v>
      </c>
      <c r="F169" s="117">
        <v>6.8944692011348688E-2</v>
      </c>
    </row>
    <row r="170" spans="1:6" x14ac:dyDescent="0.45">
      <c r="A170" s="102">
        <v>33604</v>
      </c>
      <c r="B170" s="103">
        <v>417.09</v>
      </c>
      <c r="C170" s="104">
        <v>10115.329</v>
      </c>
      <c r="E170" s="112">
        <v>26604</v>
      </c>
      <c r="F170" s="117"/>
    </row>
    <row r="171" spans="1:6" x14ac:dyDescent="0.45">
      <c r="A171" s="102">
        <v>33695</v>
      </c>
      <c r="B171" s="103">
        <v>403.69</v>
      </c>
      <c r="C171" s="104">
        <v>10236.434999999999</v>
      </c>
      <c r="E171" s="112">
        <v>26634</v>
      </c>
      <c r="F171" s="117"/>
    </row>
    <row r="172" spans="1:6" x14ac:dyDescent="0.45">
      <c r="A172" s="102">
        <v>33786</v>
      </c>
      <c r="B172" s="103">
        <v>408.14</v>
      </c>
      <c r="C172" s="104">
        <v>10347.429</v>
      </c>
      <c r="E172" s="112">
        <v>26665</v>
      </c>
      <c r="F172" s="117">
        <v>7.5618941306228302E-2</v>
      </c>
    </row>
    <row r="173" spans="1:6" x14ac:dyDescent="0.45">
      <c r="A173" s="102">
        <v>33878</v>
      </c>
      <c r="B173" s="103">
        <v>417.8</v>
      </c>
      <c r="C173" s="104">
        <v>10449.673000000001</v>
      </c>
      <c r="E173" s="112">
        <v>26696</v>
      </c>
      <c r="F173" s="117"/>
    </row>
    <row r="174" spans="1:6" x14ac:dyDescent="0.45">
      <c r="A174" s="102">
        <v>33970</v>
      </c>
      <c r="B174" s="103">
        <v>435.71</v>
      </c>
      <c r="C174" s="104">
        <v>10558.647999999999</v>
      </c>
      <c r="E174" s="112">
        <v>26724</v>
      </c>
      <c r="F174" s="117"/>
    </row>
    <row r="175" spans="1:6" x14ac:dyDescent="0.45">
      <c r="A175" s="102">
        <v>34060</v>
      </c>
      <c r="B175" s="103">
        <v>451.67</v>
      </c>
      <c r="C175" s="104">
        <v>10576.275</v>
      </c>
      <c r="E175" s="112">
        <v>26755</v>
      </c>
      <c r="F175" s="117">
        <v>6.3196674026033309E-2</v>
      </c>
    </row>
    <row r="176" spans="1:6" x14ac:dyDescent="0.45">
      <c r="A176" s="102">
        <v>34151</v>
      </c>
      <c r="B176" s="103">
        <v>450.53</v>
      </c>
      <c r="C176" s="104">
        <v>10637.847</v>
      </c>
      <c r="E176" s="112">
        <v>26785</v>
      </c>
      <c r="F176" s="117"/>
    </row>
    <row r="177" spans="1:6" x14ac:dyDescent="0.45">
      <c r="A177" s="102">
        <v>34243</v>
      </c>
      <c r="B177" s="103">
        <v>458.93</v>
      </c>
      <c r="C177" s="104">
        <v>10688.606</v>
      </c>
      <c r="E177" s="112">
        <v>26816</v>
      </c>
      <c r="F177" s="117"/>
    </row>
    <row r="178" spans="1:6" x14ac:dyDescent="0.45">
      <c r="A178" s="102">
        <v>34335</v>
      </c>
      <c r="B178" s="103">
        <v>466.45</v>
      </c>
      <c r="C178" s="104">
        <v>10833.986999999999</v>
      </c>
      <c r="E178" s="112">
        <v>26846</v>
      </c>
      <c r="F178" s="117">
        <v>4.7710808846556076E-2</v>
      </c>
    </row>
    <row r="179" spans="1:6" x14ac:dyDescent="0.45">
      <c r="A179" s="102">
        <v>34425</v>
      </c>
      <c r="B179" s="103">
        <v>445.77</v>
      </c>
      <c r="C179" s="104">
        <v>10939.116</v>
      </c>
      <c r="E179" s="112">
        <v>26877</v>
      </c>
      <c r="F179" s="117"/>
    </row>
    <row r="180" spans="1:6" x14ac:dyDescent="0.45">
      <c r="A180" s="102">
        <v>34516</v>
      </c>
      <c r="B180" s="103">
        <v>444.27</v>
      </c>
      <c r="C180" s="104">
        <v>11087.361000000001</v>
      </c>
      <c r="E180" s="112">
        <v>26908</v>
      </c>
      <c r="F180" s="117"/>
    </row>
    <row r="181" spans="1:6" x14ac:dyDescent="0.45">
      <c r="A181" s="102">
        <v>34608</v>
      </c>
      <c r="B181" s="103">
        <v>462.69</v>
      </c>
      <c r="C181" s="104">
        <v>11152.175999999999</v>
      </c>
      <c r="E181" s="112">
        <v>26938</v>
      </c>
      <c r="F181" s="117">
        <v>4.0237570999252563E-2</v>
      </c>
    </row>
    <row r="182" spans="1:6" x14ac:dyDescent="0.45">
      <c r="A182" s="102">
        <v>34700</v>
      </c>
      <c r="B182" s="103">
        <v>459.27</v>
      </c>
      <c r="C182" s="104">
        <v>11279.932000000001</v>
      </c>
      <c r="E182" s="112">
        <v>26969</v>
      </c>
      <c r="F182" s="117"/>
    </row>
    <row r="183" spans="1:6" x14ac:dyDescent="0.45">
      <c r="A183" s="102">
        <v>34790</v>
      </c>
      <c r="B183" s="103">
        <v>500.71</v>
      </c>
      <c r="C183" s="104">
        <v>11319.950999999999</v>
      </c>
      <c r="E183" s="112">
        <v>26999</v>
      </c>
      <c r="F183" s="117"/>
    </row>
    <row r="184" spans="1:6" x14ac:dyDescent="0.45">
      <c r="A184" s="102">
        <v>34881</v>
      </c>
      <c r="B184" s="103">
        <v>544.75</v>
      </c>
      <c r="C184" s="104">
        <v>11353.721</v>
      </c>
      <c r="E184" s="112">
        <v>27030</v>
      </c>
      <c r="F184" s="117">
        <v>6.3877572829453347E-3</v>
      </c>
    </row>
    <row r="185" spans="1:6" x14ac:dyDescent="0.45">
      <c r="A185" s="102">
        <v>34973</v>
      </c>
      <c r="B185" s="103">
        <v>584.41</v>
      </c>
      <c r="C185" s="104">
        <v>11450.31</v>
      </c>
      <c r="E185" s="112">
        <v>27061</v>
      </c>
      <c r="F185" s="117"/>
    </row>
    <row r="186" spans="1:6" x14ac:dyDescent="0.45">
      <c r="A186" s="102">
        <v>35065</v>
      </c>
      <c r="B186" s="103">
        <v>615.92999999999995</v>
      </c>
      <c r="C186" s="104">
        <v>11528.066999999999</v>
      </c>
      <c r="E186" s="112">
        <v>27089</v>
      </c>
      <c r="F186" s="117"/>
    </row>
    <row r="187" spans="1:6" x14ac:dyDescent="0.45">
      <c r="A187" s="102">
        <v>35156</v>
      </c>
      <c r="B187" s="103">
        <v>645.5</v>
      </c>
      <c r="C187" s="104">
        <v>11614.418</v>
      </c>
      <c r="E187" s="112">
        <v>27120</v>
      </c>
      <c r="F187" s="117">
        <v>-2.0841156656144265E-3</v>
      </c>
    </row>
    <row r="188" spans="1:6" x14ac:dyDescent="0.45">
      <c r="A188" s="102">
        <v>35247</v>
      </c>
      <c r="B188" s="103">
        <v>670.63</v>
      </c>
      <c r="C188" s="104">
        <v>11808.14</v>
      </c>
      <c r="E188" s="112">
        <v>27150</v>
      </c>
      <c r="F188" s="117"/>
    </row>
    <row r="189" spans="1:6" x14ac:dyDescent="0.45">
      <c r="A189" s="102">
        <v>35339</v>
      </c>
      <c r="B189" s="103">
        <v>687.31</v>
      </c>
      <c r="C189" s="104">
        <v>11914.063</v>
      </c>
      <c r="E189" s="112">
        <v>27181</v>
      </c>
      <c r="F189" s="117"/>
    </row>
    <row r="190" spans="1:6" x14ac:dyDescent="0.45">
      <c r="A190" s="102">
        <v>35431</v>
      </c>
      <c r="B190" s="103">
        <v>740.74</v>
      </c>
      <c r="C190" s="104">
        <v>12037.775</v>
      </c>
      <c r="E190" s="112">
        <v>27211</v>
      </c>
      <c r="F190" s="117">
        <v>-6.2898080752895264E-3</v>
      </c>
    </row>
    <row r="191" spans="1:6" x14ac:dyDescent="0.45">
      <c r="A191" s="102">
        <v>35521</v>
      </c>
      <c r="B191" s="103">
        <v>757.12</v>
      </c>
      <c r="C191" s="104">
        <v>12115.472</v>
      </c>
      <c r="E191" s="112">
        <v>27242</v>
      </c>
      <c r="F191" s="117"/>
    </row>
    <row r="192" spans="1:6" x14ac:dyDescent="0.45">
      <c r="A192" s="102">
        <v>35612</v>
      </c>
      <c r="B192" s="103">
        <v>885.14</v>
      </c>
      <c r="C192" s="104">
        <v>12317.221</v>
      </c>
      <c r="E192" s="112">
        <v>27273</v>
      </c>
      <c r="F192" s="117"/>
    </row>
    <row r="193" spans="1:6" x14ac:dyDescent="0.45">
      <c r="A193" s="102">
        <v>35704</v>
      </c>
      <c r="B193" s="103">
        <v>947.28</v>
      </c>
      <c r="C193" s="104">
        <v>12471.01</v>
      </c>
      <c r="E193" s="112">
        <v>27303</v>
      </c>
      <c r="F193" s="117">
        <v>-1.9454395631254444E-2</v>
      </c>
    </row>
    <row r="194" spans="1:6" x14ac:dyDescent="0.45">
      <c r="A194" s="102">
        <v>35796</v>
      </c>
      <c r="B194" s="103">
        <v>970.43</v>
      </c>
      <c r="C194" s="104">
        <v>12577.495000000001</v>
      </c>
      <c r="E194" s="112">
        <v>27334</v>
      </c>
      <c r="F194" s="117"/>
    </row>
    <row r="195" spans="1:6" x14ac:dyDescent="0.45">
      <c r="A195" s="102">
        <v>35886</v>
      </c>
      <c r="B195" s="103">
        <v>1101.75</v>
      </c>
      <c r="C195" s="104">
        <v>12703.742</v>
      </c>
      <c r="E195" s="112">
        <v>27364</v>
      </c>
      <c r="F195" s="117"/>
    </row>
    <row r="196" spans="1:6" x14ac:dyDescent="0.45">
      <c r="A196" s="102">
        <v>35977</v>
      </c>
      <c r="B196" s="103">
        <v>1133.8399999999999</v>
      </c>
      <c r="C196" s="104">
        <v>12821.339</v>
      </c>
      <c r="E196" s="112">
        <v>27395</v>
      </c>
      <c r="F196" s="117">
        <v>-2.2990596636949218E-2</v>
      </c>
    </row>
    <row r="197" spans="1:6" x14ac:dyDescent="0.45">
      <c r="A197" s="102">
        <v>36069</v>
      </c>
      <c r="B197" s="103">
        <v>1017.01</v>
      </c>
      <c r="C197" s="104">
        <v>12982.752</v>
      </c>
      <c r="E197" s="112">
        <v>27426</v>
      </c>
      <c r="F197" s="117"/>
    </row>
    <row r="198" spans="1:6" x14ac:dyDescent="0.45">
      <c r="A198" s="102">
        <v>36161</v>
      </c>
      <c r="B198" s="103">
        <v>1229.23</v>
      </c>
      <c r="C198" s="104">
        <v>13191.67</v>
      </c>
      <c r="E198" s="112">
        <v>27454</v>
      </c>
      <c r="F198" s="117"/>
    </row>
    <row r="199" spans="1:6" x14ac:dyDescent="0.45">
      <c r="A199" s="102">
        <v>36251</v>
      </c>
      <c r="B199" s="103">
        <v>1286.3699999999999</v>
      </c>
      <c r="C199" s="104">
        <v>13315.597</v>
      </c>
      <c r="E199" s="112">
        <v>27485</v>
      </c>
      <c r="F199" s="117">
        <v>-1.8342612096180544E-2</v>
      </c>
    </row>
    <row r="200" spans="1:6" x14ac:dyDescent="0.45">
      <c r="A200" s="102">
        <v>36342</v>
      </c>
      <c r="B200" s="103">
        <v>1372.71</v>
      </c>
      <c r="C200" s="104">
        <v>13426.748</v>
      </c>
      <c r="E200" s="112">
        <v>27515</v>
      </c>
      <c r="F200" s="117"/>
    </row>
    <row r="201" spans="1:6" x14ac:dyDescent="0.45">
      <c r="A201" s="102">
        <v>36434</v>
      </c>
      <c r="B201" s="103">
        <v>1282.71</v>
      </c>
      <c r="C201" s="104">
        <v>13604.771000000001</v>
      </c>
      <c r="E201" s="112">
        <v>27546</v>
      </c>
      <c r="F201" s="117"/>
    </row>
    <row r="202" spans="1:6" x14ac:dyDescent="0.45">
      <c r="A202" s="102">
        <v>36526</v>
      </c>
      <c r="B202" s="103">
        <v>1469.25</v>
      </c>
      <c r="C202" s="104">
        <v>13827.98</v>
      </c>
      <c r="E202" s="112">
        <v>27576</v>
      </c>
      <c r="F202" s="117">
        <v>7.9868246568049681E-3</v>
      </c>
    </row>
    <row r="203" spans="1:6" x14ac:dyDescent="0.45">
      <c r="A203" s="102">
        <v>36617</v>
      </c>
      <c r="B203" s="103">
        <v>1498.58</v>
      </c>
      <c r="C203" s="104">
        <v>13878.147000000001</v>
      </c>
      <c r="E203" s="112">
        <v>27607</v>
      </c>
      <c r="F203" s="117"/>
    </row>
    <row r="204" spans="1:6" x14ac:dyDescent="0.45">
      <c r="A204" s="102">
        <v>36708</v>
      </c>
      <c r="B204" s="103">
        <v>1454.6</v>
      </c>
      <c r="C204" s="104">
        <v>14130.907999999999</v>
      </c>
      <c r="E204" s="112">
        <v>27638</v>
      </c>
      <c r="F204" s="117"/>
    </row>
    <row r="205" spans="1:6" x14ac:dyDescent="0.45">
      <c r="A205" s="102">
        <v>36800</v>
      </c>
      <c r="B205" s="103">
        <v>1436.51</v>
      </c>
      <c r="C205" s="104">
        <v>14145.312</v>
      </c>
      <c r="E205" s="112">
        <v>27668</v>
      </c>
      <c r="F205" s="117">
        <v>2.5539986817473988E-2</v>
      </c>
    </row>
    <row r="206" spans="1:6" x14ac:dyDescent="0.45">
      <c r="A206" s="102">
        <v>36892</v>
      </c>
      <c r="B206" s="103">
        <v>1320.28</v>
      </c>
      <c r="C206" s="104">
        <v>14229.764999999999</v>
      </c>
      <c r="E206" s="112">
        <v>27699</v>
      </c>
      <c r="F206" s="117"/>
    </row>
    <row r="207" spans="1:6" x14ac:dyDescent="0.45">
      <c r="A207" s="102">
        <v>36982</v>
      </c>
      <c r="B207" s="103">
        <v>1160.33</v>
      </c>
      <c r="C207" s="104">
        <v>14183.12</v>
      </c>
      <c r="E207" s="112">
        <v>27729</v>
      </c>
      <c r="F207" s="117"/>
    </row>
    <row r="208" spans="1:6" x14ac:dyDescent="0.45">
      <c r="A208" s="102">
        <v>37073</v>
      </c>
      <c r="B208" s="103">
        <v>1224.42</v>
      </c>
      <c r="C208" s="104">
        <v>14271.694</v>
      </c>
      <c r="E208" s="112">
        <v>27760</v>
      </c>
      <c r="F208" s="117">
        <v>6.1523864866092452E-2</v>
      </c>
    </row>
    <row r="209" spans="1:6" x14ac:dyDescent="0.45">
      <c r="A209" s="102">
        <v>37165</v>
      </c>
      <c r="B209" s="103">
        <v>1040.94</v>
      </c>
      <c r="C209" s="104">
        <v>14214.516</v>
      </c>
      <c r="E209" s="112">
        <v>27791</v>
      </c>
      <c r="F209" s="117"/>
    </row>
    <row r="210" spans="1:6" x14ac:dyDescent="0.45">
      <c r="A210" s="102">
        <v>37257</v>
      </c>
      <c r="B210" s="103">
        <v>1148.08</v>
      </c>
      <c r="C210" s="104">
        <v>14253.574000000001</v>
      </c>
      <c r="E210" s="112">
        <v>27820</v>
      </c>
      <c r="F210" s="117"/>
    </row>
    <row r="211" spans="1:6" x14ac:dyDescent="0.45">
      <c r="A211" s="102">
        <v>37347</v>
      </c>
      <c r="B211" s="103">
        <v>1147.3900000000001</v>
      </c>
      <c r="C211" s="104">
        <v>14372.785</v>
      </c>
      <c r="E211" s="112">
        <v>27851</v>
      </c>
      <c r="F211" s="117">
        <v>6.1725723898493151E-2</v>
      </c>
    </row>
    <row r="212" spans="1:6" x14ac:dyDescent="0.45">
      <c r="A212" s="102">
        <v>37438</v>
      </c>
      <c r="B212" s="103">
        <v>989.81</v>
      </c>
      <c r="C212" s="104">
        <v>14460.848</v>
      </c>
      <c r="E212" s="112">
        <v>27881</v>
      </c>
      <c r="F212" s="117"/>
    </row>
    <row r="213" spans="1:6" x14ac:dyDescent="0.45">
      <c r="A213" s="102">
        <v>37530</v>
      </c>
      <c r="B213" s="103">
        <v>815.28</v>
      </c>
      <c r="C213" s="104">
        <v>14519.633</v>
      </c>
      <c r="E213" s="112">
        <v>27912</v>
      </c>
      <c r="F213" s="117"/>
    </row>
    <row r="214" spans="1:6" x14ac:dyDescent="0.45">
      <c r="A214" s="102">
        <v>37622</v>
      </c>
      <c r="B214" s="103">
        <v>879.82</v>
      </c>
      <c r="C214" s="104">
        <v>14537.58</v>
      </c>
      <c r="E214" s="112">
        <v>27942</v>
      </c>
      <c r="F214" s="117">
        <v>4.9586307175719491E-2</v>
      </c>
    </row>
    <row r="215" spans="1:6" x14ac:dyDescent="0.45">
      <c r="A215" s="102">
        <v>37712</v>
      </c>
      <c r="B215" s="103">
        <v>848.18</v>
      </c>
      <c r="C215" s="104">
        <v>14614.141</v>
      </c>
      <c r="E215" s="112">
        <v>27973</v>
      </c>
      <c r="F215" s="117"/>
    </row>
    <row r="216" spans="1:6" x14ac:dyDescent="0.45">
      <c r="A216" s="102">
        <v>37803</v>
      </c>
      <c r="B216" s="103">
        <v>974.5</v>
      </c>
      <c r="C216" s="104">
        <v>14743.566999999999</v>
      </c>
      <c r="E216" s="112">
        <v>28004</v>
      </c>
      <c r="F216" s="117"/>
    </row>
    <row r="217" spans="1:6" x14ac:dyDescent="0.45">
      <c r="A217" s="102">
        <v>37895</v>
      </c>
      <c r="B217" s="103">
        <v>995.97</v>
      </c>
      <c r="C217" s="104">
        <v>14988.781999999999</v>
      </c>
      <c r="E217" s="112">
        <v>28034</v>
      </c>
      <c r="F217" s="117">
        <v>4.3148126414503434E-2</v>
      </c>
    </row>
    <row r="218" spans="1:6" x14ac:dyDescent="0.45">
      <c r="A218" s="102">
        <v>37987</v>
      </c>
      <c r="B218" s="103">
        <v>1111.92</v>
      </c>
      <c r="C218" s="104">
        <v>15162.76</v>
      </c>
      <c r="E218" s="112">
        <v>28065</v>
      </c>
      <c r="F218" s="117"/>
    </row>
    <row r="219" spans="1:6" x14ac:dyDescent="0.45">
      <c r="A219" s="102">
        <v>38078</v>
      </c>
      <c r="B219" s="103">
        <v>1126.21</v>
      </c>
      <c r="C219" s="104">
        <v>15248.68</v>
      </c>
      <c r="E219" s="112">
        <v>28095</v>
      </c>
      <c r="F219" s="117"/>
    </row>
    <row r="220" spans="1:6" x14ac:dyDescent="0.45">
      <c r="A220" s="102">
        <v>38169</v>
      </c>
      <c r="B220" s="103">
        <v>1140.8399999999999</v>
      </c>
      <c r="C220" s="104">
        <v>15366.85</v>
      </c>
      <c r="E220" s="112">
        <v>28126</v>
      </c>
      <c r="F220" s="117">
        <v>3.2259784362000117E-2</v>
      </c>
    </row>
    <row r="221" spans="1:6" x14ac:dyDescent="0.45">
      <c r="A221" s="102">
        <v>38261</v>
      </c>
      <c r="B221" s="103">
        <v>1114.58</v>
      </c>
      <c r="C221" s="104">
        <v>15512.619000000001</v>
      </c>
      <c r="E221" s="112">
        <v>28157</v>
      </c>
      <c r="F221" s="117"/>
    </row>
    <row r="222" spans="1:6" x14ac:dyDescent="0.45">
      <c r="A222" s="102">
        <v>38353</v>
      </c>
      <c r="B222" s="103">
        <v>1211.92</v>
      </c>
      <c r="C222" s="104">
        <v>15670.88</v>
      </c>
      <c r="E222" s="112">
        <v>28185</v>
      </c>
      <c r="F222" s="117"/>
    </row>
    <row r="223" spans="1:6" x14ac:dyDescent="0.45">
      <c r="A223" s="102">
        <v>38443</v>
      </c>
      <c r="B223" s="103">
        <v>1180.5899999999999</v>
      </c>
      <c r="C223" s="104">
        <v>15844.727000000001</v>
      </c>
      <c r="E223" s="112">
        <v>28216</v>
      </c>
      <c r="F223" s="117">
        <v>4.4663392503022557E-2</v>
      </c>
    </row>
    <row r="224" spans="1:6" x14ac:dyDescent="0.45">
      <c r="A224" s="102">
        <v>38534</v>
      </c>
      <c r="B224" s="103">
        <v>1191.33</v>
      </c>
      <c r="C224" s="104">
        <v>15922.781999999999</v>
      </c>
      <c r="E224" s="112">
        <v>28246</v>
      </c>
      <c r="F224" s="117"/>
    </row>
    <row r="225" spans="1:6" x14ac:dyDescent="0.45">
      <c r="A225" s="102">
        <v>38626</v>
      </c>
      <c r="B225" s="103">
        <v>1228.81</v>
      </c>
      <c r="C225" s="104">
        <v>16047.587</v>
      </c>
      <c r="E225" s="112">
        <v>28277</v>
      </c>
      <c r="F225" s="117"/>
    </row>
    <row r="226" spans="1:6" x14ac:dyDescent="0.45">
      <c r="A226" s="102">
        <v>38718</v>
      </c>
      <c r="B226" s="103">
        <v>1248.29</v>
      </c>
      <c r="C226" s="104">
        <v>16136.734</v>
      </c>
      <c r="E226" s="112">
        <v>28307</v>
      </c>
      <c r="F226" s="117">
        <v>5.7708919888722426E-2</v>
      </c>
    </row>
    <row r="227" spans="1:6" x14ac:dyDescent="0.45">
      <c r="A227" s="102">
        <v>38808</v>
      </c>
      <c r="B227" s="103">
        <v>1294.83</v>
      </c>
      <c r="C227" s="104">
        <v>16353.834999999999</v>
      </c>
      <c r="E227" s="112">
        <v>28338</v>
      </c>
      <c r="F227" s="117"/>
    </row>
    <row r="228" spans="1:6" x14ac:dyDescent="0.45">
      <c r="A228" s="102">
        <v>38899</v>
      </c>
      <c r="B228" s="103">
        <v>1270.2</v>
      </c>
      <c r="C228" s="104">
        <v>16396.151000000002</v>
      </c>
      <c r="E228" s="112">
        <v>28369</v>
      </c>
      <c r="F228" s="117"/>
    </row>
    <row r="229" spans="1:6" x14ac:dyDescent="0.45">
      <c r="A229" s="102">
        <v>38991</v>
      </c>
      <c r="B229" s="103">
        <v>1335.85</v>
      </c>
      <c r="C229" s="104">
        <v>16420.738000000001</v>
      </c>
      <c r="E229" s="112">
        <v>28399</v>
      </c>
      <c r="F229" s="117">
        <v>5.0120296166899475E-2</v>
      </c>
    </row>
    <row r="230" spans="1:6" x14ac:dyDescent="0.45">
      <c r="A230" s="102">
        <v>39083</v>
      </c>
      <c r="B230" s="103">
        <v>1418.3</v>
      </c>
      <c r="C230" s="104">
        <v>16561.866000000002</v>
      </c>
      <c r="E230" s="112">
        <v>28430</v>
      </c>
      <c r="F230" s="117"/>
    </row>
    <row r="231" spans="1:6" x14ac:dyDescent="0.45">
      <c r="A231" s="102">
        <v>39173</v>
      </c>
      <c r="B231" s="103">
        <v>1420.86</v>
      </c>
      <c r="C231" s="104">
        <v>16611.689999999999</v>
      </c>
      <c r="E231" s="112">
        <v>28460</v>
      </c>
      <c r="F231" s="117"/>
    </row>
    <row r="232" spans="1:6" x14ac:dyDescent="0.45">
      <c r="A232" s="102">
        <v>39264</v>
      </c>
      <c r="B232" s="103">
        <v>1503.35</v>
      </c>
      <c r="C232" s="104">
        <v>16713.313999999998</v>
      </c>
      <c r="E232" s="112">
        <v>28491</v>
      </c>
      <c r="F232" s="117">
        <v>4.1170696113854294E-2</v>
      </c>
    </row>
    <row r="233" spans="1:6" x14ac:dyDescent="0.45">
      <c r="A233" s="102">
        <v>39356</v>
      </c>
      <c r="B233" s="103">
        <v>1526.75</v>
      </c>
      <c r="C233" s="104">
        <v>16809.587</v>
      </c>
      <c r="E233" s="112">
        <v>28522</v>
      </c>
      <c r="F233" s="117"/>
    </row>
    <row r="234" spans="1:6" x14ac:dyDescent="0.45">
      <c r="A234" s="102">
        <v>39448</v>
      </c>
      <c r="B234" s="103">
        <v>1468.36</v>
      </c>
      <c r="C234" s="104">
        <v>16915.190999999999</v>
      </c>
      <c r="E234" s="112">
        <v>28550</v>
      </c>
      <c r="F234" s="117"/>
    </row>
    <row r="235" spans="1:6" x14ac:dyDescent="0.45">
      <c r="A235" s="102">
        <v>39539</v>
      </c>
      <c r="B235" s="103">
        <v>1322.7</v>
      </c>
      <c r="C235" s="104">
        <v>16843.003000000001</v>
      </c>
      <c r="E235" s="112">
        <v>28581</v>
      </c>
      <c r="F235" s="117">
        <v>6.0781394862534283E-2</v>
      </c>
    </row>
    <row r="236" spans="1:6" x14ac:dyDescent="0.45">
      <c r="A236" s="102">
        <v>39630</v>
      </c>
      <c r="B236" s="103">
        <v>1280</v>
      </c>
      <c r="C236" s="104">
        <v>16943.291000000001</v>
      </c>
      <c r="E236" s="112">
        <v>28611</v>
      </c>
      <c r="F236" s="117"/>
    </row>
    <row r="237" spans="1:6" x14ac:dyDescent="0.45">
      <c r="A237" s="102">
        <v>39722</v>
      </c>
      <c r="B237" s="103">
        <v>1166.3599999999999</v>
      </c>
      <c r="C237" s="104">
        <v>16854.294999999998</v>
      </c>
      <c r="E237" s="112">
        <v>28642</v>
      </c>
      <c r="F237" s="117"/>
    </row>
    <row r="238" spans="1:6" x14ac:dyDescent="0.45">
      <c r="A238" s="102">
        <v>39814</v>
      </c>
      <c r="B238" s="103">
        <v>903.25</v>
      </c>
      <c r="C238" s="104">
        <v>16485.349999999999</v>
      </c>
      <c r="E238" s="112">
        <v>28672</v>
      </c>
      <c r="F238" s="117">
        <v>5.2457764575845327E-2</v>
      </c>
    </row>
    <row r="239" spans="1:6" x14ac:dyDescent="0.45">
      <c r="A239" s="102">
        <v>39904</v>
      </c>
      <c r="B239" s="103">
        <v>797.87</v>
      </c>
      <c r="C239" s="104">
        <v>16298.262000000001</v>
      </c>
      <c r="E239" s="112">
        <v>28703</v>
      </c>
      <c r="F239" s="117"/>
    </row>
    <row r="240" spans="1:6" x14ac:dyDescent="0.45">
      <c r="A240" s="102">
        <v>39995</v>
      </c>
      <c r="B240" s="103">
        <v>919.32</v>
      </c>
      <c r="C240" s="104">
        <v>16269.145</v>
      </c>
      <c r="E240" s="112">
        <v>28734</v>
      </c>
      <c r="F240" s="117"/>
    </row>
    <row r="241" spans="1:6" x14ac:dyDescent="0.45">
      <c r="A241" s="102">
        <v>40087</v>
      </c>
      <c r="B241" s="103">
        <v>1057.08</v>
      </c>
      <c r="C241" s="104">
        <v>16326.281000000001</v>
      </c>
      <c r="E241" s="112">
        <v>28764</v>
      </c>
      <c r="F241" s="117">
        <v>6.6581009539036395E-2</v>
      </c>
    </row>
    <row r="242" spans="1:6" x14ac:dyDescent="0.45">
      <c r="A242" s="102">
        <v>40179</v>
      </c>
      <c r="B242" s="103">
        <v>1115.0999999999999</v>
      </c>
      <c r="C242" s="104">
        <v>16502.754000000001</v>
      </c>
      <c r="E242" s="112">
        <v>28795</v>
      </c>
      <c r="F242" s="117"/>
    </row>
    <row r="243" spans="1:6" x14ac:dyDescent="0.45">
      <c r="A243" s="102">
        <v>40269</v>
      </c>
      <c r="B243" s="103">
        <v>1169.43</v>
      </c>
      <c r="C243" s="104">
        <v>16582.71</v>
      </c>
      <c r="E243" s="112">
        <v>28825</v>
      </c>
      <c r="F243" s="117"/>
    </row>
    <row r="244" spans="1:6" x14ac:dyDescent="0.45">
      <c r="A244" s="102">
        <v>40360</v>
      </c>
      <c r="B244" s="103">
        <v>1030.71</v>
      </c>
      <c r="C244" s="104">
        <v>16743.162</v>
      </c>
      <c r="E244" s="112">
        <v>28856</v>
      </c>
      <c r="F244" s="117">
        <v>6.5098989840264881E-2</v>
      </c>
    </row>
    <row r="245" spans="1:6" x14ac:dyDescent="0.45">
      <c r="A245" s="102">
        <v>40452</v>
      </c>
      <c r="B245" s="103">
        <v>1141.2</v>
      </c>
      <c r="C245" s="104">
        <v>16872.266</v>
      </c>
      <c r="E245" s="112">
        <v>28887</v>
      </c>
      <c r="F245" s="117"/>
    </row>
    <row r="246" spans="1:6" x14ac:dyDescent="0.45">
      <c r="A246" s="102">
        <v>40544</v>
      </c>
      <c r="B246" s="103">
        <v>1257.6400000000001</v>
      </c>
      <c r="C246" s="104">
        <v>16960.864000000001</v>
      </c>
      <c r="E246" s="112">
        <v>28915</v>
      </c>
      <c r="F246" s="117"/>
    </row>
    <row r="247" spans="1:6" x14ac:dyDescent="0.45">
      <c r="A247" s="102">
        <v>40634</v>
      </c>
      <c r="B247" s="103">
        <v>1325.83</v>
      </c>
      <c r="C247" s="104">
        <v>16920.632000000001</v>
      </c>
      <c r="E247" s="112">
        <v>28946</v>
      </c>
      <c r="F247" s="117">
        <v>2.6568700670328314E-2</v>
      </c>
    </row>
    <row r="248" spans="1:6" x14ac:dyDescent="0.45">
      <c r="A248" s="102">
        <v>40725</v>
      </c>
      <c r="B248" s="103">
        <v>1320.64</v>
      </c>
      <c r="C248" s="104">
        <v>17035.114000000001</v>
      </c>
      <c r="E248" s="112">
        <v>28976</v>
      </c>
      <c r="F248" s="117"/>
    </row>
    <row r="249" spans="1:6" x14ac:dyDescent="0.45">
      <c r="A249" s="102">
        <v>40817</v>
      </c>
      <c r="B249" s="103">
        <v>1131.42</v>
      </c>
      <c r="C249" s="104">
        <v>17031.312999999998</v>
      </c>
      <c r="E249" s="112">
        <v>29007</v>
      </c>
      <c r="F249" s="117"/>
    </row>
    <row r="250" spans="1:6" x14ac:dyDescent="0.45">
      <c r="A250" s="102">
        <v>40909</v>
      </c>
      <c r="B250" s="103">
        <v>1257.5999999999999</v>
      </c>
      <c r="C250" s="104">
        <v>17222.582999999999</v>
      </c>
      <c r="E250" s="112">
        <v>29037</v>
      </c>
      <c r="F250" s="117">
        <v>2.3899265371251505E-2</v>
      </c>
    </row>
    <row r="251" spans="1:6" x14ac:dyDescent="0.45">
      <c r="A251" s="102">
        <v>41000</v>
      </c>
      <c r="B251" s="103">
        <v>1408.47</v>
      </c>
      <c r="C251" s="104">
        <v>17367.009999999998</v>
      </c>
      <c r="E251" s="112">
        <v>29068</v>
      </c>
      <c r="F251" s="117"/>
    </row>
    <row r="252" spans="1:6" x14ac:dyDescent="0.45">
      <c r="A252" s="102">
        <v>41091</v>
      </c>
      <c r="B252" s="103">
        <v>1362.16</v>
      </c>
      <c r="C252" s="104">
        <v>17444.525000000001</v>
      </c>
      <c r="E252" s="112">
        <v>29099</v>
      </c>
      <c r="F252" s="117"/>
    </row>
    <row r="253" spans="1:6" x14ac:dyDescent="0.45">
      <c r="A253" s="102">
        <v>41183</v>
      </c>
      <c r="B253" s="103">
        <v>1440.67</v>
      </c>
      <c r="C253" s="104">
        <v>17469.650000000001</v>
      </c>
      <c r="E253" s="112">
        <v>29129</v>
      </c>
      <c r="F253" s="117">
        <v>1.2845638511357444E-2</v>
      </c>
    </row>
    <row r="254" spans="1:6" x14ac:dyDescent="0.45">
      <c r="A254" s="102">
        <v>41275</v>
      </c>
      <c r="B254" s="103">
        <v>1426.19</v>
      </c>
      <c r="C254" s="104">
        <v>17489.851999999999</v>
      </c>
      <c r="E254" s="112">
        <v>29160</v>
      </c>
      <c r="F254" s="117"/>
    </row>
    <row r="255" spans="1:6" x14ac:dyDescent="0.45">
      <c r="A255" s="102">
        <v>41365</v>
      </c>
      <c r="B255" s="103">
        <v>1569.19</v>
      </c>
      <c r="C255" s="104">
        <v>17662.400000000001</v>
      </c>
      <c r="E255" s="112">
        <v>29190</v>
      </c>
      <c r="F255" s="117"/>
    </row>
    <row r="256" spans="1:6" x14ac:dyDescent="0.45">
      <c r="A256" s="102">
        <v>41456</v>
      </c>
      <c r="B256" s="103">
        <v>1606.28</v>
      </c>
      <c r="C256" s="104">
        <v>17709.670999999998</v>
      </c>
      <c r="E256" s="112">
        <v>29221</v>
      </c>
      <c r="F256" s="117">
        <v>1.4207812865719037E-2</v>
      </c>
    </row>
    <row r="257" spans="1:6" x14ac:dyDescent="0.45">
      <c r="A257" s="102">
        <v>41548</v>
      </c>
      <c r="B257" s="103">
        <v>1681.55</v>
      </c>
      <c r="C257" s="104">
        <v>17860.45</v>
      </c>
      <c r="E257" s="112">
        <v>29252</v>
      </c>
      <c r="F257" s="117"/>
    </row>
    <row r="258" spans="1:6" x14ac:dyDescent="0.45">
      <c r="A258" s="102">
        <v>41640</v>
      </c>
      <c r="B258" s="103">
        <v>1848.36</v>
      </c>
      <c r="C258" s="104">
        <v>18016.147000000001</v>
      </c>
      <c r="E258" s="112">
        <v>29281</v>
      </c>
      <c r="F258" s="117"/>
    </row>
    <row r="259" spans="1:6" x14ac:dyDescent="0.45">
      <c r="A259" s="102">
        <v>41730</v>
      </c>
      <c r="B259" s="103">
        <v>1872.34</v>
      </c>
      <c r="C259" s="104">
        <v>17953.973999999998</v>
      </c>
      <c r="E259" s="112">
        <v>29312</v>
      </c>
      <c r="F259" s="117">
        <v>-7.7507055423842392E-3</v>
      </c>
    </row>
    <row r="260" spans="1:6" x14ac:dyDescent="0.45">
      <c r="A260" s="102">
        <v>41821</v>
      </c>
      <c r="B260" s="103">
        <v>1960.23</v>
      </c>
      <c r="C260" s="104">
        <v>18185.911</v>
      </c>
      <c r="E260" s="112">
        <v>29342</v>
      </c>
      <c r="F260" s="117"/>
    </row>
    <row r="261" spans="1:6" x14ac:dyDescent="0.45">
      <c r="A261" s="102">
        <v>41913</v>
      </c>
      <c r="B261" s="103">
        <v>1972.29</v>
      </c>
      <c r="C261" s="104">
        <v>18406.940999999999</v>
      </c>
      <c r="E261" s="112">
        <v>29373</v>
      </c>
      <c r="F261" s="117"/>
    </row>
    <row r="262" spans="1:6" x14ac:dyDescent="0.45">
      <c r="A262" s="102">
        <v>42005</v>
      </c>
      <c r="B262" s="103">
        <v>2058.9</v>
      </c>
      <c r="C262" s="104">
        <v>18500.030999999999</v>
      </c>
      <c r="E262" s="112">
        <v>29403</v>
      </c>
      <c r="F262" s="117">
        <v>-1.6238086833745138E-2</v>
      </c>
    </row>
    <row r="263" spans="1:6" x14ac:dyDescent="0.45">
      <c r="A263" s="102">
        <v>42095</v>
      </c>
      <c r="B263" s="103">
        <v>2067.89</v>
      </c>
      <c r="C263" s="104">
        <v>18666.620999999999</v>
      </c>
      <c r="E263" s="112">
        <v>29434</v>
      </c>
      <c r="F263" s="117"/>
    </row>
    <row r="264" spans="1:6" x14ac:dyDescent="0.45">
      <c r="A264" s="102">
        <v>42186</v>
      </c>
      <c r="B264" s="103">
        <v>2063.11</v>
      </c>
      <c r="C264" s="104">
        <v>18782.242999999999</v>
      </c>
      <c r="E264" s="112">
        <v>29465</v>
      </c>
      <c r="F264" s="117"/>
    </row>
    <row r="265" spans="1:6" x14ac:dyDescent="0.45">
      <c r="A265" s="102">
        <v>42278</v>
      </c>
      <c r="B265" s="103">
        <v>1920.03</v>
      </c>
      <c r="C265" s="104">
        <v>18857.418000000001</v>
      </c>
      <c r="E265" s="112">
        <v>29495</v>
      </c>
      <c r="F265" s="117">
        <v>-3.9142026726618538E-4</v>
      </c>
    </row>
    <row r="266" spans="1:6" x14ac:dyDescent="0.45">
      <c r="A266" s="102">
        <v>42370</v>
      </c>
      <c r="B266" s="103">
        <v>2043.94</v>
      </c>
      <c r="C266" s="104">
        <v>18892.205999999998</v>
      </c>
      <c r="E266" s="112">
        <v>29526</v>
      </c>
      <c r="F266" s="117"/>
    </row>
    <row r="267" spans="1:6" x14ac:dyDescent="0.45">
      <c r="A267" s="102">
        <v>42461</v>
      </c>
      <c r="B267" s="103">
        <v>2059.7399999999998</v>
      </c>
      <c r="C267" s="104">
        <v>19001.689999999999</v>
      </c>
      <c r="E267" s="112">
        <v>29556</v>
      </c>
      <c r="F267" s="117"/>
    </row>
    <row r="268" spans="1:6" x14ac:dyDescent="0.45">
      <c r="A268" s="102">
        <v>42552</v>
      </c>
      <c r="B268" s="103">
        <v>2098.86</v>
      </c>
      <c r="C268" s="104">
        <v>19062.708999999999</v>
      </c>
      <c r="E268" s="112">
        <v>29587</v>
      </c>
      <c r="F268" s="117">
        <v>1.5999816310917868E-2</v>
      </c>
    </row>
    <row r="269" spans="1:6" x14ac:dyDescent="0.45">
      <c r="A269" s="102">
        <v>42644</v>
      </c>
      <c r="B269" s="103">
        <v>2168.27</v>
      </c>
      <c r="C269" s="104">
        <v>19197.937999999998</v>
      </c>
      <c r="E269" s="112">
        <v>29618</v>
      </c>
      <c r="F269" s="117"/>
    </row>
    <row r="270" spans="1:6" x14ac:dyDescent="0.45">
      <c r="A270" s="102">
        <v>42736</v>
      </c>
      <c r="B270" s="103">
        <v>2238.83</v>
      </c>
      <c r="C270" s="104">
        <v>19304.351999999999</v>
      </c>
      <c r="E270" s="112">
        <v>29646</v>
      </c>
      <c r="F270" s="117"/>
    </row>
    <row r="271" spans="1:6" x14ac:dyDescent="0.45">
      <c r="A271" s="102">
        <v>42826</v>
      </c>
      <c r="B271" s="103">
        <v>2362.7199999999998</v>
      </c>
      <c r="C271" s="104">
        <v>19398.343000000001</v>
      </c>
      <c r="E271" s="112">
        <v>29677</v>
      </c>
      <c r="F271" s="117">
        <v>2.9686924394553674E-2</v>
      </c>
    </row>
    <row r="272" spans="1:6" x14ac:dyDescent="0.45">
      <c r="A272" s="102">
        <v>42917</v>
      </c>
      <c r="B272" s="103">
        <v>2423.41</v>
      </c>
      <c r="C272" s="104">
        <v>19506.949000000001</v>
      </c>
      <c r="E272" s="112">
        <v>29707</v>
      </c>
      <c r="F272" s="117"/>
    </row>
    <row r="273" spans="1:6" x14ac:dyDescent="0.45">
      <c r="A273" s="102">
        <v>43009</v>
      </c>
      <c r="B273" s="103">
        <v>2519.36</v>
      </c>
      <c r="C273" s="104">
        <v>19660.766</v>
      </c>
      <c r="E273" s="112">
        <v>29738</v>
      </c>
      <c r="F273" s="117"/>
    </row>
    <row r="274" spans="1:6" x14ac:dyDescent="0.45">
      <c r="A274" s="102">
        <v>43101</v>
      </c>
      <c r="B274" s="103">
        <v>2673.61</v>
      </c>
      <c r="C274" s="104">
        <v>19882.351999999999</v>
      </c>
      <c r="E274" s="112">
        <v>29768</v>
      </c>
      <c r="F274" s="117">
        <v>4.3257573786844139E-2</v>
      </c>
    </row>
    <row r="275" spans="1:6" x14ac:dyDescent="0.45">
      <c r="A275" s="102">
        <v>43191</v>
      </c>
      <c r="B275" s="103">
        <v>2640.87</v>
      </c>
      <c r="C275" s="104">
        <v>20044.077000000001</v>
      </c>
      <c r="E275" s="112">
        <v>29799</v>
      </c>
      <c r="F275" s="117"/>
    </row>
    <row r="276" spans="1:6" x14ac:dyDescent="0.45">
      <c r="A276" s="102">
        <v>43282</v>
      </c>
      <c r="B276" s="103">
        <v>2718.37</v>
      </c>
      <c r="C276" s="104">
        <v>20150.475999999999</v>
      </c>
      <c r="E276" s="112">
        <v>29830</v>
      </c>
      <c r="F276" s="117"/>
    </row>
    <row r="277" spans="1:6" x14ac:dyDescent="0.45">
      <c r="A277" s="102">
        <v>43374</v>
      </c>
      <c r="B277" s="103">
        <v>2913.98</v>
      </c>
      <c r="C277" s="104">
        <v>20276.153999999999</v>
      </c>
      <c r="E277" s="112">
        <v>29860</v>
      </c>
      <c r="F277" s="117">
        <v>1.2999126004342785E-2</v>
      </c>
    </row>
    <row r="278" spans="1:6" x14ac:dyDescent="0.45">
      <c r="A278" s="102">
        <v>43466</v>
      </c>
      <c r="B278" s="103">
        <v>2506.85</v>
      </c>
      <c r="C278" s="104">
        <v>20304.874</v>
      </c>
      <c r="E278" s="112">
        <v>29891</v>
      </c>
      <c r="F278" s="117"/>
    </row>
    <row r="279" spans="1:6" x14ac:dyDescent="0.45">
      <c r="A279" s="102">
        <v>43556</v>
      </c>
      <c r="B279" s="103">
        <v>2834.4</v>
      </c>
      <c r="C279" s="104">
        <v>20415.150000000001</v>
      </c>
      <c r="E279" s="112">
        <v>29921</v>
      </c>
      <c r="F279" s="117"/>
    </row>
    <row r="280" spans="1:6" x14ac:dyDescent="0.45">
      <c r="A280" s="102">
        <v>43647</v>
      </c>
      <c r="B280" s="103">
        <v>2941.76</v>
      </c>
      <c r="C280" s="104">
        <v>20584.527999999998</v>
      </c>
      <c r="E280" s="112">
        <v>29952</v>
      </c>
      <c r="F280" s="117">
        <v>-2.1903423068408204E-2</v>
      </c>
    </row>
    <row r="281" spans="1:6" x14ac:dyDescent="0.45">
      <c r="A281" s="102">
        <v>43739</v>
      </c>
      <c r="B281" s="103">
        <v>2976.74</v>
      </c>
      <c r="C281" s="104">
        <v>20817.580999999998</v>
      </c>
      <c r="E281" s="112">
        <v>29983</v>
      </c>
      <c r="F281" s="117"/>
    </row>
    <row r="282" spans="1:6" x14ac:dyDescent="0.45">
      <c r="A282" s="102">
        <v>43831</v>
      </c>
      <c r="B282" s="103">
        <v>3230.78</v>
      </c>
      <c r="C282" s="104">
        <v>20951.088</v>
      </c>
      <c r="E282" s="112">
        <v>30011</v>
      </c>
      <c r="F282" s="117"/>
    </row>
    <row r="283" spans="1:6" x14ac:dyDescent="0.45">
      <c r="A283" s="102">
        <v>43922</v>
      </c>
      <c r="B283" s="103">
        <v>2584.59</v>
      </c>
      <c r="C283" s="104">
        <v>20665.553</v>
      </c>
      <c r="E283" s="112">
        <v>30042</v>
      </c>
      <c r="F283" s="117">
        <v>-1.0105489634705466E-2</v>
      </c>
    </row>
    <row r="284" spans="1:6" x14ac:dyDescent="0.45">
      <c r="A284" s="102">
        <v>44013</v>
      </c>
      <c r="B284" s="103">
        <v>3100.29</v>
      </c>
      <c r="C284" s="104">
        <v>19034.830000000002</v>
      </c>
      <c r="E284" s="112">
        <v>30072</v>
      </c>
      <c r="F284" s="117"/>
    </row>
    <row r="285" spans="1:6" x14ac:dyDescent="0.45">
      <c r="A285" s="102">
        <v>44105</v>
      </c>
      <c r="B285" s="105">
        <v>3363</v>
      </c>
      <c r="C285" s="104">
        <v>20511.785</v>
      </c>
      <c r="E285" s="112">
        <v>30103</v>
      </c>
      <c r="F285" s="117"/>
    </row>
    <row r="286" spans="1:6" x14ac:dyDescent="0.45">
      <c r="A286" s="102">
        <v>44197</v>
      </c>
      <c r="B286" s="103">
        <v>3756.07</v>
      </c>
      <c r="C286" s="104">
        <v>20724.128000000001</v>
      </c>
      <c r="E286" s="112">
        <v>30133</v>
      </c>
      <c r="F286" s="117">
        <v>-2.5558978151038962E-2</v>
      </c>
    </row>
    <row r="287" spans="1:6" x14ac:dyDescent="0.45">
      <c r="A287" s="102">
        <v>44287</v>
      </c>
      <c r="B287" s="103">
        <v>3972.89</v>
      </c>
      <c r="C287" s="104">
        <v>20990.541000000001</v>
      </c>
      <c r="E287" s="112">
        <v>30164</v>
      </c>
      <c r="F287" s="117"/>
    </row>
    <row r="288" spans="1:6" x14ac:dyDescent="0.45">
      <c r="A288" s="102">
        <v>44378</v>
      </c>
      <c r="B288" s="103">
        <v>4297.5</v>
      </c>
      <c r="C288" s="104">
        <v>21309.544000000002</v>
      </c>
      <c r="E288" s="112">
        <v>30195</v>
      </c>
      <c r="F288" s="117"/>
    </row>
    <row r="289" spans="1:6" x14ac:dyDescent="0.45">
      <c r="A289" s="102">
        <v>44470</v>
      </c>
      <c r="B289" s="103">
        <v>4307.54</v>
      </c>
      <c r="C289" s="104">
        <v>21483.082999999999</v>
      </c>
      <c r="E289" s="112">
        <v>30225</v>
      </c>
      <c r="F289" s="117">
        <v>-1.4431539363715747E-2</v>
      </c>
    </row>
    <row r="290" spans="1:6" x14ac:dyDescent="0.45">
      <c r="A290" s="102">
        <v>44562</v>
      </c>
      <c r="B290" s="103">
        <v>4766.18</v>
      </c>
      <c r="C290" s="104">
        <v>21847.601999999999</v>
      </c>
      <c r="E290" s="112">
        <v>30256</v>
      </c>
      <c r="F290" s="117"/>
    </row>
    <row r="291" spans="1:6" x14ac:dyDescent="0.45">
      <c r="A291" s="102">
        <v>44652</v>
      </c>
      <c r="B291" s="103">
        <v>4530.41</v>
      </c>
      <c r="C291" s="104">
        <v>21738.870999999999</v>
      </c>
      <c r="E291" s="112">
        <v>30286</v>
      </c>
      <c r="F291" s="117"/>
    </row>
    <row r="292" spans="1:6" x14ac:dyDescent="0.45">
      <c r="A292" s="102">
        <v>44743</v>
      </c>
      <c r="B292" s="103">
        <v>3785.38</v>
      </c>
      <c r="C292" s="104">
        <v>21708.16</v>
      </c>
      <c r="E292" s="112">
        <v>30317</v>
      </c>
      <c r="F292" s="117">
        <v>1.431460579571856E-2</v>
      </c>
    </row>
    <row r="293" spans="1:6" x14ac:dyDescent="0.45">
      <c r="A293" s="102">
        <v>44835</v>
      </c>
      <c r="B293" s="103">
        <v>3585.62</v>
      </c>
      <c r="C293" s="104">
        <v>21851.133999999998</v>
      </c>
      <c r="E293" s="112">
        <v>30348</v>
      </c>
      <c r="F293" s="117"/>
    </row>
    <row r="294" spans="1:6" x14ac:dyDescent="0.45">
      <c r="A294" s="102">
        <v>44927</v>
      </c>
      <c r="B294" s="103">
        <v>3839.5</v>
      </c>
      <c r="C294" s="104">
        <v>21989.981</v>
      </c>
      <c r="E294" s="112">
        <v>30376</v>
      </c>
      <c r="F294" s="117"/>
    </row>
    <row r="295" spans="1:6" x14ac:dyDescent="0.45">
      <c r="A295" s="102">
        <v>45017</v>
      </c>
      <c r="B295" s="103">
        <v>4109.3100000000004</v>
      </c>
      <c r="C295" s="104">
        <v>22112.329000000002</v>
      </c>
      <c r="E295" s="112">
        <v>30407</v>
      </c>
      <c r="F295" s="117">
        <v>3.2685328593721856E-2</v>
      </c>
    </row>
    <row r="296" spans="1:6" x14ac:dyDescent="0.45">
      <c r="A296" s="102">
        <v>45108</v>
      </c>
      <c r="B296" s="103">
        <v>4450.38</v>
      </c>
      <c r="C296" s="104">
        <v>22225.35</v>
      </c>
      <c r="E296" s="112">
        <v>30437</v>
      </c>
      <c r="F296" s="117"/>
    </row>
    <row r="297" spans="1:6" x14ac:dyDescent="0.45">
      <c r="A297" s="102">
        <v>45200</v>
      </c>
      <c r="B297" s="103">
        <v>4288.05</v>
      </c>
      <c r="C297" s="104">
        <v>22490.691999999999</v>
      </c>
      <c r="E297" s="112">
        <v>30468</v>
      </c>
      <c r="F297" s="117"/>
    </row>
    <row r="298" spans="1:6" x14ac:dyDescent="0.45">
      <c r="A298" s="102">
        <v>45292</v>
      </c>
      <c r="B298" s="103">
        <v>4769.83</v>
      </c>
      <c r="C298" s="104">
        <v>22679.255000000001</v>
      </c>
      <c r="E298" s="112">
        <v>30498</v>
      </c>
      <c r="F298" s="117">
        <v>5.7371700647417881E-2</v>
      </c>
    </row>
    <row r="299" spans="1:6" x14ac:dyDescent="0.45">
      <c r="A299" s="102">
        <v>45383</v>
      </c>
      <c r="B299" s="103">
        <v>5254.35</v>
      </c>
      <c r="C299" s="104">
        <v>22758.752</v>
      </c>
      <c r="E299" s="112">
        <v>30529</v>
      </c>
      <c r="F299" s="117"/>
    </row>
    <row r="300" spans="1:6" x14ac:dyDescent="0.45">
      <c r="A300" s="102">
        <v>45474</v>
      </c>
      <c r="B300" s="103">
        <v>5460.48</v>
      </c>
      <c r="C300" s="104"/>
      <c r="E300" s="112">
        <v>30560</v>
      </c>
      <c r="F300" s="117"/>
    </row>
    <row r="301" spans="1:6" x14ac:dyDescent="0.45">
      <c r="A301" s="102">
        <v>45566</v>
      </c>
      <c r="B301" s="103" t="s">
        <v>62</v>
      </c>
      <c r="C301" s="104"/>
      <c r="E301" s="112">
        <v>30590</v>
      </c>
      <c r="F301" s="117">
        <v>7.8999814332883903E-2</v>
      </c>
    </row>
    <row r="302" spans="1:6" x14ac:dyDescent="0.45">
      <c r="E302" s="112">
        <v>30621</v>
      </c>
      <c r="F302" s="117"/>
    </row>
    <row r="303" spans="1:6" x14ac:dyDescent="0.45">
      <c r="E303" s="112">
        <v>30651</v>
      </c>
      <c r="F303" s="117"/>
    </row>
    <row r="304" spans="1:6" x14ac:dyDescent="0.45">
      <c r="E304" s="112">
        <v>30682</v>
      </c>
      <c r="F304" s="117">
        <v>8.5782740465086021E-2</v>
      </c>
    </row>
    <row r="305" spans="5:6" x14ac:dyDescent="0.45">
      <c r="E305" s="112">
        <v>30713</v>
      </c>
      <c r="F305" s="117"/>
    </row>
    <row r="306" spans="5:6" x14ac:dyDescent="0.45">
      <c r="E306" s="112">
        <v>30742</v>
      </c>
      <c r="F306" s="117"/>
    </row>
    <row r="307" spans="5:6" x14ac:dyDescent="0.45">
      <c r="E307" s="112">
        <v>30773</v>
      </c>
      <c r="F307" s="117">
        <v>7.9967008002006484E-2</v>
      </c>
    </row>
    <row r="308" spans="5:6" x14ac:dyDescent="0.45">
      <c r="E308" s="112">
        <v>30803</v>
      </c>
      <c r="F308" s="117"/>
    </row>
    <row r="309" spans="5:6" x14ac:dyDescent="0.45">
      <c r="E309" s="112">
        <v>30834</v>
      </c>
      <c r="F309" s="117"/>
    </row>
    <row r="310" spans="5:6" x14ac:dyDescent="0.45">
      <c r="E310" s="112">
        <v>30864</v>
      </c>
      <c r="F310" s="117">
        <v>6.900836952300847E-2</v>
      </c>
    </row>
    <row r="311" spans="5:6" x14ac:dyDescent="0.45">
      <c r="E311" s="112">
        <v>30895</v>
      </c>
      <c r="F311" s="117"/>
    </row>
    <row r="312" spans="5:6" x14ac:dyDescent="0.45">
      <c r="E312" s="112">
        <v>30926</v>
      </c>
      <c r="F312" s="117"/>
    </row>
    <row r="313" spans="5:6" x14ac:dyDescent="0.45">
      <c r="E313" s="112">
        <v>30956</v>
      </c>
      <c r="F313" s="117">
        <v>5.5758033529916554E-2</v>
      </c>
    </row>
    <row r="314" spans="5:6" x14ac:dyDescent="0.45">
      <c r="E314" s="112">
        <v>30987</v>
      </c>
      <c r="F314" s="117"/>
    </row>
    <row r="315" spans="5:6" x14ac:dyDescent="0.45">
      <c r="E315" s="112">
        <v>31017</v>
      </c>
      <c r="F315" s="117"/>
    </row>
    <row r="316" spans="5:6" x14ac:dyDescent="0.45">
      <c r="E316" s="112">
        <v>31048</v>
      </c>
      <c r="F316" s="117">
        <v>4.5551129297211133E-2</v>
      </c>
    </row>
    <row r="317" spans="5:6" x14ac:dyDescent="0.45">
      <c r="E317" s="112">
        <v>31079</v>
      </c>
      <c r="F317" s="117"/>
    </row>
    <row r="318" spans="5:6" x14ac:dyDescent="0.45">
      <c r="E318" s="112">
        <v>31107</v>
      </c>
      <c r="F318" s="117"/>
    </row>
    <row r="319" spans="5:6" x14ac:dyDescent="0.45">
      <c r="E319" s="112">
        <v>31138</v>
      </c>
      <c r="F319" s="117">
        <v>3.6842273957041177E-2</v>
      </c>
    </row>
    <row r="320" spans="5:6" x14ac:dyDescent="0.45">
      <c r="E320" s="112">
        <v>31168</v>
      </c>
      <c r="F320" s="117"/>
    </row>
    <row r="321" spans="5:6" x14ac:dyDescent="0.45">
      <c r="E321" s="112">
        <v>31199</v>
      </c>
      <c r="F321" s="117"/>
    </row>
    <row r="322" spans="5:6" x14ac:dyDescent="0.45">
      <c r="E322" s="112">
        <v>31229</v>
      </c>
      <c r="F322" s="117">
        <v>4.2624575221189398E-2</v>
      </c>
    </row>
    <row r="323" spans="5:6" x14ac:dyDescent="0.45">
      <c r="E323" s="112">
        <v>31260</v>
      </c>
      <c r="F323" s="117"/>
    </row>
    <row r="324" spans="5:6" x14ac:dyDescent="0.45">
      <c r="E324" s="112">
        <v>31291</v>
      </c>
      <c r="F324" s="117"/>
    </row>
    <row r="325" spans="5:6" x14ac:dyDescent="0.45">
      <c r="E325" s="112">
        <v>31321</v>
      </c>
      <c r="F325" s="117">
        <v>4.1822388026765737E-2</v>
      </c>
    </row>
    <row r="326" spans="5:6" x14ac:dyDescent="0.45">
      <c r="E326" s="112">
        <v>31352</v>
      </c>
      <c r="F326" s="117"/>
    </row>
    <row r="327" spans="5:6" x14ac:dyDescent="0.45">
      <c r="E327" s="112">
        <v>31382</v>
      </c>
      <c r="F327" s="117"/>
    </row>
    <row r="328" spans="5:6" x14ac:dyDescent="0.45">
      <c r="E328" s="112">
        <v>31413</v>
      </c>
      <c r="F328" s="117">
        <v>4.1455235245001817E-2</v>
      </c>
    </row>
    <row r="329" spans="5:6" x14ac:dyDescent="0.45">
      <c r="E329" s="112">
        <v>31444</v>
      </c>
      <c r="F329" s="117"/>
    </row>
    <row r="330" spans="5:6" x14ac:dyDescent="0.45">
      <c r="E330" s="112">
        <v>31472</v>
      </c>
      <c r="F330" s="117"/>
    </row>
    <row r="331" spans="5:6" x14ac:dyDescent="0.45">
      <c r="E331" s="112">
        <v>31503</v>
      </c>
      <c r="F331" s="117">
        <v>3.7015325720980791E-2</v>
      </c>
    </row>
    <row r="332" spans="5:6" x14ac:dyDescent="0.45">
      <c r="E332" s="112">
        <v>31533</v>
      </c>
      <c r="F332" s="117"/>
    </row>
    <row r="333" spans="5:6" x14ac:dyDescent="0.45">
      <c r="E333" s="112">
        <v>31564</v>
      </c>
      <c r="F333" s="117"/>
    </row>
    <row r="334" spans="5:6" x14ac:dyDescent="0.45">
      <c r="E334" s="112">
        <v>31594</v>
      </c>
      <c r="F334" s="117">
        <v>3.1192309544910268E-2</v>
      </c>
    </row>
    <row r="335" spans="5:6" x14ac:dyDescent="0.45">
      <c r="E335" s="112">
        <v>31625</v>
      </c>
      <c r="F335" s="117"/>
    </row>
    <row r="336" spans="5:6" x14ac:dyDescent="0.45">
      <c r="E336" s="112">
        <v>31656</v>
      </c>
      <c r="F336" s="117"/>
    </row>
    <row r="337" spans="5:6" x14ac:dyDescent="0.45">
      <c r="E337" s="112">
        <v>31686</v>
      </c>
      <c r="F337" s="117">
        <v>2.9081512389265457E-2</v>
      </c>
    </row>
    <row r="338" spans="5:6" x14ac:dyDescent="0.45">
      <c r="E338" s="112">
        <v>31717</v>
      </c>
      <c r="F338" s="117"/>
    </row>
    <row r="339" spans="5:6" x14ac:dyDescent="0.45">
      <c r="E339" s="112">
        <v>31747</v>
      </c>
      <c r="F339" s="117"/>
    </row>
    <row r="340" spans="5:6" x14ac:dyDescent="0.45">
      <c r="E340" s="112">
        <v>31778</v>
      </c>
      <c r="F340" s="117">
        <v>2.7161342870673687E-2</v>
      </c>
    </row>
    <row r="341" spans="5:6" x14ac:dyDescent="0.45">
      <c r="E341" s="112">
        <v>31809</v>
      </c>
      <c r="F341" s="117"/>
    </row>
    <row r="342" spans="5:6" x14ac:dyDescent="0.45">
      <c r="E342" s="112">
        <v>31837</v>
      </c>
      <c r="F342" s="117"/>
    </row>
    <row r="343" spans="5:6" x14ac:dyDescent="0.45">
      <c r="E343" s="112">
        <v>31868</v>
      </c>
      <c r="F343" s="117">
        <v>3.3588249573656623E-2</v>
      </c>
    </row>
    <row r="344" spans="5:6" x14ac:dyDescent="0.45">
      <c r="E344" s="112">
        <v>31898</v>
      </c>
      <c r="F344" s="117"/>
    </row>
    <row r="345" spans="5:6" x14ac:dyDescent="0.45">
      <c r="E345" s="112">
        <v>31929</v>
      </c>
      <c r="F345" s="117"/>
    </row>
    <row r="346" spans="5:6" x14ac:dyDescent="0.45">
      <c r="E346" s="112">
        <v>31959</v>
      </c>
      <c r="F346" s="117">
        <v>3.2672772854671052E-2</v>
      </c>
    </row>
    <row r="347" spans="5:6" x14ac:dyDescent="0.45">
      <c r="E347" s="112">
        <v>31990</v>
      </c>
      <c r="F347" s="117"/>
    </row>
    <row r="348" spans="5:6" x14ac:dyDescent="0.45">
      <c r="E348" s="112">
        <v>32021</v>
      </c>
      <c r="F348" s="117"/>
    </row>
    <row r="349" spans="5:6" x14ac:dyDescent="0.45">
      <c r="E349" s="112">
        <v>32051</v>
      </c>
      <c r="F349" s="117">
        <v>4.4792977774129314E-2</v>
      </c>
    </row>
    <row r="350" spans="5:6" x14ac:dyDescent="0.45">
      <c r="E350" s="112">
        <v>32082</v>
      </c>
      <c r="F350" s="117"/>
    </row>
    <row r="351" spans="5:6" x14ac:dyDescent="0.45">
      <c r="E351" s="112">
        <v>32112</v>
      </c>
      <c r="F351" s="117"/>
    </row>
    <row r="352" spans="5:6" x14ac:dyDescent="0.45">
      <c r="E352" s="112">
        <v>32143</v>
      </c>
      <c r="F352" s="117">
        <v>4.24228159614237E-2</v>
      </c>
    </row>
    <row r="353" spans="5:6" x14ac:dyDescent="0.45">
      <c r="E353" s="112">
        <v>32174</v>
      </c>
      <c r="F353" s="117"/>
    </row>
    <row r="354" spans="5:6" x14ac:dyDescent="0.45">
      <c r="E354" s="112">
        <v>32203</v>
      </c>
      <c r="F354" s="117"/>
    </row>
    <row r="355" spans="5:6" x14ac:dyDescent="0.45">
      <c r="E355" s="112">
        <v>32234</v>
      </c>
      <c r="F355" s="117">
        <v>4.484604620227356E-2</v>
      </c>
    </row>
    <row r="356" spans="5:6" x14ac:dyDescent="0.45">
      <c r="E356" s="112">
        <v>32264</v>
      </c>
      <c r="F356" s="117"/>
    </row>
    <row r="357" spans="5:6" x14ac:dyDescent="0.45">
      <c r="E357" s="112">
        <v>32295</v>
      </c>
      <c r="F357" s="117"/>
    </row>
    <row r="358" spans="5:6" x14ac:dyDescent="0.45">
      <c r="E358" s="112">
        <v>32325</v>
      </c>
      <c r="F358" s="117">
        <v>4.1928205272430713E-2</v>
      </c>
    </row>
    <row r="359" spans="5:6" x14ac:dyDescent="0.45">
      <c r="E359" s="112">
        <v>32356</v>
      </c>
      <c r="F359" s="117"/>
    </row>
    <row r="360" spans="5:6" x14ac:dyDescent="0.45">
      <c r="E360" s="112">
        <v>32387</v>
      </c>
      <c r="F360" s="117"/>
    </row>
    <row r="361" spans="5:6" x14ac:dyDescent="0.45">
      <c r="E361" s="112">
        <v>32417</v>
      </c>
      <c r="F361" s="117">
        <v>3.7989037531788027E-2</v>
      </c>
    </row>
    <row r="362" spans="5:6" x14ac:dyDescent="0.45">
      <c r="E362" s="112">
        <v>32448</v>
      </c>
      <c r="F362" s="117"/>
    </row>
    <row r="363" spans="5:6" x14ac:dyDescent="0.45">
      <c r="E363" s="112">
        <v>32478</v>
      </c>
      <c r="F363" s="117"/>
    </row>
    <row r="364" spans="5:6" x14ac:dyDescent="0.45">
      <c r="E364" s="112">
        <v>32509</v>
      </c>
      <c r="F364" s="117">
        <v>4.3152062015774019E-2</v>
      </c>
    </row>
    <row r="365" spans="5:6" x14ac:dyDescent="0.45">
      <c r="E365" s="112">
        <v>32540</v>
      </c>
      <c r="F365" s="117"/>
    </row>
    <row r="366" spans="5:6" x14ac:dyDescent="0.45">
      <c r="E366" s="112">
        <v>32568</v>
      </c>
      <c r="F366" s="117"/>
    </row>
    <row r="367" spans="5:6" x14ac:dyDescent="0.45">
      <c r="E367" s="112">
        <v>32599</v>
      </c>
      <c r="F367" s="117">
        <v>3.7482970179445199E-2</v>
      </c>
    </row>
    <row r="368" spans="5:6" x14ac:dyDescent="0.45">
      <c r="E368" s="112">
        <v>32629</v>
      </c>
      <c r="F368" s="117"/>
    </row>
    <row r="369" spans="5:6" x14ac:dyDescent="0.45">
      <c r="E369" s="112">
        <v>32660</v>
      </c>
      <c r="F369" s="117"/>
    </row>
    <row r="370" spans="5:6" x14ac:dyDescent="0.45">
      <c r="E370" s="112">
        <v>32690</v>
      </c>
      <c r="F370" s="117">
        <v>3.908120567714899E-2</v>
      </c>
    </row>
    <row r="371" spans="5:6" x14ac:dyDescent="0.45">
      <c r="E371" s="112">
        <v>32721</v>
      </c>
      <c r="F371" s="117"/>
    </row>
    <row r="372" spans="5:6" x14ac:dyDescent="0.45">
      <c r="E372" s="112">
        <v>32752</v>
      </c>
      <c r="F372" s="117"/>
    </row>
    <row r="373" spans="5:6" x14ac:dyDescent="0.45">
      <c r="E373" s="112">
        <v>32782</v>
      </c>
      <c r="F373" s="117">
        <v>2.7438111777549921E-2</v>
      </c>
    </row>
    <row r="374" spans="5:6" x14ac:dyDescent="0.45">
      <c r="E374" s="112">
        <v>32813</v>
      </c>
      <c r="F374" s="117"/>
    </row>
    <row r="375" spans="5:6" x14ac:dyDescent="0.45">
      <c r="E375" s="112">
        <v>32843</v>
      </c>
      <c r="F375" s="117"/>
    </row>
    <row r="376" spans="5:6" x14ac:dyDescent="0.45">
      <c r="E376" s="112">
        <v>32874</v>
      </c>
      <c r="F376" s="117">
        <v>2.8213017007731121E-2</v>
      </c>
    </row>
    <row r="377" spans="5:6" x14ac:dyDescent="0.45">
      <c r="E377" s="112">
        <v>32905</v>
      </c>
      <c r="F377" s="117"/>
    </row>
    <row r="378" spans="5:6" x14ac:dyDescent="0.45">
      <c r="E378" s="112">
        <v>32933</v>
      </c>
      <c r="F378" s="117"/>
    </row>
    <row r="379" spans="5:6" x14ac:dyDescent="0.45">
      <c r="E379" s="112">
        <v>32964</v>
      </c>
      <c r="F379" s="117">
        <v>2.4127636564784692E-2</v>
      </c>
    </row>
    <row r="380" spans="5:6" x14ac:dyDescent="0.45">
      <c r="E380" s="112">
        <v>32994</v>
      </c>
      <c r="F380" s="117"/>
    </row>
    <row r="381" spans="5:6" x14ac:dyDescent="0.45">
      <c r="E381" s="112">
        <v>33025</v>
      </c>
      <c r="F381" s="117"/>
    </row>
    <row r="382" spans="5:6" x14ac:dyDescent="0.45">
      <c r="E382" s="112">
        <v>33055</v>
      </c>
      <c r="F382" s="117">
        <v>1.7272143084210042E-2</v>
      </c>
    </row>
    <row r="383" spans="5:6" x14ac:dyDescent="0.45">
      <c r="E383" s="112">
        <v>33086</v>
      </c>
      <c r="F383" s="117"/>
    </row>
    <row r="384" spans="5:6" x14ac:dyDescent="0.45">
      <c r="E384" s="112">
        <v>33117</v>
      </c>
      <c r="F384" s="117"/>
    </row>
    <row r="385" spans="5:6" x14ac:dyDescent="0.45">
      <c r="E385" s="112">
        <v>33147</v>
      </c>
      <c r="F385" s="117">
        <v>6.0287596757870564E-3</v>
      </c>
    </row>
    <row r="386" spans="5:6" x14ac:dyDescent="0.45">
      <c r="E386" s="112">
        <v>33178</v>
      </c>
      <c r="F386" s="117"/>
    </row>
    <row r="387" spans="5:6" x14ac:dyDescent="0.45">
      <c r="E387" s="112">
        <v>33208</v>
      </c>
      <c r="F387" s="117"/>
    </row>
    <row r="388" spans="5:6" x14ac:dyDescent="0.45">
      <c r="E388" s="112">
        <v>33239</v>
      </c>
      <c r="F388" s="117">
        <v>-9.501950623666407E-3</v>
      </c>
    </row>
    <row r="389" spans="5:6" x14ac:dyDescent="0.45">
      <c r="E389" s="112">
        <v>33270</v>
      </c>
      <c r="F389" s="117"/>
    </row>
    <row r="390" spans="5:6" x14ac:dyDescent="0.45">
      <c r="E390" s="112">
        <v>33298</v>
      </c>
      <c r="F390" s="117"/>
    </row>
    <row r="391" spans="5:6" x14ac:dyDescent="0.45">
      <c r="E391" s="112">
        <v>33329</v>
      </c>
      <c r="F391" s="117">
        <v>-5.388378142790304E-3</v>
      </c>
    </row>
    <row r="392" spans="5:6" x14ac:dyDescent="0.45">
      <c r="E392" s="112">
        <v>33359</v>
      </c>
      <c r="F392" s="117"/>
    </row>
    <row r="393" spans="5:6" x14ac:dyDescent="0.45">
      <c r="E393" s="112">
        <v>33390</v>
      </c>
      <c r="F393" s="117"/>
    </row>
    <row r="394" spans="5:6" x14ac:dyDescent="0.45">
      <c r="E394" s="112">
        <v>33420</v>
      </c>
      <c r="F394" s="117">
        <v>-1.0271852984184444E-3</v>
      </c>
    </row>
    <row r="395" spans="5:6" x14ac:dyDescent="0.45">
      <c r="E395" s="112">
        <v>33451</v>
      </c>
      <c r="F395" s="117"/>
    </row>
    <row r="396" spans="5:6" x14ac:dyDescent="0.45">
      <c r="E396" s="112">
        <v>33482</v>
      </c>
      <c r="F396" s="117"/>
    </row>
    <row r="397" spans="5:6" x14ac:dyDescent="0.45">
      <c r="E397" s="112">
        <v>33512</v>
      </c>
      <c r="F397" s="117">
        <v>1.1664204321365066E-2</v>
      </c>
    </row>
    <row r="398" spans="5:6" x14ac:dyDescent="0.45">
      <c r="E398" s="112">
        <v>33543</v>
      </c>
      <c r="F398" s="117"/>
    </row>
    <row r="399" spans="5:6" x14ac:dyDescent="0.45">
      <c r="E399" s="112">
        <v>33573</v>
      </c>
      <c r="F399" s="117"/>
    </row>
    <row r="400" spans="5:6" x14ac:dyDescent="0.45">
      <c r="E400" s="112">
        <v>33604</v>
      </c>
      <c r="F400" s="117">
        <v>2.8586525919191606E-2</v>
      </c>
    </row>
    <row r="401" spans="5:6" x14ac:dyDescent="0.45">
      <c r="E401" s="112">
        <v>33635</v>
      </c>
      <c r="F401" s="117"/>
    </row>
    <row r="402" spans="5:6" x14ac:dyDescent="0.45">
      <c r="E402" s="112">
        <v>33664</v>
      </c>
      <c r="F402" s="117"/>
    </row>
    <row r="403" spans="5:6" x14ac:dyDescent="0.45">
      <c r="E403" s="112">
        <v>33695</v>
      </c>
      <c r="F403" s="117">
        <v>3.1695712595280374E-2</v>
      </c>
    </row>
    <row r="404" spans="5:6" x14ac:dyDescent="0.45">
      <c r="E404" s="112">
        <v>33725</v>
      </c>
      <c r="F404" s="117"/>
    </row>
    <row r="405" spans="5:6" x14ac:dyDescent="0.45">
      <c r="E405" s="112">
        <v>33756</v>
      </c>
      <c r="F405" s="117"/>
    </row>
    <row r="406" spans="5:6" x14ac:dyDescent="0.45">
      <c r="E406" s="112">
        <v>33786</v>
      </c>
      <c r="F406" s="117">
        <v>3.6653496782618103E-2</v>
      </c>
    </row>
    <row r="407" spans="5:6" x14ac:dyDescent="0.45">
      <c r="E407" s="112">
        <v>33817</v>
      </c>
      <c r="F407" s="117"/>
    </row>
    <row r="408" spans="5:6" x14ac:dyDescent="0.45">
      <c r="E408" s="112">
        <v>33848</v>
      </c>
      <c r="F408" s="117"/>
    </row>
    <row r="409" spans="5:6" x14ac:dyDescent="0.45">
      <c r="E409" s="112">
        <v>33878</v>
      </c>
      <c r="F409" s="117">
        <v>4.3829767135290125E-2</v>
      </c>
    </row>
    <row r="410" spans="5:6" x14ac:dyDescent="0.45">
      <c r="E410" s="112">
        <v>33909</v>
      </c>
      <c r="F410" s="117"/>
    </row>
    <row r="411" spans="5:6" x14ac:dyDescent="0.45">
      <c r="E411" s="112">
        <v>33939</v>
      </c>
      <c r="F411" s="117"/>
    </row>
    <row r="412" spans="5:6" x14ac:dyDescent="0.45">
      <c r="E412" s="112">
        <v>33970</v>
      </c>
      <c r="F412" s="117">
        <v>3.3209094782169685E-2</v>
      </c>
    </row>
    <row r="413" spans="5:6" x14ac:dyDescent="0.45">
      <c r="E413" s="112">
        <v>34001</v>
      </c>
      <c r="F413" s="117"/>
    </row>
    <row r="414" spans="5:6" x14ac:dyDescent="0.45">
      <c r="E414" s="112">
        <v>34029</v>
      </c>
      <c r="F414" s="117"/>
    </row>
    <row r="415" spans="5:6" x14ac:dyDescent="0.45">
      <c r="E415" s="112">
        <v>34060</v>
      </c>
      <c r="F415" s="117">
        <v>2.8078701503631745E-2</v>
      </c>
    </row>
    <row r="416" spans="5:6" x14ac:dyDescent="0.45">
      <c r="E416" s="112">
        <v>34090</v>
      </c>
      <c r="F416" s="117"/>
    </row>
    <row r="417" spans="5:6" x14ac:dyDescent="0.45">
      <c r="E417" s="112">
        <v>34121</v>
      </c>
      <c r="F417" s="117"/>
    </row>
    <row r="418" spans="5:6" x14ac:dyDescent="0.45">
      <c r="E418" s="112">
        <v>34151</v>
      </c>
      <c r="F418" s="117">
        <v>2.2877065695919026E-2</v>
      </c>
    </row>
    <row r="419" spans="5:6" x14ac:dyDescent="0.45">
      <c r="E419" s="112">
        <v>34182</v>
      </c>
      <c r="F419" s="117"/>
    </row>
    <row r="420" spans="5:6" x14ac:dyDescent="0.45">
      <c r="E420" s="112">
        <v>34213</v>
      </c>
      <c r="F420" s="117"/>
    </row>
    <row r="421" spans="5:6" x14ac:dyDescent="0.45">
      <c r="E421" s="112">
        <v>34243</v>
      </c>
      <c r="F421" s="117">
        <v>2.6085590436127543E-2</v>
      </c>
    </row>
    <row r="422" spans="5:6" x14ac:dyDescent="0.45">
      <c r="E422" s="112">
        <v>34274</v>
      </c>
      <c r="F422" s="117"/>
    </row>
    <row r="423" spans="5:6" x14ac:dyDescent="0.45">
      <c r="E423" s="112">
        <v>34304</v>
      </c>
      <c r="F423" s="117"/>
    </row>
    <row r="424" spans="5:6" x14ac:dyDescent="0.45">
      <c r="E424" s="112">
        <v>34335</v>
      </c>
      <c r="F424" s="117">
        <v>3.430940273615609E-2</v>
      </c>
    </row>
    <row r="425" spans="5:6" x14ac:dyDescent="0.45">
      <c r="E425" s="112">
        <v>34366</v>
      </c>
      <c r="F425" s="117"/>
    </row>
    <row r="426" spans="5:6" x14ac:dyDescent="0.45">
      <c r="E426" s="112">
        <v>34394</v>
      </c>
      <c r="F426" s="117"/>
    </row>
    <row r="427" spans="5:6" x14ac:dyDescent="0.45">
      <c r="E427" s="112">
        <v>34425</v>
      </c>
      <c r="F427" s="117">
        <v>4.2254474939159931E-2</v>
      </c>
    </row>
    <row r="428" spans="5:6" x14ac:dyDescent="0.45">
      <c r="E428" s="112">
        <v>34455</v>
      </c>
      <c r="F428" s="117"/>
    </row>
    <row r="429" spans="5:6" x14ac:dyDescent="0.45">
      <c r="E429" s="112">
        <v>34486</v>
      </c>
      <c r="F429" s="117"/>
    </row>
    <row r="430" spans="5:6" x14ac:dyDescent="0.45">
      <c r="E430" s="112">
        <v>34516</v>
      </c>
      <c r="F430" s="117">
        <v>4.3366469321262188E-2</v>
      </c>
    </row>
    <row r="431" spans="5:6" x14ac:dyDescent="0.45">
      <c r="E431" s="112">
        <v>34547</v>
      </c>
      <c r="F431" s="117"/>
    </row>
    <row r="432" spans="5:6" x14ac:dyDescent="0.45">
      <c r="E432" s="112">
        <v>34578</v>
      </c>
      <c r="F432" s="117"/>
    </row>
    <row r="433" spans="5:6" x14ac:dyDescent="0.45">
      <c r="E433" s="112">
        <v>34608</v>
      </c>
      <c r="F433" s="117">
        <v>4.1157564491065148E-2</v>
      </c>
    </row>
    <row r="434" spans="5:6" x14ac:dyDescent="0.45">
      <c r="E434" s="112">
        <v>34639</v>
      </c>
      <c r="F434" s="117"/>
    </row>
    <row r="435" spans="5:6" x14ac:dyDescent="0.45">
      <c r="E435" s="112">
        <v>34669</v>
      </c>
      <c r="F435" s="117"/>
    </row>
    <row r="436" spans="5:6" x14ac:dyDescent="0.45">
      <c r="E436" s="112">
        <v>34700</v>
      </c>
      <c r="F436" s="117">
        <v>3.4811227923887036E-2</v>
      </c>
    </row>
    <row r="437" spans="5:6" x14ac:dyDescent="0.45">
      <c r="E437" s="112">
        <v>34731</v>
      </c>
      <c r="F437" s="117"/>
    </row>
    <row r="438" spans="5:6" x14ac:dyDescent="0.45">
      <c r="E438" s="112">
        <v>34759</v>
      </c>
      <c r="F438" s="117"/>
    </row>
    <row r="439" spans="5:6" x14ac:dyDescent="0.45">
      <c r="E439" s="112">
        <v>34790</v>
      </c>
      <c r="F439" s="117">
        <v>2.4022518018026316E-2</v>
      </c>
    </row>
    <row r="440" spans="5:6" x14ac:dyDescent="0.45">
      <c r="E440" s="112">
        <v>34820</v>
      </c>
      <c r="F440" s="117"/>
    </row>
    <row r="441" spans="5:6" x14ac:dyDescent="0.45">
      <c r="E441" s="112">
        <v>34851</v>
      </c>
      <c r="F441" s="117"/>
    </row>
    <row r="442" spans="5:6" x14ac:dyDescent="0.45">
      <c r="E442" s="112">
        <v>34881</v>
      </c>
      <c r="F442" s="117">
        <v>2.6732241097901271E-2</v>
      </c>
    </row>
    <row r="443" spans="5:6" x14ac:dyDescent="0.45">
      <c r="E443" s="112">
        <v>34912</v>
      </c>
      <c r="F443" s="117"/>
    </row>
    <row r="444" spans="5:6" x14ac:dyDescent="0.45">
      <c r="E444" s="112">
        <v>34943</v>
      </c>
      <c r="F444" s="117"/>
    </row>
    <row r="445" spans="5:6" x14ac:dyDescent="0.45">
      <c r="E445" s="112">
        <v>34973</v>
      </c>
      <c r="F445" s="117">
        <v>2.1996746355449796E-2</v>
      </c>
    </row>
    <row r="446" spans="5:6" x14ac:dyDescent="0.45">
      <c r="E446" s="112">
        <v>35004</v>
      </c>
      <c r="F446" s="117"/>
    </row>
    <row r="447" spans="5:6" x14ac:dyDescent="0.45">
      <c r="E447" s="112">
        <v>35034</v>
      </c>
      <c r="F447" s="117"/>
    </row>
    <row r="448" spans="5:6" x14ac:dyDescent="0.45">
      <c r="E448" s="112">
        <v>35065</v>
      </c>
      <c r="F448" s="117">
        <v>2.6011121012811167E-2</v>
      </c>
    </row>
    <row r="449" spans="5:6" x14ac:dyDescent="0.45">
      <c r="E449" s="112">
        <v>35096</v>
      </c>
      <c r="F449" s="117"/>
    </row>
    <row r="450" spans="5:6" x14ac:dyDescent="0.45">
      <c r="E450" s="112">
        <v>35125</v>
      </c>
      <c r="F450" s="117"/>
    </row>
    <row r="451" spans="5:6" x14ac:dyDescent="0.45">
      <c r="E451" s="112">
        <v>35156</v>
      </c>
      <c r="F451" s="117">
        <v>4.0020614462274562E-2</v>
      </c>
    </row>
    <row r="452" spans="5:6" x14ac:dyDescent="0.45">
      <c r="E452" s="112">
        <v>35186</v>
      </c>
      <c r="F452" s="117"/>
    </row>
    <row r="453" spans="5:6" x14ac:dyDescent="0.45">
      <c r="E453" s="112">
        <v>35217</v>
      </c>
      <c r="F453" s="117"/>
    </row>
    <row r="454" spans="5:6" x14ac:dyDescent="0.45">
      <c r="E454" s="112">
        <v>35247</v>
      </c>
      <c r="F454" s="117">
        <v>4.049822504514753E-2</v>
      </c>
    </row>
    <row r="455" spans="5:6" x14ac:dyDescent="0.45">
      <c r="E455" s="112">
        <v>35278</v>
      </c>
      <c r="F455" s="117"/>
    </row>
    <row r="456" spans="5:6" x14ac:dyDescent="0.45">
      <c r="E456" s="112">
        <v>35309</v>
      </c>
      <c r="F456" s="117"/>
    </row>
    <row r="457" spans="5:6" x14ac:dyDescent="0.45">
      <c r="E457" s="112">
        <v>35339</v>
      </c>
      <c r="F457" s="117">
        <v>4.4212151121520417E-2</v>
      </c>
    </row>
    <row r="458" spans="5:6" x14ac:dyDescent="0.45">
      <c r="E458" s="112">
        <v>35370</v>
      </c>
      <c r="F458" s="117"/>
    </row>
    <row r="459" spans="5:6" x14ac:dyDescent="0.45">
      <c r="E459" s="112">
        <v>35400</v>
      </c>
      <c r="F459" s="117"/>
    </row>
    <row r="460" spans="5:6" x14ac:dyDescent="0.45">
      <c r="E460" s="112">
        <v>35431</v>
      </c>
      <c r="F460" s="117">
        <v>4.3140643984745174E-2</v>
      </c>
    </row>
    <row r="461" spans="5:6" x14ac:dyDescent="0.45">
      <c r="E461" s="112">
        <v>35462</v>
      </c>
      <c r="F461" s="117"/>
    </row>
    <row r="462" spans="5:6" x14ac:dyDescent="0.45">
      <c r="E462" s="112">
        <v>35490</v>
      </c>
      <c r="F462" s="117"/>
    </row>
    <row r="463" spans="5:6" x14ac:dyDescent="0.45">
      <c r="E463" s="112">
        <v>35521</v>
      </c>
      <c r="F463" s="117">
        <v>4.3080662668359818E-2</v>
      </c>
    </row>
    <row r="464" spans="5:6" x14ac:dyDescent="0.45">
      <c r="E464" s="112">
        <v>35551</v>
      </c>
      <c r="F464" s="117"/>
    </row>
    <row r="465" spans="5:6" x14ac:dyDescent="0.45">
      <c r="E465" s="112">
        <v>35582</v>
      </c>
      <c r="F465" s="117"/>
    </row>
    <row r="466" spans="5:6" x14ac:dyDescent="0.45">
      <c r="E466" s="112">
        <v>35612</v>
      </c>
      <c r="F466" s="117">
        <v>4.6738859307256304E-2</v>
      </c>
    </row>
    <row r="467" spans="5:6" x14ac:dyDescent="0.45">
      <c r="E467" s="112">
        <v>35643</v>
      </c>
      <c r="F467" s="117"/>
    </row>
    <row r="468" spans="5:6" x14ac:dyDescent="0.45">
      <c r="E468" s="112">
        <v>35674</v>
      </c>
      <c r="F468" s="117"/>
    </row>
    <row r="469" spans="5:6" x14ac:dyDescent="0.45">
      <c r="E469" s="112">
        <v>35704</v>
      </c>
      <c r="F469" s="117">
        <v>4.4878594353207076E-2</v>
      </c>
    </row>
    <row r="470" spans="5:6" x14ac:dyDescent="0.45">
      <c r="E470" s="112">
        <v>35735</v>
      </c>
      <c r="F470" s="117"/>
    </row>
    <row r="471" spans="5:6" x14ac:dyDescent="0.45">
      <c r="E471" s="112">
        <v>35765</v>
      </c>
      <c r="F471" s="117"/>
    </row>
    <row r="472" spans="5:6" x14ac:dyDescent="0.45">
      <c r="E472" s="112">
        <v>35796</v>
      </c>
      <c r="F472" s="117">
        <v>4.8552862413130518E-2</v>
      </c>
    </row>
    <row r="473" spans="5:6" x14ac:dyDescent="0.45">
      <c r="E473" s="112">
        <v>35827</v>
      </c>
      <c r="F473" s="117"/>
    </row>
    <row r="474" spans="5:6" x14ac:dyDescent="0.45">
      <c r="E474" s="112">
        <v>35855</v>
      </c>
      <c r="F474" s="117"/>
    </row>
    <row r="475" spans="5:6" x14ac:dyDescent="0.45">
      <c r="E475" s="112">
        <v>35886</v>
      </c>
      <c r="F475" s="117">
        <v>4.0959674731917743E-2</v>
      </c>
    </row>
    <row r="476" spans="5:6" x14ac:dyDescent="0.45">
      <c r="E476" s="112">
        <v>35916</v>
      </c>
      <c r="F476" s="117"/>
    </row>
    <row r="477" spans="5:6" x14ac:dyDescent="0.45">
      <c r="E477" s="112">
        <v>35947</v>
      </c>
      <c r="F477" s="117"/>
    </row>
    <row r="478" spans="5:6" x14ac:dyDescent="0.45">
      <c r="E478" s="112">
        <v>35977</v>
      </c>
      <c r="F478" s="117">
        <v>4.0977351563013784E-2</v>
      </c>
    </row>
    <row r="479" spans="5:6" x14ac:dyDescent="0.45">
      <c r="E479" s="112">
        <v>36008</v>
      </c>
      <c r="F479" s="117"/>
    </row>
    <row r="480" spans="5:6" x14ac:dyDescent="0.45">
      <c r="E480" s="112">
        <v>36039</v>
      </c>
      <c r="F480" s="117"/>
    </row>
    <row r="481" spans="5:6" x14ac:dyDescent="0.45">
      <c r="E481" s="112">
        <v>36069</v>
      </c>
      <c r="F481" s="117">
        <v>4.8791107562503447E-2</v>
      </c>
    </row>
    <row r="482" spans="5:6" x14ac:dyDescent="0.45">
      <c r="E482" s="112">
        <v>36100</v>
      </c>
      <c r="F482" s="117"/>
    </row>
    <row r="483" spans="5:6" x14ac:dyDescent="0.45">
      <c r="E483" s="112">
        <v>36130</v>
      </c>
      <c r="F483" s="117"/>
    </row>
    <row r="484" spans="5:6" x14ac:dyDescent="0.45">
      <c r="E484" s="112">
        <v>36161</v>
      </c>
      <c r="F484" s="117">
        <v>4.8240665571038822E-2</v>
      </c>
    </row>
    <row r="485" spans="5:6" x14ac:dyDescent="0.45">
      <c r="E485" s="112">
        <v>36192</v>
      </c>
      <c r="F485" s="117"/>
    </row>
    <row r="486" spans="5:6" x14ac:dyDescent="0.45">
      <c r="E486" s="112">
        <v>36220</v>
      </c>
      <c r="F486" s="117"/>
    </row>
    <row r="487" spans="5:6" x14ac:dyDescent="0.45">
      <c r="E487" s="112">
        <v>36251</v>
      </c>
      <c r="F487" s="117">
        <v>4.6613675126645139E-2</v>
      </c>
    </row>
    <row r="488" spans="5:6" x14ac:dyDescent="0.45">
      <c r="E488" s="112">
        <v>36281</v>
      </c>
      <c r="F488" s="117"/>
    </row>
    <row r="489" spans="5:6" x14ac:dyDescent="0.45">
      <c r="E489" s="112">
        <v>36312</v>
      </c>
      <c r="F489" s="117"/>
    </row>
    <row r="490" spans="5:6" x14ac:dyDescent="0.45">
      <c r="E490" s="112">
        <v>36342</v>
      </c>
      <c r="F490" s="117">
        <v>4.7203872038918931E-2</v>
      </c>
    </row>
    <row r="491" spans="5:6" x14ac:dyDescent="0.45">
      <c r="E491" s="112">
        <v>36373</v>
      </c>
      <c r="F491" s="117"/>
    </row>
    <row r="492" spans="5:6" x14ac:dyDescent="0.45">
      <c r="E492" s="112">
        <v>36404</v>
      </c>
      <c r="F492" s="117"/>
    </row>
    <row r="493" spans="5:6" x14ac:dyDescent="0.45">
      <c r="E493" s="112">
        <v>36434</v>
      </c>
      <c r="F493" s="117">
        <v>4.8066493041425962E-2</v>
      </c>
    </row>
    <row r="494" spans="5:6" x14ac:dyDescent="0.45">
      <c r="E494" s="112">
        <v>36465</v>
      </c>
      <c r="F494" s="117"/>
    </row>
    <row r="495" spans="5:6" x14ac:dyDescent="0.45">
      <c r="E495" s="112">
        <v>36495</v>
      </c>
      <c r="F495" s="117"/>
    </row>
    <row r="496" spans="5:6" x14ac:dyDescent="0.45">
      <c r="E496" s="112">
        <v>36526</v>
      </c>
      <c r="F496" s="117">
        <v>4.199578289410727E-2</v>
      </c>
    </row>
    <row r="497" spans="5:6" x14ac:dyDescent="0.45">
      <c r="E497" s="112">
        <v>36557</v>
      </c>
      <c r="F497" s="117"/>
    </row>
    <row r="498" spans="5:6" x14ac:dyDescent="0.45">
      <c r="E498" s="112">
        <v>36586</v>
      </c>
      <c r="F498" s="117"/>
    </row>
    <row r="499" spans="5:6" x14ac:dyDescent="0.45">
      <c r="E499" s="112">
        <v>36617</v>
      </c>
      <c r="F499" s="117">
        <v>5.2977375076148039E-2</v>
      </c>
    </row>
    <row r="500" spans="5:6" x14ac:dyDescent="0.45">
      <c r="E500" s="112">
        <v>36647</v>
      </c>
      <c r="F500" s="117"/>
    </row>
    <row r="501" spans="5:6" x14ac:dyDescent="0.45">
      <c r="E501" s="112">
        <v>36678</v>
      </c>
      <c r="F501" s="117"/>
    </row>
    <row r="502" spans="5:6" x14ac:dyDescent="0.45">
      <c r="E502" s="112">
        <v>36708</v>
      </c>
      <c r="F502" s="117">
        <v>4.0753302004322221E-2</v>
      </c>
    </row>
    <row r="503" spans="5:6" x14ac:dyDescent="0.45">
      <c r="E503" s="112">
        <v>36739</v>
      </c>
      <c r="F503" s="117"/>
    </row>
    <row r="504" spans="5:6" x14ac:dyDescent="0.45">
      <c r="E504" s="112">
        <v>36770</v>
      </c>
      <c r="F504" s="117"/>
    </row>
    <row r="505" spans="5:6" x14ac:dyDescent="0.45">
      <c r="E505" s="112">
        <v>36800</v>
      </c>
      <c r="F505" s="117">
        <v>2.9734826997560696E-2</v>
      </c>
    </row>
    <row r="506" spans="5:6" x14ac:dyDescent="0.45">
      <c r="E506" s="112">
        <v>36831</v>
      </c>
      <c r="F506" s="117"/>
    </row>
    <row r="507" spans="5:6" x14ac:dyDescent="0.45">
      <c r="E507" s="112">
        <v>36861</v>
      </c>
      <c r="F507" s="117"/>
    </row>
    <row r="508" spans="5:6" x14ac:dyDescent="0.45">
      <c r="E508" s="112">
        <v>36892</v>
      </c>
      <c r="F508" s="117">
        <v>2.3097095761363286E-2</v>
      </c>
    </row>
    <row r="509" spans="5:6" x14ac:dyDescent="0.45">
      <c r="E509" s="112">
        <v>36923</v>
      </c>
      <c r="F509" s="117"/>
    </row>
    <row r="510" spans="5:6" x14ac:dyDescent="0.45">
      <c r="E510" s="112">
        <v>36951</v>
      </c>
      <c r="F510" s="117"/>
    </row>
    <row r="511" spans="5:6" x14ac:dyDescent="0.45">
      <c r="E511" s="112">
        <v>36982</v>
      </c>
      <c r="F511" s="117">
        <v>1.0572423861634371E-2</v>
      </c>
    </row>
    <row r="512" spans="5:6" x14ac:dyDescent="0.45">
      <c r="E512" s="112">
        <v>37012</v>
      </c>
      <c r="F512" s="117"/>
    </row>
    <row r="513" spans="5:6" x14ac:dyDescent="0.45">
      <c r="E513" s="112">
        <v>37043</v>
      </c>
      <c r="F513" s="117"/>
    </row>
    <row r="514" spans="5:6" x14ac:dyDescent="0.45">
      <c r="E514" s="112">
        <v>37073</v>
      </c>
      <c r="F514" s="117">
        <v>5.035884805301742E-3</v>
      </c>
    </row>
    <row r="515" spans="5:6" x14ac:dyDescent="0.45">
      <c r="E515" s="112">
        <v>37104</v>
      </c>
      <c r="F515" s="117"/>
    </row>
    <row r="516" spans="5:6" x14ac:dyDescent="0.45">
      <c r="E516" s="112">
        <v>37135</v>
      </c>
      <c r="F516" s="117"/>
    </row>
    <row r="517" spans="5:6" x14ac:dyDescent="0.45">
      <c r="E517" s="112">
        <v>37165</v>
      </c>
      <c r="F517" s="117">
        <v>1.534858473726491E-3</v>
      </c>
    </row>
    <row r="518" spans="5:6" x14ac:dyDescent="0.45">
      <c r="E518" s="112">
        <v>37196</v>
      </c>
      <c r="F518" s="117"/>
    </row>
    <row r="519" spans="5:6" x14ac:dyDescent="0.45">
      <c r="E519" s="112">
        <v>37226</v>
      </c>
      <c r="F519" s="117"/>
    </row>
    <row r="520" spans="5:6" x14ac:dyDescent="0.45">
      <c r="E520" s="112">
        <v>37257</v>
      </c>
      <c r="F520" s="117">
        <v>1.3182794121317213E-2</v>
      </c>
    </row>
    <row r="521" spans="5:6" x14ac:dyDescent="0.45">
      <c r="E521" s="112">
        <v>37288</v>
      </c>
      <c r="F521" s="117"/>
    </row>
    <row r="522" spans="5:6" x14ac:dyDescent="0.45">
      <c r="E522" s="112">
        <v>37316</v>
      </c>
      <c r="F522" s="117"/>
    </row>
    <row r="523" spans="5:6" x14ac:dyDescent="0.45">
      <c r="E523" s="112">
        <v>37347</v>
      </c>
      <c r="F523" s="117">
        <v>1.3396106341180535E-2</v>
      </c>
    </row>
    <row r="524" spans="5:6" x14ac:dyDescent="0.45">
      <c r="E524" s="112">
        <v>37377</v>
      </c>
      <c r="F524" s="117"/>
    </row>
    <row r="525" spans="5:6" x14ac:dyDescent="0.45">
      <c r="E525" s="112">
        <v>37408</v>
      </c>
      <c r="F525" s="117"/>
    </row>
    <row r="526" spans="5:6" x14ac:dyDescent="0.45">
      <c r="E526" s="112">
        <v>37438</v>
      </c>
      <c r="F526" s="117">
        <v>2.2143660477966304E-2</v>
      </c>
    </row>
    <row r="527" spans="5:6" x14ac:dyDescent="0.45">
      <c r="E527" s="112">
        <v>37469</v>
      </c>
      <c r="F527" s="117"/>
    </row>
    <row r="528" spans="5:6" x14ac:dyDescent="0.45">
      <c r="E528" s="112">
        <v>37500</v>
      </c>
      <c r="F528" s="117"/>
    </row>
    <row r="529" spans="5:6" x14ac:dyDescent="0.45">
      <c r="E529" s="112">
        <v>37530</v>
      </c>
      <c r="F529" s="117">
        <v>2.0945407221023796E-2</v>
      </c>
    </row>
    <row r="530" spans="5:6" x14ac:dyDescent="0.45">
      <c r="E530" s="112">
        <v>37561</v>
      </c>
      <c r="F530" s="117"/>
    </row>
    <row r="531" spans="5:6" x14ac:dyDescent="0.45">
      <c r="E531" s="112">
        <v>37591</v>
      </c>
      <c r="F531" s="117"/>
    </row>
    <row r="532" spans="5:6" x14ac:dyDescent="0.45">
      <c r="E532" s="112">
        <v>37622</v>
      </c>
      <c r="F532" s="117">
        <v>1.7709260624130696E-2</v>
      </c>
    </row>
    <row r="533" spans="5:6" x14ac:dyDescent="0.45">
      <c r="E533" s="112">
        <v>37653</v>
      </c>
      <c r="F533" s="117"/>
    </row>
    <row r="534" spans="5:6" x14ac:dyDescent="0.45">
      <c r="E534" s="112">
        <v>37681</v>
      </c>
      <c r="F534" s="117"/>
    </row>
    <row r="535" spans="5:6" x14ac:dyDescent="0.45">
      <c r="E535" s="112">
        <v>37712</v>
      </c>
      <c r="F535" s="117">
        <v>2.0284012229569721E-2</v>
      </c>
    </row>
    <row r="536" spans="5:6" x14ac:dyDescent="0.45">
      <c r="E536" s="112">
        <v>37742</v>
      </c>
      <c r="F536" s="117"/>
    </row>
    <row r="537" spans="5:6" x14ac:dyDescent="0.45">
      <c r="E537" s="112">
        <v>37773</v>
      </c>
      <c r="F537" s="117"/>
    </row>
    <row r="538" spans="5:6" x14ac:dyDescent="0.45">
      <c r="E538" s="112">
        <v>37803</v>
      </c>
      <c r="F538" s="117">
        <v>3.3018069338085973E-2</v>
      </c>
    </row>
    <row r="539" spans="5:6" x14ac:dyDescent="0.45">
      <c r="E539" s="112">
        <v>37834</v>
      </c>
      <c r="F539" s="117"/>
    </row>
    <row r="540" spans="5:6" x14ac:dyDescent="0.45">
      <c r="E540" s="112">
        <v>37865</v>
      </c>
      <c r="F540" s="117"/>
    </row>
    <row r="541" spans="5:6" x14ac:dyDescent="0.45">
      <c r="E541" s="112">
        <v>37895</v>
      </c>
      <c r="F541" s="117">
        <v>4.3263634159134756E-2</v>
      </c>
    </row>
    <row r="542" spans="5:6" x14ac:dyDescent="0.45">
      <c r="E542" s="112">
        <v>37926</v>
      </c>
      <c r="F542" s="117"/>
    </row>
    <row r="543" spans="5:6" x14ac:dyDescent="0.45">
      <c r="E543" s="112">
        <v>37956</v>
      </c>
      <c r="F543" s="117"/>
    </row>
    <row r="544" spans="5:6" x14ac:dyDescent="0.45">
      <c r="E544" s="112">
        <v>37987</v>
      </c>
      <c r="F544" s="117">
        <v>4.304555592447934E-2</v>
      </c>
    </row>
    <row r="545" spans="5:6" x14ac:dyDescent="0.45">
      <c r="E545" s="112">
        <v>38018</v>
      </c>
      <c r="F545" s="117"/>
    </row>
    <row r="546" spans="5:6" x14ac:dyDescent="0.45">
      <c r="E546" s="112">
        <v>38047</v>
      </c>
      <c r="F546" s="117"/>
    </row>
    <row r="547" spans="5:6" x14ac:dyDescent="0.45">
      <c r="E547" s="112">
        <v>38078</v>
      </c>
      <c r="F547" s="117">
        <v>4.2030192539120853E-2</v>
      </c>
    </row>
    <row r="548" spans="5:6" x14ac:dyDescent="0.45">
      <c r="E548" s="112">
        <v>38108</v>
      </c>
      <c r="F548" s="117"/>
    </row>
    <row r="549" spans="5:6" x14ac:dyDescent="0.45">
      <c r="E549" s="112">
        <v>38139</v>
      </c>
      <c r="F549" s="117"/>
    </row>
    <row r="550" spans="5:6" x14ac:dyDescent="0.45">
      <c r="E550" s="112">
        <v>38169</v>
      </c>
      <c r="F550" s="117">
        <v>3.4315945293957352E-2</v>
      </c>
    </row>
    <row r="551" spans="5:6" x14ac:dyDescent="0.45">
      <c r="E551" s="112">
        <v>38200</v>
      </c>
      <c r="F551" s="117"/>
    </row>
    <row r="552" spans="5:6" x14ac:dyDescent="0.45">
      <c r="E552" s="112">
        <v>38231</v>
      </c>
      <c r="F552" s="117"/>
    </row>
    <row r="553" spans="5:6" x14ac:dyDescent="0.45">
      <c r="E553" s="112">
        <v>38261</v>
      </c>
      <c r="F553" s="117">
        <v>3.2817945028310813E-2</v>
      </c>
    </row>
    <row r="554" spans="5:6" x14ac:dyDescent="0.45">
      <c r="E554" s="112">
        <v>38292</v>
      </c>
      <c r="F554" s="117"/>
    </row>
    <row r="555" spans="5:6" x14ac:dyDescent="0.45">
      <c r="E555" s="112">
        <v>38322</v>
      </c>
      <c r="F555" s="117"/>
    </row>
    <row r="556" spans="5:6" x14ac:dyDescent="0.45">
      <c r="E556" s="112">
        <v>38353</v>
      </c>
      <c r="F556" s="117">
        <v>3.8706793481566561E-2</v>
      </c>
    </row>
    <row r="557" spans="5:6" x14ac:dyDescent="0.45">
      <c r="E557" s="112">
        <v>38384</v>
      </c>
      <c r="F557" s="117"/>
    </row>
    <row r="558" spans="5:6" x14ac:dyDescent="0.45">
      <c r="E558" s="112">
        <v>38412</v>
      </c>
      <c r="F558" s="117"/>
    </row>
    <row r="559" spans="5:6" x14ac:dyDescent="0.45">
      <c r="E559" s="112">
        <v>38443</v>
      </c>
      <c r="F559" s="117">
        <v>3.5608931295200826E-2</v>
      </c>
    </row>
    <row r="560" spans="5:6" x14ac:dyDescent="0.45">
      <c r="E560" s="112">
        <v>38473</v>
      </c>
      <c r="F560" s="117"/>
    </row>
    <row r="561" spans="5:6" x14ac:dyDescent="0.45">
      <c r="E561" s="112">
        <v>38504</v>
      </c>
      <c r="F561" s="117"/>
    </row>
    <row r="562" spans="5:6" x14ac:dyDescent="0.45">
      <c r="E562" s="112">
        <v>38534</v>
      </c>
      <c r="F562" s="117">
        <v>3.5054999023849572E-2</v>
      </c>
    </row>
    <row r="563" spans="5:6" x14ac:dyDescent="0.45">
      <c r="E563" s="112">
        <v>38565</v>
      </c>
      <c r="F563" s="117"/>
    </row>
    <row r="564" spans="5:6" x14ac:dyDescent="0.45">
      <c r="E564" s="112">
        <v>38596</v>
      </c>
      <c r="F564" s="117"/>
    </row>
    <row r="565" spans="5:6" x14ac:dyDescent="0.45">
      <c r="E565" s="112">
        <v>38626</v>
      </c>
      <c r="F565" s="117">
        <v>3.1261114057367735E-2</v>
      </c>
    </row>
    <row r="566" spans="5:6" x14ac:dyDescent="0.45">
      <c r="E566" s="112">
        <v>38657</v>
      </c>
      <c r="F566" s="117"/>
    </row>
    <row r="567" spans="5:6" x14ac:dyDescent="0.45">
      <c r="E567" s="112">
        <v>38687</v>
      </c>
      <c r="F567" s="117"/>
    </row>
    <row r="568" spans="5:6" x14ac:dyDescent="0.45">
      <c r="E568" s="112">
        <v>38718</v>
      </c>
      <c r="F568" s="117">
        <v>3.3538948585265092E-2</v>
      </c>
    </row>
    <row r="569" spans="5:6" x14ac:dyDescent="0.45">
      <c r="E569" s="112">
        <v>38749</v>
      </c>
      <c r="F569" s="117"/>
    </row>
    <row r="570" spans="5:6" x14ac:dyDescent="0.45">
      <c r="E570" s="112">
        <v>38777</v>
      </c>
      <c r="F570" s="117"/>
    </row>
    <row r="571" spans="5:6" x14ac:dyDescent="0.45">
      <c r="E571" s="112">
        <v>38808</v>
      </c>
      <c r="F571" s="117">
        <v>3.119473048862852E-2</v>
      </c>
    </row>
    <row r="572" spans="5:6" x14ac:dyDescent="0.45">
      <c r="E572" s="112">
        <v>38838</v>
      </c>
      <c r="F572" s="117"/>
    </row>
    <row r="573" spans="5:6" x14ac:dyDescent="0.45">
      <c r="E573" s="112">
        <v>38869</v>
      </c>
      <c r="F573" s="117"/>
    </row>
    <row r="574" spans="5:6" x14ac:dyDescent="0.45">
      <c r="E574" s="112">
        <v>38899</v>
      </c>
      <c r="F574" s="117">
        <v>2.3665022848568428E-2</v>
      </c>
    </row>
    <row r="575" spans="5:6" x14ac:dyDescent="0.45">
      <c r="E575" s="112">
        <v>38930</v>
      </c>
      <c r="F575" s="117"/>
    </row>
    <row r="576" spans="5:6" x14ac:dyDescent="0.45">
      <c r="E576" s="112">
        <v>38961</v>
      </c>
      <c r="F576" s="117"/>
    </row>
    <row r="577" spans="5:6" x14ac:dyDescent="0.45">
      <c r="E577" s="112">
        <v>38991</v>
      </c>
      <c r="F577" s="117">
        <v>2.5907044570183974E-2</v>
      </c>
    </row>
    <row r="578" spans="5:6" x14ac:dyDescent="0.45">
      <c r="E578" s="112">
        <v>39022</v>
      </c>
      <c r="F578" s="117"/>
    </row>
    <row r="579" spans="5:6" x14ac:dyDescent="0.45">
      <c r="E579" s="112">
        <v>39052</v>
      </c>
      <c r="F579" s="117"/>
    </row>
    <row r="580" spans="5:6" x14ac:dyDescent="0.45">
      <c r="E580" s="112">
        <v>39083</v>
      </c>
      <c r="F580" s="117">
        <v>1.4822926220208159E-2</v>
      </c>
    </row>
    <row r="581" spans="5:6" x14ac:dyDescent="0.45">
      <c r="E581" s="112">
        <v>39114</v>
      </c>
      <c r="F581" s="117"/>
    </row>
    <row r="582" spans="5:6" x14ac:dyDescent="0.45">
      <c r="E582" s="112">
        <v>39142</v>
      </c>
      <c r="F582" s="117"/>
    </row>
    <row r="583" spans="5:6" x14ac:dyDescent="0.45">
      <c r="E583" s="112">
        <v>39173</v>
      </c>
      <c r="F583" s="117">
        <v>1.8256902946243766E-2</v>
      </c>
    </row>
    <row r="584" spans="5:6" x14ac:dyDescent="0.45">
      <c r="E584" s="112">
        <v>39203</v>
      </c>
      <c r="F584" s="117"/>
    </row>
    <row r="585" spans="5:6" x14ac:dyDescent="0.45">
      <c r="E585" s="112">
        <v>39234</v>
      </c>
      <c r="F585" s="117"/>
    </row>
    <row r="586" spans="5:6" x14ac:dyDescent="0.45">
      <c r="E586" s="112">
        <v>39264</v>
      </c>
      <c r="F586" s="117">
        <v>2.2208131763507111E-2</v>
      </c>
    </row>
    <row r="587" spans="5:6" x14ac:dyDescent="0.45">
      <c r="E587" s="112">
        <v>39295</v>
      </c>
      <c r="F587" s="117"/>
    </row>
    <row r="588" spans="5:6" x14ac:dyDescent="0.45">
      <c r="E588" s="112">
        <v>39326</v>
      </c>
      <c r="F588" s="117"/>
    </row>
    <row r="589" spans="5:6" x14ac:dyDescent="0.45">
      <c r="E589" s="112">
        <v>39356</v>
      </c>
      <c r="F589" s="117">
        <v>1.9734775241238147E-2</v>
      </c>
    </row>
    <row r="590" spans="5:6" x14ac:dyDescent="0.45">
      <c r="E590" s="112">
        <v>39387</v>
      </c>
      <c r="F590" s="117"/>
    </row>
    <row r="591" spans="5:6" x14ac:dyDescent="0.45">
      <c r="E591" s="112">
        <v>39417</v>
      </c>
      <c r="F591" s="117"/>
    </row>
    <row r="592" spans="5:6" x14ac:dyDescent="0.45">
      <c r="E592" s="112">
        <v>39448</v>
      </c>
      <c r="F592" s="117">
        <v>1.1492366262432467E-2</v>
      </c>
    </row>
    <row r="593" spans="5:6" x14ac:dyDescent="0.45">
      <c r="E593" s="112">
        <v>39479</v>
      </c>
      <c r="F593" s="117"/>
    </row>
    <row r="594" spans="5:6" x14ac:dyDescent="0.45">
      <c r="E594" s="112">
        <v>39508</v>
      </c>
      <c r="F594" s="117"/>
    </row>
    <row r="595" spans="5:6" x14ac:dyDescent="0.45">
      <c r="E595" s="112">
        <v>39539</v>
      </c>
      <c r="F595" s="117">
        <v>1.0924276179985013E-2</v>
      </c>
    </row>
    <row r="596" spans="5:6" x14ac:dyDescent="0.45">
      <c r="E596" s="112">
        <v>39569</v>
      </c>
      <c r="F596" s="117"/>
    </row>
    <row r="597" spans="5:6" x14ac:dyDescent="0.45">
      <c r="E597" s="112">
        <v>39600</v>
      </c>
      <c r="F597" s="117"/>
    </row>
    <row r="598" spans="5:6" x14ac:dyDescent="0.45">
      <c r="E598" s="112">
        <v>39630</v>
      </c>
      <c r="F598" s="117">
        <v>1.876587200219146E-5</v>
      </c>
    </row>
    <row r="599" spans="5:6" x14ac:dyDescent="0.45">
      <c r="E599" s="112">
        <v>39661</v>
      </c>
      <c r="F599" s="117"/>
    </row>
    <row r="600" spans="5:6" x14ac:dyDescent="0.45">
      <c r="E600" s="112">
        <v>39692</v>
      </c>
      <c r="F600" s="117"/>
    </row>
    <row r="601" spans="5:6" x14ac:dyDescent="0.45">
      <c r="E601" s="112">
        <v>39722</v>
      </c>
      <c r="F601" s="117">
        <v>-2.7530827846549893E-2</v>
      </c>
    </row>
    <row r="602" spans="5:6" x14ac:dyDescent="0.45">
      <c r="E602" s="112">
        <v>39753</v>
      </c>
      <c r="F602" s="117"/>
    </row>
    <row r="603" spans="5:6" x14ac:dyDescent="0.45">
      <c r="E603" s="112">
        <v>39783</v>
      </c>
      <c r="F603" s="117"/>
    </row>
    <row r="604" spans="5:6" x14ac:dyDescent="0.45">
      <c r="E604" s="112">
        <v>39814</v>
      </c>
      <c r="F604" s="117">
        <v>-3.2890715516301232E-2</v>
      </c>
    </row>
    <row r="605" spans="5:6" x14ac:dyDescent="0.45">
      <c r="E605" s="112">
        <v>39845</v>
      </c>
      <c r="F605" s="117"/>
    </row>
    <row r="606" spans="5:6" x14ac:dyDescent="0.45">
      <c r="E606" s="112">
        <v>39873</v>
      </c>
      <c r="F606" s="117"/>
    </row>
    <row r="607" spans="5:6" x14ac:dyDescent="0.45">
      <c r="E607" s="112">
        <v>39904</v>
      </c>
      <c r="F607" s="117">
        <v>-3.9244471349849222E-2</v>
      </c>
    </row>
    <row r="608" spans="5:6" x14ac:dyDescent="0.45">
      <c r="E608" s="112">
        <v>39934</v>
      </c>
      <c r="F608" s="117"/>
    </row>
    <row r="609" spans="5:6" x14ac:dyDescent="0.45">
      <c r="E609" s="112">
        <v>39965</v>
      </c>
      <c r="F609" s="117"/>
    </row>
    <row r="610" spans="5:6" x14ac:dyDescent="0.45">
      <c r="E610" s="112">
        <v>39995</v>
      </c>
      <c r="F610" s="117">
        <v>-3.0497799455570112E-2</v>
      </c>
    </row>
    <row r="611" spans="5:6" x14ac:dyDescent="0.45">
      <c r="E611" s="112">
        <v>40026</v>
      </c>
      <c r="F611" s="117"/>
    </row>
    <row r="612" spans="5:6" x14ac:dyDescent="0.45">
      <c r="E612" s="112">
        <v>40057</v>
      </c>
      <c r="F612" s="117"/>
    </row>
    <row r="613" spans="5:6" x14ac:dyDescent="0.45">
      <c r="E613" s="112">
        <v>40087</v>
      </c>
      <c r="F613" s="117">
        <v>1.8287415594975698E-3</v>
      </c>
    </row>
    <row r="614" spans="5:6" x14ac:dyDescent="0.45">
      <c r="E614" s="112">
        <v>40118</v>
      </c>
      <c r="F614" s="117"/>
    </row>
    <row r="615" spans="5:6" x14ac:dyDescent="0.45">
      <c r="E615" s="112">
        <v>40148</v>
      </c>
      <c r="F615" s="117"/>
    </row>
    <row r="616" spans="5:6" x14ac:dyDescent="0.45">
      <c r="E616" s="112">
        <v>40179</v>
      </c>
      <c r="F616" s="117">
        <v>1.7102535375568915E-2</v>
      </c>
    </row>
    <row r="617" spans="5:6" x14ac:dyDescent="0.45">
      <c r="E617" s="112">
        <v>40210</v>
      </c>
      <c r="F617" s="117"/>
    </row>
    <row r="618" spans="5:6" x14ac:dyDescent="0.45">
      <c r="E618" s="112">
        <v>40238</v>
      </c>
      <c r="F618" s="117"/>
    </row>
    <row r="619" spans="5:6" x14ac:dyDescent="0.45">
      <c r="E619" s="112">
        <v>40269</v>
      </c>
      <c r="F619" s="117">
        <v>2.7960666618343167E-2</v>
      </c>
    </row>
    <row r="620" spans="5:6" x14ac:dyDescent="0.45">
      <c r="E620" s="112">
        <v>40299</v>
      </c>
      <c r="F620" s="117"/>
    </row>
    <row r="621" spans="5:6" x14ac:dyDescent="0.45">
      <c r="E621" s="112">
        <v>40330</v>
      </c>
      <c r="F621" s="117"/>
    </row>
    <row r="622" spans="5:6" x14ac:dyDescent="0.45">
      <c r="E622" s="112">
        <v>40360</v>
      </c>
      <c r="F622" s="117">
        <v>3.1782075474306767E-2</v>
      </c>
    </row>
    <row r="623" spans="5:6" x14ac:dyDescent="0.45">
      <c r="E623" s="112">
        <v>40391</v>
      </c>
      <c r="F623" s="117"/>
    </row>
    <row r="624" spans="5:6" x14ac:dyDescent="0.45">
      <c r="E624" s="112">
        <v>40422</v>
      </c>
      <c r="F624" s="117"/>
    </row>
    <row r="625" spans="5:6" x14ac:dyDescent="0.45">
      <c r="E625" s="112">
        <v>40452</v>
      </c>
      <c r="F625" s="117">
        <v>2.5694549994536298E-2</v>
      </c>
    </row>
    <row r="626" spans="5:6" x14ac:dyDescent="0.45">
      <c r="E626" s="112">
        <v>40483</v>
      </c>
      <c r="F626" s="117"/>
    </row>
    <row r="627" spans="5:6" x14ac:dyDescent="0.45">
      <c r="E627" s="112">
        <v>40513</v>
      </c>
      <c r="F627" s="117"/>
    </row>
    <row r="628" spans="5:6" x14ac:dyDescent="0.45">
      <c r="E628" s="112">
        <v>40544</v>
      </c>
      <c r="F628" s="117">
        <v>1.9306273148906504E-2</v>
      </c>
    </row>
    <row r="629" spans="5:6" x14ac:dyDescent="0.45">
      <c r="E629" s="112">
        <v>40575</v>
      </c>
      <c r="F629" s="117"/>
    </row>
    <row r="630" spans="5:6" x14ac:dyDescent="0.45">
      <c r="E630" s="112">
        <v>40603</v>
      </c>
      <c r="F630" s="117"/>
    </row>
    <row r="631" spans="5:6" x14ac:dyDescent="0.45">
      <c r="E631" s="112">
        <v>40634</v>
      </c>
      <c r="F631" s="117">
        <v>1.7215030625217995E-2</v>
      </c>
    </row>
    <row r="632" spans="5:6" x14ac:dyDescent="0.45">
      <c r="E632" s="112">
        <v>40664</v>
      </c>
      <c r="F632" s="117"/>
    </row>
    <row r="633" spans="5:6" x14ac:dyDescent="0.45">
      <c r="E633" s="112">
        <v>40695</v>
      </c>
      <c r="F633" s="117"/>
    </row>
    <row r="634" spans="5:6" x14ac:dyDescent="0.45">
      <c r="E634" s="112">
        <v>40725</v>
      </c>
      <c r="F634" s="117">
        <v>9.4903849657161834E-3</v>
      </c>
    </row>
    <row r="635" spans="5:6" x14ac:dyDescent="0.45">
      <c r="E635" s="112">
        <v>40756</v>
      </c>
      <c r="F635" s="117"/>
    </row>
    <row r="636" spans="5:6" x14ac:dyDescent="0.45">
      <c r="E636" s="112">
        <v>40787</v>
      </c>
      <c r="F636" s="117"/>
    </row>
    <row r="637" spans="5:6" x14ac:dyDescent="0.45">
      <c r="E637" s="112">
        <v>40817</v>
      </c>
      <c r="F637" s="117">
        <v>1.6093456608864725E-2</v>
      </c>
    </row>
    <row r="638" spans="5:6" x14ac:dyDescent="0.45">
      <c r="E638" s="112">
        <v>40848</v>
      </c>
      <c r="F638" s="117"/>
    </row>
    <row r="639" spans="5:6" x14ac:dyDescent="0.45">
      <c r="E639" s="112">
        <v>40878</v>
      </c>
      <c r="F639" s="117"/>
    </row>
    <row r="640" spans="5:6" x14ac:dyDescent="0.45">
      <c r="E640" s="112">
        <v>40909</v>
      </c>
      <c r="F640" s="117">
        <v>2.6517566557714759E-2</v>
      </c>
    </row>
    <row r="641" spans="5:6" x14ac:dyDescent="0.45">
      <c r="E641" s="112">
        <v>40940</v>
      </c>
      <c r="F641" s="117"/>
    </row>
    <row r="642" spans="5:6" x14ac:dyDescent="0.45">
      <c r="E642" s="112">
        <v>40969</v>
      </c>
      <c r="F642" s="117"/>
    </row>
    <row r="643" spans="5:6" x14ac:dyDescent="0.45">
      <c r="E643" s="112">
        <v>41000</v>
      </c>
      <c r="F643" s="117">
        <v>2.3615085810537968E-2</v>
      </c>
    </row>
    <row r="644" spans="5:6" x14ac:dyDescent="0.45">
      <c r="E644" s="112">
        <v>41030</v>
      </c>
      <c r="F644" s="117"/>
    </row>
    <row r="645" spans="5:6" x14ac:dyDescent="0.45">
      <c r="E645" s="112">
        <v>41061</v>
      </c>
      <c r="F645" s="117"/>
    </row>
    <row r="646" spans="5:6" x14ac:dyDescent="0.45">
      <c r="E646" s="112">
        <v>41091</v>
      </c>
      <c r="F646" s="117">
        <v>2.528124545690132E-2</v>
      </c>
    </row>
    <row r="647" spans="5:6" x14ac:dyDescent="0.45">
      <c r="E647" s="112">
        <v>41122</v>
      </c>
      <c r="F647" s="117"/>
    </row>
    <row r="648" spans="5:6" x14ac:dyDescent="0.45">
      <c r="E648" s="112">
        <v>41153</v>
      </c>
      <c r="F648" s="117"/>
    </row>
    <row r="649" spans="5:6" x14ac:dyDescent="0.45">
      <c r="E649" s="112">
        <v>41183</v>
      </c>
      <c r="F649" s="117">
        <v>1.4685667872627999E-2</v>
      </c>
    </row>
    <row r="650" spans="5:6" x14ac:dyDescent="0.45">
      <c r="E650" s="112">
        <v>41214</v>
      </c>
      <c r="F650" s="117"/>
    </row>
    <row r="651" spans="5:6" x14ac:dyDescent="0.45">
      <c r="E651" s="112">
        <v>41244</v>
      </c>
      <c r="F651" s="117"/>
    </row>
    <row r="652" spans="5:6" x14ac:dyDescent="0.45">
      <c r="E652" s="112">
        <v>41275</v>
      </c>
      <c r="F652" s="117">
        <v>1.5719476053010734E-2</v>
      </c>
    </row>
    <row r="653" spans="5:6" x14ac:dyDescent="0.45">
      <c r="E653" s="112">
        <v>41306</v>
      </c>
      <c r="F653" s="117"/>
    </row>
    <row r="654" spans="5:6" x14ac:dyDescent="0.45">
      <c r="E654" s="112">
        <v>41334</v>
      </c>
      <c r="F654" s="117"/>
    </row>
    <row r="655" spans="5:6" x14ac:dyDescent="0.45">
      <c r="E655" s="112">
        <v>41365</v>
      </c>
      <c r="F655" s="117">
        <v>1.2616546391348423E-2</v>
      </c>
    </row>
    <row r="656" spans="5:6" x14ac:dyDescent="0.45">
      <c r="E656" s="112">
        <v>41395</v>
      </c>
      <c r="F656" s="117"/>
    </row>
    <row r="657" spans="5:6" x14ac:dyDescent="0.45">
      <c r="E657" s="112">
        <v>41426</v>
      </c>
      <c r="F657" s="117"/>
    </row>
    <row r="658" spans="5:6" x14ac:dyDescent="0.45">
      <c r="E658" s="112">
        <v>41456</v>
      </c>
      <c r="F658" s="117">
        <v>1.9174180691829863E-2</v>
      </c>
    </row>
    <row r="659" spans="5:6" x14ac:dyDescent="0.45">
      <c r="E659" s="112">
        <v>41487</v>
      </c>
      <c r="F659" s="117"/>
    </row>
    <row r="660" spans="5:6" x14ac:dyDescent="0.45">
      <c r="E660" s="112">
        <v>41518</v>
      </c>
      <c r="F660" s="117"/>
    </row>
    <row r="661" spans="5:6" x14ac:dyDescent="0.45">
      <c r="E661" s="112">
        <v>41548</v>
      </c>
      <c r="F661" s="117">
        <v>2.6141227446924854E-2</v>
      </c>
    </row>
    <row r="662" spans="5:6" x14ac:dyDescent="0.45">
      <c r="E662" s="112">
        <v>41579</v>
      </c>
      <c r="F662" s="117"/>
    </row>
    <row r="663" spans="5:6" x14ac:dyDescent="0.45">
      <c r="E663" s="112">
        <v>41609</v>
      </c>
      <c r="F663" s="117"/>
    </row>
    <row r="664" spans="5:6" x14ac:dyDescent="0.45">
      <c r="E664" s="112">
        <v>41640</v>
      </c>
      <c r="F664" s="117">
        <v>1.4257249176644771E-2</v>
      </c>
    </row>
    <row r="665" spans="5:6" x14ac:dyDescent="0.45">
      <c r="E665" s="112">
        <v>41671</v>
      </c>
      <c r="F665" s="117"/>
    </row>
    <row r="666" spans="5:6" x14ac:dyDescent="0.45">
      <c r="E666" s="112">
        <v>41699</v>
      </c>
      <c r="F666" s="117"/>
    </row>
    <row r="667" spans="5:6" x14ac:dyDescent="0.45">
      <c r="E667" s="112">
        <v>41730</v>
      </c>
      <c r="F667" s="117">
        <v>2.6720123780876529E-2</v>
      </c>
    </row>
    <row r="668" spans="5:6" x14ac:dyDescent="0.45">
      <c r="E668" s="112">
        <v>41760</v>
      </c>
      <c r="F668" s="117"/>
    </row>
    <row r="669" spans="5:6" x14ac:dyDescent="0.45">
      <c r="E669" s="112">
        <v>41791</v>
      </c>
      <c r="F669" s="117"/>
    </row>
    <row r="670" spans="5:6" x14ac:dyDescent="0.45">
      <c r="E670" s="112">
        <v>41821</v>
      </c>
      <c r="F670" s="117">
        <v>3.1177281686652052E-2</v>
      </c>
    </row>
    <row r="671" spans="5:6" x14ac:dyDescent="0.45">
      <c r="E671" s="112">
        <v>41852</v>
      </c>
      <c r="F671" s="117"/>
    </row>
    <row r="672" spans="5:6" x14ac:dyDescent="0.45">
      <c r="E672" s="112">
        <v>41883</v>
      </c>
      <c r="F672" s="117"/>
    </row>
    <row r="673" spans="5:6" x14ac:dyDescent="0.45">
      <c r="E673" s="112">
        <v>41913</v>
      </c>
      <c r="F673" s="117">
        <v>2.8768548833451736E-2</v>
      </c>
    </row>
    <row r="674" spans="5:6" x14ac:dyDescent="0.45">
      <c r="E674" s="112">
        <v>41944</v>
      </c>
      <c r="F674" s="117"/>
    </row>
    <row r="675" spans="5:6" x14ac:dyDescent="0.45">
      <c r="E675" s="112">
        <v>41974</v>
      </c>
      <c r="F675" s="117"/>
    </row>
    <row r="676" spans="5:6" x14ac:dyDescent="0.45">
      <c r="E676" s="112">
        <v>42005</v>
      </c>
      <c r="F676" s="117">
        <v>3.9782048489035673E-2</v>
      </c>
    </row>
    <row r="677" spans="5:6" x14ac:dyDescent="0.45">
      <c r="E677" s="112">
        <v>42036</v>
      </c>
      <c r="F677" s="117"/>
    </row>
    <row r="678" spans="5:6" x14ac:dyDescent="0.45">
      <c r="E678" s="112">
        <v>42064</v>
      </c>
      <c r="F678" s="117"/>
    </row>
    <row r="679" spans="5:6" x14ac:dyDescent="0.45">
      <c r="E679" s="112">
        <v>42095</v>
      </c>
      <c r="F679" s="117">
        <v>3.3500272393006146E-2</v>
      </c>
    </row>
    <row r="680" spans="5:6" x14ac:dyDescent="0.45">
      <c r="E680" s="112">
        <v>42125</v>
      </c>
      <c r="F680" s="117"/>
    </row>
    <row r="681" spans="5:6" x14ac:dyDescent="0.45">
      <c r="E681" s="112">
        <v>42156</v>
      </c>
      <c r="F681" s="117"/>
    </row>
    <row r="682" spans="5:6" x14ac:dyDescent="0.45">
      <c r="E682" s="112">
        <v>42186</v>
      </c>
      <c r="F682" s="117">
        <v>2.4410254460905882E-2</v>
      </c>
    </row>
    <row r="683" spans="5:6" x14ac:dyDescent="0.45">
      <c r="E683" s="112">
        <v>42217</v>
      </c>
      <c r="F683" s="117"/>
    </row>
    <row r="684" spans="5:6" x14ac:dyDescent="0.45">
      <c r="E684" s="112">
        <v>42248</v>
      </c>
      <c r="F684" s="117"/>
    </row>
    <row r="685" spans="5:6" x14ac:dyDescent="0.45">
      <c r="E685" s="112">
        <v>42278</v>
      </c>
      <c r="F685" s="117">
        <v>1.9008532793312233E-2</v>
      </c>
    </row>
    <row r="686" spans="5:6" x14ac:dyDescent="0.45">
      <c r="E686" s="112">
        <v>42309</v>
      </c>
      <c r="F686" s="117"/>
    </row>
    <row r="687" spans="5:6" x14ac:dyDescent="0.45">
      <c r="E687" s="112">
        <v>42339</v>
      </c>
      <c r="F687" s="117"/>
    </row>
    <row r="688" spans="5:6" x14ac:dyDescent="0.45">
      <c r="E688" s="112">
        <v>42370</v>
      </c>
      <c r="F688" s="117">
        <v>1.616308533949767E-2</v>
      </c>
    </row>
    <row r="689" spans="5:6" x14ac:dyDescent="0.45">
      <c r="E689" s="112">
        <v>42401</v>
      </c>
      <c r="F689" s="117"/>
    </row>
    <row r="690" spans="5:6" x14ac:dyDescent="0.45">
      <c r="E690" s="112">
        <v>42430</v>
      </c>
      <c r="F690" s="117"/>
    </row>
    <row r="691" spans="5:6" x14ac:dyDescent="0.45">
      <c r="E691" s="112">
        <v>42461</v>
      </c>
      <c r="F691" s="117">
        <v>1.3429417737404956E-2</v>
      </c>
    </row>
    <row r="692" spans="5:6" x14ac:dyDescent="0.45">
      <c r="E692" s="112">
        <v>42491</v>
      </c>
      <c r="F692" s="117"/>
    </row>
    <row r="693" spans="5:6" x14ac:dyDescent="0.45">
      <c r="E693" s="112">
        <v>42522</v>
      </c>
      <c r="F693" s="117"/>
    </row>
    <row r="694" spans="5:6" x14ac:dyDescent="0.45">
      <c r="E694" s="112">
        <v>42552</v>
      </c>
      <c r="F694" s="117">
        <v>1.556711585067171E-2</v>
      </c>
    </row>
    <row r="695" spans="5:6" x14ac:dyDescent="0.45">
      <c r="E695" s="112">
        <v>42583</v>
      </c>
      <c r="F695" s="117"/>
    </row>
    <row r="696" spans="5:6" x14ac:dyDescent="0.45">
      <c r="E696" s="112">
        <v>42614</v>
      </c>
      <c r="F696" s="117"/>
    </row>
    <row r="697" spans="5:6" x14ac:dyDescent="0.45">
      <c r="E697" s="112">
        <v>42644</v>
      </c>
      <c r="F697" s="117">
        <v>2.0340660220087192E-2</v>
      </c>
    </row>
    <row r="698" spans="5:6" x14ac:dyDescent="0.45">
      <c r="E698" s="112">
        <v>42675</v>
      </c>
      <c r="F698" s="117"/>
    </row>
    <row r="699" spans="5:6" x14ac:dyDescent="0.45">
      <c r="E699" s="112">
        <v>42705</v>
      </c>
      <c r="F699" s="117"/>
    </row>
    <row r="700" spans="5:6" x14ac:dyDescent="0.45">
      <c r="E700" s="112">
        <v>42736</v>
      </c>
      <c r="F700" s="117">
        <v>2.0984244373375028E-2</v>
      </c>
    </row>
    <row r="701" spans="5:6" x14ac:dyDescent="0.45">
      <c r="E701" s="112">
        <v>42767</v>
      </c>
      <c r="F701" s="117"/>
    </row>
    <row r="702" spans="5:6" x14ac:dyDescent="0.45">
      <c r="E702" s="112">
        <v>42795</v>
      </c>
      <c r="F702" s="117"/>
    </row>
    <row r="703" spans="5:6" x14ac:dyDescent="0.45">
      <c r="E703" s="112">
        <v>42826</v>
      </c>
      <c r="F703" s="117">
        <v>2.1635125469282663E-2</v>
      </c>
    </row>
    <row r="704" spans="5:6" x14ac:dyDescent="0.45">
      <c r="E704" s="112">
        <v>42856</v>
      </c>
      <c r="F704" s="117"/>
    </row>
    <row r="705" spans="5:6" x14ac:dyDescent="0.45">
      <c r="E705" s="112">
        <v>42887</v>
      </c>
      <c r="F705" s="117"/>
    </row>
    <row r="706" spans="5:6" x14ac:dyDescent="0.45">
      <c r="E706" s="112">
        <v>42917</v>
      </c>
      <c r="F706" s="117">
        <v>2.4160260058683734E-2</v>
      </c>
    </row>
    <row r="707" spans="5:6" x14ac:dyDescent="0.45">
      <c r="E707" s="112">
        <v>42948</v>
      </c>
      <c r="F707" s="117"/>
    </row>
    <row r="708" spans="5:6" x14ac:dyDescent="0.45">
      <c r="E708" s="112">
        <v>42979</v>
      </c>
      <c r="F708" s="117"/>
    </row>
    <row r="709" spans="5:6" x14ac:dyDescent="0.45">
      <c r="E709" s="112">
        <v>43009</v>
      </c>
      <c r="F709" s="117">
        <v>2.7952566368781923E-2</v>
      </c>
    </row>
    <row r="710" spans="5:6" x14ac:dyDescent="0.45">
      <c r="E710" s="112">
        <v>43040</v>
      </c>
      <c r="F710" s="117"/>
    </row>
    <row r="711" spans="5:6" x14ac:dyDescent="0.45">
      <c r="E711" s="112">
        <v>43070</v>
      </c>
      <c r="F711" s="117"/>
    </row>
    <row r="712" spans="5:6" x14ac:dyDescent="0.45">
      <c r="E712" s="112">
        <v>43101</v>
      </c>
      <c r="F712" s="117">
        <v>2.8618726561004181E-2</v>
      </c>
    </row>
    <row r="713" spans="5:6" x14ac:dyDescent="0.45">
      <c r="E713" s="112">
        <v>43132</v>
      </c>
      <c r="F713" s="117"/>
    </row>
    <row r="714" spans="5:6" x14ac:dyDescent="0.45">
      <c r="E714" s="112">
        <v>43160</v>
      </c>
      <c r="F714" s="117"/>
    </row>
    <row r="715" spans="5:6" x14ac:dyDescent="0.45">
      <c r="E715" s="112">
        <v>43191</v>
      </c>
      <c r="F715" s="117">
        <v>3.2022943393747109E-2</v>
      </c>
    </row>
    <row r="716" spans="5:6" x14ac:dyDescent="0.45">
      <c r="E716" s="112">
        <v>43221</v>
      </c>
      <c r="F716" s="117"/>
    </row>
    <row r="717" spans="5:6" x14ac:dyDescent="0.45">
      <c r="E717" s="112">
        <v>43252</v>
      </c>
      <c r="F717" s="117"/>
    </row>
    <row r="718" spans="5:6" x14ac:dyDescent="0.45">
      <c r="E718" s="112">
        <v>43282</v>
      </c>
      <c r="F718" s="117">
        <v>3.1335380435925618E-2</v>
      </c>
    </row>
    <row r="719" spans="5:6" x14ac:dyDescent="0.45">
      <c r="E719" s="112">
        <v>43313</v>
      </c>
      <c r="F719" s="117"/>
    </row>
    <row r="720" spans="5:6" x14ac:dyDescent="0.45">
      <c r="E720" s="112">
        <v>43344</v>
      </c>
      <c r="F720" s="117"/>
    </row>
    <row r="721" spans="5:6" x14ac:dyDescent="0.45">
      <c r="E721" s="112">
        <v>43374</v>
      </c>
      <c r="F721" s="117">
        <v>2.51649559797197E-2</v>
      </c>
    </row>
    <row r="722" spans="5:6" x14ac:dyDescent="0.45">
      <c r="E722" s="112">
        <v>43405</v>
      </c>
      <c r="F722" s="117"/>
    </row>
    <row r="723" spans="5:6" x14ac:dyDescent="0.45">
      <c r="E723" s="112">
        <v>43435</v>
      </c>
      <c r="F723" s="117"/>
    </row>
    <row r="724" spans="5:6" x14ac:dyDescent="0.45">
      <c r="E724" s="112">
        <v>43466</v>
      </c>
      <c r="F724" s="117">
        <v>2.6522413673225144E-2</v>
      </c>
    </row>
    <row r="725" spans="5:6" x14ac:dyDescent="0.45">
      <c r="E725" s="112">
        <v>43497</v>
      </c>
      <c r="F725" s="117"/>
    </row>
    <row r="726" spans="5:6" x14ac:dyDescent="0.45">
      <c r="E726" s="112">
        <v>43525</v>
      </c>
      <c r="F726" s="117"/>
    </row>
    <row r="727" spans="5:6" x14ac:dyDescent="0.45">
      <c r="E727" s="112">
        <v>43556</v>
      </c>
      <c r="F727" s="117">
        <v>2.2845677805866153E-2</v>
      </c>
    </row>
    <row r="728" spans="5:6" x14ac:dyDescent="0.45">
      <c r="E728" s="112">
        <v>43586</v>
      </c>
      <c r="F728" s="117"/>
    </row>
    <row r="729" spans="5:6" x14ac:dyDescent="0.45">
      <c r="E729" s="112">
        <v>43617</v>
      </c>
      <c r="F729" s="117"/>
    </row>
    <row r="730" spans="5:6" x14ac:dyDescent="0.45">
      <c r="E730" s="112">
        <v>43647</v>
      </c>
      <c r="F730" s="117">
        <v>2.0275859565508911E-2</v>
      </c>
    </row>
    <row r="731" spans="5:6" x14ac:dyDescent="0.45">
      <c r="E731" s="112">
        <v>43678</v>
      </c>
      <c r="F731" s="117" t="s">
        <v>65</v>
      </c>
    </row>
    <row r="732" spans="5:6" x14ac:dyDescent="0.45">
      <c r="E732" s="112">
        <v>43709</v>
      </c>
      <c r="F732" s="117" t="s">
        <v>65</v>
      </c>
    </row>
    <row r="733" spans="5:6" x14ac:dyDescent="0.45">
      <c r="E733" s="112">
        <v>43739</v>
      </c>
      <c r="F733" s="117">
        <v>3.182556070035214E-2</v>
      </c>
    </row>
    <row r="734" spans="5:6" x14ac:dyDescent="0.45">
      <c r="E734" s="112">
        <v>43770</v>
      </c>
      <c r="F734" s="117" t="s">
        <v>65</v>
      </c>
    </row>
    <row r="735" spans="5:6" x14ac:dyDescent="0.45">
      <c r="E735" s="112">
        <v>43800</v>
      </c>
      <c r="F735" s="117" t="s">
        <v>65</v>
      </c>
    </row>
    <row r="736" spans="5:6" x14ac:dyDescent="0.45">
      <c r="E736" s="112">
        <v>43831</v>
      </c>
      <c r="F736" s="117">
        <v>1.2265547889679818E-2</v>
      </c>
    </row>
    <row r="737" spans="5:6" x14ac:dyDescent="0.45">
      <c r="E737" s="112">
        <v>43862</v>
      </c>
      <c r="F737" s="117" t="s">
        <v>65</v>
      </c>
    </row>
    <row r="738" spans="5:6" x14ac:dyDescent="0.45">
      <c r="E738" s="112">
        <v>43891</v>
      </c>
      <c r="F738" s="117" t="s">
        <v>65</v>
      </c>
    </row>
    <row r="739" spans="5:6" x14ac:dyDescent="0.45">
      <c r="E739" s="112">
        <v>43922</v>
      </c>
      <c r="F739" s="117">
        <v>-7.5284602105037179E-2</v>
      </c>
    </row>
    <row r="740" spans="5:6" x14ac:dyDescent="0.45">
      <c r="E740" s="112">
        <v>43952</v>
      </c>
      <c r="F740" s="117" t="s">
        <v>65</v>
      </c>
    </row>
    <row r="741" spans="5:6" x14ac:dyDescent="0.45">
      <c r="E741" s="112">
        <v>43983</v>
      </c>
      <c r="F741" s="117" t="s">
        <v>65</v>
      </c>
    </row>
    <row r="742" spans="5:6" x14ac:dyDescent="0.45">
      <c r="E742" s="112">
        <v>44013</v>
      </c>
      <c r="F742" s="117">
        <v>-1.4689314767167172E-2</v>
      </c>
    </row>
    <row r="743" spans="5:6" x14ac:dyDescent="0.45">
      <c r="E743" s="112">
        <v>44044</v>
      </c>
      <c r="F743" s="117" t="s">
        <v>65</v>
      </c>
    </row>
    <row r="744" spans="5:6" x14ac:dyDescent="0.45">
      <c r="E744" s="112">
        <v>44075</v>
      </c>
      <c r="F744" s="117" t="s">
        <v>65</v>
      </c>
    </row>
    <row r="745" spans="5:6" x14ac:dyDescent="0.45">
      <c r="E745" s="112">
        <v>44105</v>
      </c>
      <c r="F745" s="117">
        <v>-1.0832850303525987E-2</v>
      </c>
    </row>
    <row r="746" spans="5:6" x14ac:dyDescent="0.45">
      <c r="E746" s="112">
        <v>44136</v>
      </c>
      <c r="F746" s="117" t="s">
        <v>65</v>
      </c>
    </row>
    <row r="747" spans="5:6" x14ac:dyDescent="0.45">
      <c r="E747" s="112">
        <v>44166</v>
      </c>
      <c r="F747" s="117" t="s">
        <v>65</v>
      </c>
    </row>
    <row r="748" spans="5:6" x14ac:dyDescent="0.45">
      <c r="E748" s="112">
        <v>44197</v>
      </c>
      <c r="F748" s="117">
        <v>1.5726073238882199E-2</v>
      </c>
    </row>
    <row r="749" spans="5:6" x14ac:dyDescent="0.45">
      <c r="E749" s="112">
        <v>44228</v>
      </c>
      <c r="F749" s="117" t="s">
        <v>65</v>
      </c>
    </row>
    <row r="750" spans="5:6" x14ac:dyDescent="0.45">
      <c r="E750" s="112">
        <v>44256</v>
      </c>
      <c r="F750" s="117" t="s">
        <v>65</v>
      </c>
    </row>
    <row r="751" spans="5:6" x14ac:dyDescent="0.45">
      <c r="E751" s="112">
        <v>44287</v>
      </c>
      <c r="F751" s="117">
        <v>0.11950272211519608</v>
      </c>
    </row>
    <row r="752" spans="5:6" x14ac:dyDescent="0.45">
      <c r="E752" s="112">
        <v>44317</v>
      </c>
      <c r="F752" s="117" t="s">
        <v>65</v>
      </c>
    </row>
    <row r="753" spans="5:6" x14ac:dyDescent="0.45">
      <c r="E753" s="112">
        <v>44348</v>
      </c>
      <c r="F753" s="117" t="s">
        <v>65</v>
      </c>
    </row>
    <row r="754" spans="5:6" x14ac:dyDescent="0.45">
      <c r="E754" s="112">
        <v>44378</v>
      </c>
      <c r="F754" s="117">
        <v>4.7353167947109309E-2</v>
      </c>
    </row>
    <row r="755" spans="5:6" x14ac:dyDescent="0.45">
      <c r="E755" s="112">
        <v>44409</v>
      </c>
      <c r="F755" s="117" t="s">
        <v>65</v>
      </c>
    </row>
    <row r="756" spans="5:6" x14ac:dyDescent="0.45">
      <c r="E756" s="112">
        <v>44440</v>
      </c>
      <c r="F756" s="117" t="s">
        <v>65</v>
      </c>
    </row>
    <row r="757" spans="5:6" x14ac:dyDescent="0.45">
      <c r="E757" s="112">
        <v>44470</v>
      </c>
      <c r="F757" s="117">
        <v>5.4210917824865756E-2</v>
      </c>
    </row>
    <row r="758" spans="5:6" x14ac:dyDescent="0.45">
      <c r="E758" s="112">
        <v>44501</v>
      </c>
      <c r="F758" s="117" t="s">
        <v>65</v>
      </c>
    </row>
    <row r="759" spans="5:6" x14ac:dyDescent="0.45">
      <c r="E759" s="112">
        <v>44531</v>
      </c>
      <c r="F759" s="117" t="s">
        <v>65</v>
      </c>
    </row>
    <row r="760" spans="5:6" x14ac:dyDescent="0.45">
      <c r="E760" s="112">
        <v>44562</v>
      </c>
      <c r="F760" s="117">
        <v>3.5650820052708365E-2</v>
      </c>
    </row>
    <row r="761" spans="5:6" x14ac:dyDescent="0.45">
      <c r="E761" s="112">
        <v>44593</v>
      </c>
      <c r="F761" s="117" t="s">
        <v>65</v>
      </c>
    </row>
    <row r="762" spans="5:6" x14ac:dyDescent="0.45">
      <c r="E762" s="112">
        <v>44621</v>
      </c>
      <c r="F762" s="117" t="s">
        <v>65</v>
      </c>
    </row>
    <row r="763" spans="5:6" x14ac:dyDescent="0.45">
      <c r="E763" s="112">
        <v>44652</v>
      </c>
      <c r="F763" s="117">
        <v>1.8705984510977824E-2</v>
      </c>
    </row>
    <row r="764" spans="5:6" x14ac:dyDescent="0.45">
      <c r="E764" s="112">
        <v>44682</v>
      </c>
      <c r="F764" s="117" t="s">
        <v>65</v>
      </c>
    </row>
    <row r="765" spans="5:6" x14ac:dyDescent="0.45">
      <c r="E765" s="112">
        <v>44713</v>
      </c>
      <c r="F765" s="117" t="s">
        <v>65</v>
      </c>
    </row>
    <row r="766" spans="5:6" x14ac:dyDescent="0.45">
      <c r="E766" s="112">
        <v>44743</v>
      </c>
      <c r="F766" s="117">
        <v>1.7132131361220271E-2</v>
      </c>
    </row>
    <row r="767" spans="5:6" x14ac:dyDescent="0.45">
      <c r="E767" s="112">
        <v>44774</v>
      </c>
      <c r="F767" s="117" t="s">
        <v>65</v>
      </c>
    </row>
    <row r="768" spans="5:6" x14ac:dyDescent="0.45">
      <c r="E768" s="112">
        <v>44805</v>
      </c>
      <c r="F768" s="117" t="s">
        <v>65</v>
      </c>
    </row>
    <row r="769" spans="5:6" x14ac:dyDescent="0.45">
      <c r="E769" s="112">
        <v>44835</v>
      </c>
      <c r="F769" s="117">
        <v>6.5169165934091389E-3</v>
      </c>
    </row>
    <row r="770" spans="5:6" x14ac:dyDescent="0.45">
      <c r="E770" s="112">
        <v>44866</v>
      </c>
      <c r="F770" s="117" t="s">
        <v>65</v>
      </c>
    </row>
    <row r="771" spans="5:6" x14ac:dyDescent="0.45">
      <c r="E771" s="112">
        <v>44896</v>
      </c>
      <c r="F771" s="117" t="s">
        <v>65</v>
      </c>
    </row>
    <row r="772" spans="5:6" x14ac:dyDescent="0.45">
      <c r="E772" s="112">
        <v>44927</v>
      </c>
      <c r="F772" s="117">
        <v>1.7179273017444263E-2</v>
      </c>
    </row>
    <row r="773" spans="5:6" x14ac:dyDescent="0.45">
      <c r="E773" s="112">
        <v>44958</v>
      </c>
      <c r="F773" s="117" t="s">
        <v>65</v>
      </c>
    </row>
    <row r="774" spans="5:6" x14ac:dyDescent="0.45">
      <c r="E774" s="112">
        <v>44986</v>
      </c>
      <c r="F774" s="117" t="s">
        <v>65</v>
      </c>
    </row>
    <row r="775" spans="5:6" x14ac:dyDescent="0.45">
      <c r="E775" s="112">
        <v>45017</v>
      </c>
      <c r="F775" s="117">
        <v>2.3824681594386554E-2</v>
      </c>
    </row>
    <row r="776" spans="5:6" x14ac:dyDescent="0.45">
      <c r="E776" s="112">
        <v>45047</v>
      </c>
      <c r="F776" s="117" t="s">
        <v>65</v>
      </c>
    </row>
    <row r="777" spans="5:6" x14ac:dyDescent="0.45">
      <c r="E777" s="112">
        <v>45078</v>
      </c>
      <c r="F777" s="117" t="s">
        <v>65</v>
      </c>
    </row>
    <row r="778" spans="5:6" x14ac:dyDescent="0.45">
      <c r="E778" s="112">
        <v>45108</v>
      </c>
      <c r="F778" s="117">
        <v>2.9268869981759371E-2</v>
      </c>
    </row>
    <row r="779" spans="5:6" x14ac:dyDescent="0.45">
      <c r="E779" s="112">
        <v>45139</v>
      </c>
      <c r="F779" s="117" t="s">
        <v>65</v>
      </c>
    </row>
    <row r="780" spans="5:6" x14ac:dyDescent="0.45">
      <c r="E780" s="112">
        <v>45170</v>
      </c>
      <c r="F780" s="117" t="s">
        <v>65</v>
      </c>
    </row>
    <row r="781" spans="5:6" x14ac:dyDescent="0.45">
      <c r="E781" s="112">
        <v>45200</v>
      </c>
      <c r="F781" s="117">
        <v>3.1344911121114816E-2</v>
      </c>
    </row>
    <row r="782" spans="5:6" x14ac:dyDescent="0.45">
      <c r="E782" s="112">
        <v>45231</v>
      </c>
      <c r="F782" s="117" t="s">
        <v>65</v>
      </c>
    </row>
    <row r="783" spans="5:6" x14ac:dyDescent="0.45">
      <c r="E783" s="112">
        <v>45261</v>
      </c>
      <c r="F783" s="117" t="s">
        <v>65</v>
      </c>
    </row>
    <row r="784" spans="5:6" x14ac:dyDescent="0.45">
      <c r="E784" s="112">
        <v>45292</v>
      </c>
      <c r="F784" s="117">
        <v>2.9690992748886869E-2</v>
      </c>
    </row>
    <row r="785" spans="5:6" x14ac:dyDescent="0.45">
      <c r="E785" s="112">
        <v>45323</v>
      </c>
      <c r="F785" s="117" t="s">
        <v>65</v>
      </c>
    </row>
    <row r="786" spans="5:6" x14ac:dyDescent="0.45">
      <c r="E786" s="112">
        <v>45352</v>
      </c>
      <c r="F786" s="117" t="s">
        <v>65</v>
      </c>
    </row>
    <row r="787" spans="5:6" x14ac:dyDescent="0.45">
      <c r="E787" s="112">
        <v>45383</v>
      </c>
      <c r="F787" s="117" t="s">
        <v>65</v>
      </c>
    </row>
    <row r="788" spans="5:6" x14ac:dyDescent="0.45">
      <c r="E788" s="112">
        <v>45413</v>
      </c>
      <c r="F788" s="117" t="s">
        <v>65</v>
      </c>
    </row>
  </sheetData>
  <hyperlinks>
    <hyperlink ref="E2" r:id="rId1" xr:uid="{A122D7FC-0ADC-4DCB-B0B1-5D384FB62D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CPI All Items</vt:lpstr>
      <vt:lpstr>CPI Food</vt:lpstr>
      <vt:lpstr>CPI Core</vt:lpstr>
      <vt:lpstr>PCE All Items</vt:lpstr>
      <vt:lpstr>PCE Core</vt:lpstr>
      <vt:lpstr>PPI All Commodities</vt:lpstr>
      <vt:lpstr>SPY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2024-07-12T10:58:28Z</dcterms:modified>
</cp:coreProperties>
</file>