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7EA387CF-D172-4501-A066-6440A514E23D}" xr6:coauthVersionLast="47" xr6:coauthVersionMax="47" xr10:uidLastSave="{00000000-0000-0000-0000-000000000000}"/>
  <bookViews>
    <workbookView xWindow="-98" yWindow="-98" windowWidth="19396" windowHeight="11475" tabRatio="932" activeTab="1" xr2:uid="{00000000-000D-0000-FFFF-FFFF00000000}"/>
  </bookViews>
  <sheets>
    <sheet name="Notes" sheetId="1" r:id="rId1"/>
    <sheet name="M2 Distribution" sheetId="4" r:id="rId2"/>
    <sheet name="SP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4" l="1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42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3" i="4"/>
  <c r="R82" i="4"/>
  <c r="R18" i="4"/>
  <c r="O19" i="4"/>
  <c r="K18" i="4"/>
  <c r="H19" i="4"/>
  <c r="K19" i="4" s="1"/>
  <c r="O20" i="4" l="1"/>
  <c r="O21" i="4" s="1"/>
  <c r="O22" i="4" s="1"/>
  <c r="O23" i="4" s="1"/>
  <c r="R19" i="4"/>
  <c r="H20" i="4"/>
  <c r="R20" i="4" l="1"/>
  <c r="R23" i="4"/>
  <c r="R21" i="4"/>
  <c r="H21" i="4"/>
  <c r="K20" i="4"/>
  <c r="K21" i="4"/>
  <c r="O24" i="4"/>
  <c r="R24" i="4"/>
  <c r="R22" i="4"/>
  <c r="O25" i="4" l="1"/>
  <c r="R25" i="4"/>
  <c r="H22" i="4"/>
  <c r="K22" i="4"/>
  <c r="H23" i="4" l="1"/>
  <c r="K23" i="4"/>
  <c r="O26" i="4"/>
  <c r="R26" i="4" s="1"/>
  <c r="O27" i="4" l="1"/>
  <c r="R27" i="4"/>
  <c r="H24" i="4"/>
  <c r="K24" i="4" s="1"/>
  <c r="H25" i="4" l="1"/>
  <c r="K25" i="4" s="1"/>
  <c r="O28" i="4"/>
  <c r="R28" i="4"/>
  <c r="O29" i="4" l="1"/>
  <c r="R29" i="4" s="1"/>
  <c r="H26" i="4"/>
  <c r="K26" i="4"/>
  <c r="H27" i="4" l="1"/>
  <c r="K27" i="4"/>
  <c r="O30" i="4"/>
  <c r="R30" i="4"/>
  <c r="O31" i="4" l="1"/>
  <c r="R31" i="4"/>
  <c r="H28" i="4"/>
  <c r="K28" i="4"/>
  <c r="H29" i="4" l="1"/>
  <c r="K29" i="4"/>
  <c r="O32" i="4"/>
  <c r="R32" i="4"/>
  <c r="O33" i="4" l="1"/>
  <c r="R33" i="4"/>
  <c r="H30" i="4"/>
  <c r="K30" i="4" s="1"/>
  <c r="H31" i="4" l="1"/>
  <c r="K31" i="4"/>
  <c r="O34" i="4"/>
  <c r="R34" i="4"/>
  <c r="C4" i="4"/>
  <c r="O35" i="4" l="1"/>
  <c r="R35" i="4"/>
  <c r="H32" i="4"/>
  <c r="K32" i="4"/>
  <c r="H33" i="4" l="1"/>
  <c r="K33" i="4"/>
  <c r="O36" i="4"/>
  <c r="R37" i="4" s="1"/>
  <c r="R36" i="4"/>
  <c r="H34" i="4" l="1"/>
  <c r="K34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S82" i="4" s="1"/>
  <c r="D15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L82" i="4" s="1"/>
  <c r="L83" i="4" l="1"/>
  <c r="P82" i="4"/>
  <c r="S83" i="4"/>
  <c r="I91" i="4"/>
  <c r="M11" i="4"/>
  <c r="K10" i="4"/>
  <c r="I92" i="4"/>
  <c r="L11" i="4"/>
  <c r="I93" i="4"/>
  <c r="I88" i="4"/>
  <c r="I82" i="4"/>
  <c r="I94" i="4"/>
  <c r="K11" i="4"/>
  <c r="I83" i="4"/>
  <c r="I89" i="4"/>
  <c r="I90" i="4"/>
  <c r="I95" i="4"/>
  <c r="L10" i="4"/>
  <c r="I84" i="4"/>
  <c r="I87" i="4"/>
  <c r="I96" i="4"/>
  <c r="I85" i="4"/>
  <c r="I86" i="4"/>
  <c r="P83" i="4"/>
  <c r="P95" i="4"/>
  <c r="P84" i="4"/>
  <c r="P96" i="4"/>
  <c r="R10" i="4"/>
  <c r="P85" i="4"/>
  <c r="S10" i="4"/>
  <c r="P86" i="4"/>
  <c r="P87" i="4"/>
  <c r="P88" i="4"/>
  <c r="P89" i="4"/>
  <c r="P90" i="4"/>
  <c r="P91" i="4"/>
  <c r="P92" i="4"/>
  <c r="R11" i="4"/>
  <c r="P93" i="4"/>
  <c r="S11" i="4"/>
  <c r="P94" i="4"/>
  <c r="T11" i="4"/>
  <c r="I4" i="4"/>
  <c r="I9" i="4"/>
  <c r="I16" i="4"/>
  <c r="I15" i="4"/>
  <c r="I10" i="4"/>
  <c r="I14" i="4"/>
  <c r="I13" i="4"/>
  <c r="I7" i="4"/>
  <c r="I11" i="4"/>
  <c r="I8" i="4"/>
  <c r="I5" i="4"/>
  <c r="I6" i="4"/>
  <c r="P16" i="4"/>
  <c r="P4" i="4"/>
  <c r="P15" i="4"/>
  <c r="P14" i="4"/>
  <c r="P13" i="4"/>
  <c r="P11" i="4"/>
  <c r="P10" i="4"/>
  <c r="P9" i="4"/>
  <c r="P8" i="4"/>
  <c r="P7" i="4"/>
  <c r="P6" i="4"/>
  <c r="P5" i="4"/>
  <c r="H35" i="4"/>
  <c r="K35" i="4"/>
  <c r="P12" i="4" l="1"/>
  <c r="L12" i="4"/>
  <c r="T12" i="4"/>
  <c r="T13" i="4" s="1"/>
  <c r="S12" i="4"/>
  <c r="S13" i="4" s="1"/>
  <c r="R12" i="4"/>
  <c r="R13" i="4" s="1"/>
  <c r="K12" i="4"/>
  <c r="I12" i="4"/>
  <c r="L13" i="4"/>
  <c r="K13" i="4"/>
  <c r="S4" i="4"/>
  <c r="T4" i="4"/>
  <c r="R4" i="4"/>
  <c r="S5" i="4"/>
  <c r="T5" i="4"/>
  <c r="R5" i="4"/>
  <c r="K4" i="4"/>
  <c r="L5" i="4"/>
  <c r="M5" i="4"/>
  <c r="K5" i="4"/>
  <c r="L4" i="4"/>
  <c r="M4" i="4"/>
  <c r="M12" i="4"/>
  <c r="M13" i="4" s="1"/>
  <c r="S30" i="4"/>
  <c r="S28" i="4"/>
  <c r="S29" i="4"/>
  <c r="S27" i="4"/>
  <c r="S21" i="4"/>
  <c r="S18" i="4"/>
  <c r="T18" i="4" s="1"/>
  <c r="S32" i="4"/>
  <c r="S26" i="4"/>
  <c r="S20" i="4"/>
  <c r="S37" i="4"/>
  <c r="S31" i="4"/>
  <c r="S25" i="4"/>
  <c r="S19" i="4"/>
  <c r="S36" i="4"/>
  <c r="S24" i="4"/>
  <c r="S35" i="4"/>
  <c r="S23" i="4"/>
  <c r="S34" i="4"/>
  <c r="S22" i="4"/>
  <c r="S33" i="4"/>
  <c r="L19" i="4"/>
  <c r="L23" i="4"/>
  <c r="L30" i="4"/>
  <c r="L31" i="4"/>
  <c r="L37" i="4"/>
  <c r="L24" i="4"/>
  <c r="L36" i="4"/>
  <c r="L22" i="4"/>
  <c r="L34" i="4"/>
  <c r="L21" i="4"/>
  <c r="L35" i="4"/>
  <c r="L29" i="4"/>
  <c r="L33" i="4"/>
  <c r="L28" i="4"/>
  <c r="L20" i="4"/>
  <c r="L27" i="4"/>
  <c r="L32" i="4"/>
  <c r="L26" i="4"/>
  <c r="L18" i="4"/>
  <c r="M18" i="4" s="1"/>
  <c r="L25" i="4"/>
  <c r="H36" i="4"/>
  <c r="K37" i="4" s="1"/>
  <c r="L6" i="4" l="1"/>
  <c r="L7" i="4" s="1"/>
  <c r="R6" i="4"/>
  <c r="R7" i="4" s="1"/>
  <c r="T6" i="4"/>
  <c r="T7" i="4" s="1"/>
  <c r="S6" i="4"/>
  <c r="S7" i="4" s="1"/>
  <c r="K6" i="4"/>
  <c r="K7" i="4" s="1"/>
  <c r="K36" i="4"/>
  <c r="M6" i="4"/>
  <c r="M7" i="4" s="1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T19" i="4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</calcChain>
</file>

<file path=xl/sharedStrings.xml><?xml version="1.0" encoding="utf-8"?>
<sst xmlns="http://schemas.openxmlformats.org/spreadsheetml/2006/main" count="92" uniqueCount="52">
  <si>
    <t>Date</t>
  </si>
  <si>
    <t>Nominal M2 Money Stock, Billions of Dollars, Monthly, Seasonally Adjusted</t>
  </si>
  <si>
    <t>MoM %</t>
  </si>
  <si>
    <t>YoY %</t>
  </si>
  <si>
    <t>Author</t>
  </si>
  <si>
    <t xml:space="preserve"> </t>
  </si>
  <si>
    <t>Ajnui Amine</t>
  </si>
  <si>
    <t>Moyenne</t>
  </si>
  <si>
    <t>Erreur-type</t>
  </si>
  <si>
    <t>Médiane</t>
  </si>
  <si>
    <t>Mode</t>
  </si>
  <si>
    <t>Écart-type</t>
  </si>
  <si>
    <t>Variance de l'échantillon</t>
  </si>
  <si>
    <t>Coefficient d'asymétrie</t>
  </si>
  <si>
    <t>Plage</t>
  </si>
  <si>
    <t>Minimum</t>
  </si>
  <si>
    <t>Maximum</t>
  </si>
  <si>
    <t>Somme</t>
  </si>
  <si>
    <t>Nombre d'échantillons</t>
  </si>
  <si>
    <t>Statistiques</t>
  </si>
  <si>
    <t>Interval</t>
  </si>
  <si>
    <t>Bin</t>
  </si>
  <si>
    <t>ou plus...</t>
  </si>
  <si>
    <t>Count</t>
  </si>
  <si>
    <t>Range</t>
  </si>
  <si>
    <t>Probability</t>
  </si>
  <si>
    <t>Cu. Probability</t>
  </si>
  <si>
    <t xml:space="preserve">Kurstosis </t>
  </si>
  <si>
    <t>Std Dev Bounds</t>
  </si>
  <si>
    <t>Upper Bound</t>
  </si>
  <si>
    <t>Lower Bound</t>
  </si>
  <si>
    <t>Actual Count</t>
  </si>
  <si>
    <t>Actual % Count</t>
  </si>
  <si>
    <t>Normal % Count</t>
  </si>
  <si>
    <t>Positive Data</t>
  </si>
  <si>
    <t>Negative Data</t>
  </si>
  <si>
    <t>Zero</t>
  </si>
  <si>
    <t>Mean</t>
  </si>
  <si>
    <t>Frequency %</t>
  </si>
  <si>
    <t>Freq Adj Mean</t>
  </si>
  <si>
    <t>Percentiles</t>
  </si>
  <si>
    <t>Current Value</t>
  </si>
  <si>
    <t>Percent Rank:</t>
  </si>
  <si>
    <t>Open</t>
  </si>
  <si>
    <t>High</t>
  </si>
  <si>
    <t>Low</t>
  </si>
  <si>
    <t>Close</t>
  </si>
  <si>
    <t>Adj Close</t>
  </si>
  <si>
    <t>Volume</t>
  </si>
  <si>
    <t>SPY</t>
  </si>
  <si>
    <t>M2 Money Supply Month-on-Month Percentage Change</t>
  </si>
  <si>
    <t>M2 Money Supply Year-on-Year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</si>
</sst>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3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164" fontId="7" fillId="2" borderId="1" xfId="2" applyNumberFormat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5" xfId="0" applyFont="1" applyFill="1" applyBorder="1" applyAlignment="1">
      <alignment horizontal="centerContinuous"/>
    </xf>
    <xf numFmtId="10" fontId="0" fillId="0" borderId="1" xfId="0" applyNumberFormat="1" applyBorder="1"/>
    <xf numFmtId="0" fontId="0" fillId="0" borderId="1" xfId="0" applyBorder="1"/>
    <xf numFmtId="0" fontId="5" fillId="2" borderId="1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10" fontId="4" fillId="2" borderId="12" xfId="0" applyNumberFormat="1" applyFont="1" applyFill="1" applyBorder="1" applyAlignment="1">
      <alignment horizontal="right" vertical="center"/>
    </xf>
    <xf numFmtId="10" fontId="4" fillId="2" borderId="13" xfId="0" applyNumberFormat="1" applyFont="1" applyFill="1" applyBorder="1" applyAlignment="1">
      <alignment horizontal="center" vertical="center"/>
    </xf>
    <xf numFmtId="10" fontId="4" fillId="2" borderId="14" xfId="0" applyNumberFormat="1" applyFont="1" applyFill="1" applyBorder="1" applyAlignment="1">
      <alignment horizontal="right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10" fontId="4" fillId="2" borderId="15" xfId="1" applyNumberFormat="1" applyFont="1" applyFill="1" applyBorder="1" applyAlignment="1">
      <alignment horizontal="center" vertical="center"/>
    </xf>
    <xf numFmtId="10" fontId="4" fillId="2" borderId="16" xfId="0" applyNumberFormat="1" applyFont="1" applyFill="1" applyBorder="1" applyAlignment="1">
      <alignment horizontal="center" vertical="center"/>
    </xf>
    <xf numFmtId="0" fontId="5" fillId="2" borderId="6" xfId="0" applyFont="1" applyFill="1" applyBorder="1"/>
    <xf numFmtId="0" fontId="5" fillId="2" borderId="8" xfId="0" applyFont="1" applyFill="1" applyBorder="1"/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9" fontId="0" fillId="2" borderId="1" xfId="0" applyNumberFormat="1" applyFill="1" applyBorder="1"/>
    <xf numFmtId="0" fontId="0" fillId="2" borderId="1" xfId="0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9" fontId="4" fillId="2" borderId="12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/>
    </xf>
    <xf numFmtId="0" fontId="0" fillId="2" borderId="15" xfId="0" applyFill="1" applyBorder="1"/>
    <xf numFmtId="165" fontId="0" fillId="2" borderId="0" xfId="0" applyNumberFormat="1" applyFill="1"/>
    <xf numFmtId="166" fontId="10" fillId="2" borderId="7" xfId="0" applyNumberFormat="1" applyFont="1" applyFill="1" applyBorder="1"/>
    <xf numFmtId="167" fontId="10" fillId="2" borderId="7" xfId="0" applyNumberFormat="1" applyFont="1" applyFill="1" applyBorder="1"/>
    <xf numFmtId="0" fontId="10" fillId="2" borderId="9" xfId="0" applyFont="1" applyFill="1" applyBorder="1"/>
    <xf numFmtId="10" fontId="0" fillId="2" borderId="0" xfId="0" applyNumberFormat="1" applyFill="1"/>
    <xf numFmtId="0" fontId="0" fillId="2" borderId="7" xfId="0" applyFill="1" applyBorder="1"/>
    <xf numFmtId="10" fontId="4" fillId="2" borderId="0" xfId="1" applyNumberFormat="1" applyFont="1" applyFill="1" applyBorder="1" applyAlignment="1">
      <alignment horizontal="center" vertical="center"/>
    </xf>
    <xf numFmtId="10" fontId="4" fillId="2" borderId="7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7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4" fillId="2" borderId="7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0" fontId="4" fillId="2" borderId="9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10" fontId="5" fillId="2" borderId="6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10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/>
    <xf numFmtId="0" fontId="0" fillId="2" borderId="2" xfId="0" applyFill="1" applyBorder="1"/>
    <xf numFmtId="0" fontId="11" fillId="2" borderId="2" xfId="0" applyFont="1" applyFill="1" applyBorder="1"/>
    <xf numFmtId="0" fontId="0" fillId="2" borderId="11" xfId="0" applyFill="1" applyBorder="1"/>
    <xf numFmtId="9" fontId="0" fillId="2" borderId="6" xfId="0" applyNumberFormat="1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17" fontId="0" fillId="2" borderId="0" xfId="0" applyNumberFormat="1" applyFill="1" applyAlignment="1">
      <alignment horizontal="center"/>
    </xf>
    <xf numFmtId="10" fontId="2" fillId="2" borderId="0" xfId="0" applyNumberFormat="1" applyFont="1" applyFill="1"/>
    <xf numFmtId="0" fontId="12" fillId="2" borderId="4" xfId="0" applyFont="1" applyFill="1" applyBorder="1" applyAlignment="1">
      <alignment horizontal="left" indent="1"/>
    </xf>
    <xf numFmtId="1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D1376BE9-9DA5-42C7-AB3F-BF292707683C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Nominal M2 Money Stock, Billions of Dollars, Monthly, Seasonally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 Distribution'!$B$2</c:f>
              <c:strCache>
                <c:ptCount val="1"/>
                <c:pt idx="0">
                  <c:v>Nominal M2 Money Stock, Billions of Dollars, Monthly, Seasonally 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'M2 Distribution'!$A$3:$A$787</c:f>
              <c:numCache>
                <c:formatCode>m/d/yyyy</c:formatCode>
                <c:ptCount val="785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'M2 Distribution'!$B$3:$B$787</c:f>
              <c:numCache>
                <c:formatCode>0.0</c:formatCode>
                <c:ptCount val="785"/>
                <c:pt idx="0">
                  <c:v>987.9</c:v>
                </c:pt>
                <c:pt idx="1">
                  <c:v>992.1</c:v>
                </c:pt>
                <c:pt idx="2">
                  <c:v>998.3</c:v>
                </c:pt>
                <c:pt idx="3">
                  <c:v>1001</c:v>
                </c:pt>
                <c:pt idx="4">
                  <c:v>1006.2</c:v>
                </c:pt>
                <c:pt idx="5">
                  <c:v>1010.3</c:v>
                </c:pt>
                <c:pt idx="6">
                  <c:v>1012.7</c:v>
                </c:pt>
                <c:pt idx="7">
                  <c:v>1015.8</c:v>
                </c:pt>
                <c:pt idx="8">
                  <c:v>1014.4</c:v>
                </c:pt>
                <c:pt idx="9">
                  <c:v>1010.2</c:v>
                </c:pt>
                <c:pt idx="10">
                  <c:v>1012.3</c:v>
                </c:pt>
                <c:pt idx="11">
                  <c:v>1012.6</c:v>
                </c:pt>
                <c:pt idx="12">
                  <c:v>1015.3</c:v>
                </c:pt>
                <c:pt idx="13">
                  <c:v>1014.6</c:v>
                </c:pt>
                <c:pt idx="14">
                  <c:v>1017.7</c:v>
                </c:pt>
                <c:pt idx="15">
                  <c:v>1015.9</c:v>
                </c:pt>
                <c:pt idx="16">
                  <c:v>1017.6</c:v>
                </c:pt>
                <c:pt idx="17">
                  <c:v>1020.9</c:v>
                </c:pt>
                <c:pt idx="18">
                  <c:v>1029.0999999999999</c:v>
                </c:pt>
                <c:pt idx="19">
                  <c:v>1036.5</c:v>
                </c:pt>
                <c:pt idx="20">
                  <c:v>1041.5</c:v>
                </c:pt>
                <c:pt idx="21">
                  <c:v>1040.3</c:v>
                </c:pt>
                <c:pt idx="22">
                  <c:v>1044</c:v>
                </c:pt>
                <c:pt idx="23">
                  <c:v>1048</c:v>
                </c:pt>
                <c:pt idx="24">
                  <c:v>1052.5999999999999</c:v>
                </c:pt>
                <c:pt idx="25">
                  <c:v>1060.7</c:v>
                </c:pt>
                <c:pt idx="26">
                  <c:v>1066.7</c:v>
                </c:pt>
                <c:pt idx="27">
                  <c:v>1073.0999999999999</c:v>
                </c:pt>
                <c:pt idx="28">
                  <c:v>1079.8</c:v>
                </c:pt>
                <c:pt idx="29">
                  <c:v>1086.8</c:v>
                </c:pt>
                <c:pt idx="30">
                  <c:v>1088.2</c:v>
                </c:pt>
                <c:pt idx="31">
                  <c:v>1094.2</c:v>
                </c:pt>
                <c:pt idx="32">
                  <c:v>1099.0999999999999</c:v>
                </c:pt>
                <c:pt idx="33">
                  <c:v>1104.4000000000001</c:v>
                </c:pt>
                <c:pt idx="34">
                  <c:v>1112.0999999999999</c:v>
                </c:pt>
                <c:pt idx="35">
                  <c:v>1118</c:v>
                </c:pt>
                <c:pt idx="36">
                  <c:v>1123.5</c:v>
                </c:pt>
                <c:pt idx="37">
                  <c:v>1129.5</c:v>
                </c:pt>
                <c:pt idx="38">
                  <c:v>1137.2</c:v>
                </c:pt>
                <c:pt idx="39">
                  <c:v>1143.7</c:v>
                </c:pt>
                <c:pt idx="40">
                  <c:v>1149.0999999999999</c:v>
                </c:pt>
                <c:pt idx="41">
                  <c:v>1156.2</c:v>
                </c:pt>
                <c:pt idx="42">
                  <c:v>1160.8</c:v>
                </c:pt>
                <c:pt idx="43">
                  <c:v>1165.0999999999999</c:v>
                </c:pt>
                <c:pt idx="44">
                  <c:v>1166.7</c:v>
                </c:pt>
                <c:pt idx="45">
                  <c:v>1175.8</c:v>
                </c:pt>
                <c:pt idx="46">
                  <c:v>1184.3</c:v>
                </c:pt>
                <c:pt idx="47">
                  <c:v>1193.9000000000001</c:v>
                </c:pt>
                <c:pt idx="48">
                  <c:v>1199.7</c:v>
                </c:pt>
                <c:pt idx="49">
                  <c:v>1207</c:v>
                </c:pt>
                <c:pt idx="50">
                  <c:v>1215</c:v>
                </c:pt>
                <c:pt idx="51">
                  <c:v>1224.7</c:v>
                </c:pt>
                <c:pt idx="52">
                  <c:v>1232.7</c:v>
                </c:pt>
                <c:pt idx="53">
                  <c:v>1236.2</c:v>
                </c:pt>
                <c:pt idx="54">
                  <c:v>1241.8</c:v>
                </c:pt>
                <c:pt idx="55">
                  <c:v>1247.5</c:v>
                </c:pt>
                <c:pt idx="56">
                  <c:v>1256.5</c:v>
                </c:pt>
                <c:pt idx="57">
                  <c:v>1262.8</c:v>
                </c:pt>
                <c:pt idx="58">
                  <c:v>1271.9000000000001</c:v>
                </c:pt>
                <c:pt idx="59">
                  <c:v>1273.3</c:v>
                </c:pt>
                <c:pt idx="60">
                  <c:v>1277.3</c:v>
                </c:pt>
                <c:pt idx="61">
                  <c:v>1286.3</c:v>
                </c:pt>
                <c:pt idx="62">
                  <c:v>1292.2</c:v>
                </c:pt>
                <c:pt idx="63">
                  <c:v>1297.9000000000001</c:v>
                </c:pt>
                <c:pt idx="64">
                  <c:v>1304.7</c:v>
                </c:pt>
                <c:pt idx="65">
                  <c:v>1312.8</c:v>
                </c:pt>
                <c:pt idx="66">
                  <c:v>1322.1</c:v>
                </c:pt>
                <c:pt idx="67">
                  <c:v>1331.4</c:v>
                </c:pt>
                <c:pt idx="68">
                  <c:v>1341.4</c:v>
                </c:pt>
                <c:pt idx="69">
                  <c:v>1346.7</c:v>
                </c:pt>
                <c:pt idx="70">
                  <c:v>1352.1</c:v>
                </c:pt>
                <c:pt idx="71">
                  <c:v>1359</c:v>
                </c:pt>
                <c:pt idx="72">
                  <c:v>1366.7</c:v>
                </c:pt>
                <c:pt idx="73">
                  <c:v>1376</c:v>
                </c:pt>
                <c:pt idx="74">
                  <c:v>1383.6</c:v>
                </c:pt>
                <c:pt idx="75">
                  <c:v>1387.5</c:v>
                </c:pt>
                <c:pt idx="76">
                  <c:v>1388.5</c:v>
                </c:pt>
                <c:pt idx="77">
                  <c:v>1392.3</c:v>
                </c:pt>
                <c:pt idx="78">
                  <c:v>1402.5</c:v>
                </c:pt>
                <c:pt idx="79">
                  <c:v>1413</c:v>
                </c:pt>
                <c:pt idx="80">
                  <c:v>1421.6</c:v>
                </c:pt>
                <c:pt idx="81">
                  <c:v>1430</c:v>
                </c:pt>
                <c:pt idx="82">
                  <c:v>1435.3</c:v>
                </c:pt>
                <c:pt idx="83">
                  <c:v>1441.8</c:v>
                </c:pt>
                <c:pt idx="84">
                  <c:v>1449.2</c:v>
                </c:pt>
                <c:pt idx="85">
                  <c:v>1448.3</c:v>
                </c:pt>
                <c:pt idx="86">
                  <c:v>1451.8</c:v>
                </c:pt>
                <c:pt idx="87">
                  <c:v>1453.8</c:v>
                </c:pt>
                <c:pt idx="88">
                  <c:v>1453.2</c:v>
                </c:pt>
                <c:pt idx="89">
                  <c:v>1455.2</c:v>
                </c:pt>
                <c:pt idx="90">
                  <c:v>1451.2</c:v>
                </c:pt>
                <c:pt idx="91">
                  <c:v>1447.5</c:v>
                </c:pt>
                <c:pt idx="92">
                  <c:v>1451.6</c:v>
                </c:pt>
                <c:pt idx="93">
                  <c:v>1448.1</c:v>
                </c:pt>
                <c:pt idx="94">
                  <c:v>1451.6</c:v>
                </c:pt>
                <c:pt idx="95">
                  <c:v>1458.7</c:v>
                </c:pt>
                <c:pt idx="96">
                  <c:v>1463.8</c:v>
                </c:pt>
                <c:pt idx="97">
                  <c:v>1470</c:v>
                </c:pt>
                <c:pt idx="98">
                  <c:v>1483.9</c:v>
                </c:pt>
                <c:pt idx="99">
                  <c:v>1486.7</c:v>
                </c:pt>
                <c:pt idx="100">
                  <c:v>1502.1</c:v>
                </c:pt>
                <c:pt idx="101">
                  <c:v>1507.5</c:v>
                </c:pt>
                <c:pt idx="102">
                  <c:v>1515.9</c:v>
                </c:pt>
                <c:pt idx="103">
                  <c:v>1524.8</c:v>
                </c:pt>
                <c:pt idx="104">
                  <c:v>1531.8</c:v>
                </c:pt>
                <c:pt idx="105">
                  <c:v>1537.7</c:v>
                </c:pt>
                <c:pt idx="106">
                  <c:v>1537.5</c:v>
                </c:pt>
                <c:pt idx="107">
                  <c:v>1543.5</c:v>
                </c:pt>
                <c:pt idx="108">
                  <c:v>1546.6</c:v>
                </c:pt>
                <c:pt idx="109">
                  <c:v>1550.9</c:v>
                </c:pt>
                <c:pt idx="110">
                  <c:v>1554.5</c:v>
                </c:pt>
                <c:pt idx="111">
                  <c:v>1557.3</c:v>
                </c:pt>
                <c:pt idx="112">
                  <c:v>1562</c:v>
                </c:pt>
                <c:pt idx="113">
                  <c:v>1563.7</c:v>
                </c:pt>
                <c:pt idx="114">
                  <c:v>1563.3</c:v>
                </c:pt>
                <c:pt idx="115">
                  <c:v>1569.7</c:v>
                </c:pt>
                <c:pt idx="116">
                  <c:v>1577.2</c:v>
                </c:pt>
                <c:pt idx="117">
                  <c:v>1579.6</c:v>
                </c:pt>
                <c:pt idx="118">
                  <c:v>1588.7</c:v>
                </c:pt>
                <c:pt idx="119">
                  <c:v>1592.1</c:v>
                </c:pt>
                <c:pt idx="120">
                  <c:v>1594.7</c:v>
                </c:pt>
                <c:pt idx="121">
                  <c:v>1597.5</c:v>
                </c:pt>
                <c:pt idx="122">
                  <c:v>1591.1</c:v>
                </c:pt>
                <c:pt idx="123">
                  <c:v>1586</c:v>
                </c:pt>
                <c:pt idx="124">
                  <c:v>1583.8</c:v>
                </c:pt>
                <c:pt idx="125">
                  <c:v>1580.6</c:v>
                </c:pt>
                <c:pt idx="126">
                  <c:v>1574.7</c:v>
                </c:pt>
                <c:pt idx="127">
                  <c:v>1572.1</c:v>
                </c:pt>
                <c:pt idx="128">
                  <c:v>1569</c:v>
                </c:pt>
                <c:pt idx="129">
                  <c:v>1564.1</c:v>
                </c:pt>
                <c:pt idx="130">
                  <c:v>1561.1</c:v>
                </c:pt>
                <c:pt idx="131">
                  <c:v>1559.4</c:v>
                </c:pt>
                <c:pt idx="132">
                  <c:v>1555.7</c:v>
                </c:pt>
                <c:pt idx="133">
                  <c:v>1538.8</c:v>
                </c:pt>
                <c:pt idx="134">
                  <c:v>1533.4</c:v>
                </c:pt>
                <c:pt idx="135">
                  <c:v>1528.3</c:v>
                </c:pt>
                <c:pt idx="136">
                  <c:v>1532.4</c:v>
                </c:pt>
                <c:pt idx="137">
                  <c:v>1534</c:v>
                </c:pt>
                <c:pt idx="138">
                  <c:v>1540.1</c:v>
                </c:pt>
                <c:pt idx="139">
                  <c:v>1551</c:v>
                </c:pt>
                <c:pt idx="140">
                  <c:v>1559.2</c:v>
                </c:pt>
                <c:pt idx="141">
                  <c:v>1564.5</c:v>
                </c:pt>
                <c:pt idx="142">
                  <c:v>1568.4</c:v>
                </c:pt>
                <c:pt idx="143">
                  <c:v>1574.1</c:v>
                </c:pt>
                <c:pt idx="144">
                  <c:v>1586.2</c:v>
                </c:pt>
                <c:pt idx="145">
                  <c:v>1606.5</c:v>
                </c:pt>
                <c:pt idx="146">
                  <c:v>1624.7</c:v>
                </c:pt>
                <c:pt idx="147">
                  <c:v>1641.9</c:v>
                </c:pt>
                <c:pt idx="148">
                  <c:v>1654.3</c:v>
                </c:pt>
                <c:pt idx="149">
                  <c:v>1661.7</c:v>
                </c:pt>
                <c:pt idx="150">
                  <c:v>1673.9</c:v>
                </c:pt>
                <c:pt idx="151">
                  <c:v>1684.3</c:v>
                </c:pt>
                <c:pt idx="152">
                  <c:v>1697.3</c:v>
                </c:pt>
                <c:pt idx="153">
                  <c:v>1707.6</c:v>
                </c:pt>
                <c:pt idx="154">
                  <c:v>1718.5</c:v>
                </c:pt>
                <c:pt idx="155">
                  <c:v>1728.2</c:v>
                </c:pt>
                <c:pt idx="156">
                  <c:v>1742</c:v>
                </c:pt>
                <c:pt idx="157">
                  <c:v>1752.9</c:v>
                </c:pt>
                <c:pt idx="158">
                  <c:v>1771.7</c:v>
                </c:pt>
                <c:pt idx="159">
                  <c:v>1779.3</c:v>
                </c:pt>
                <c:pt idx="160">
                  <c:v>1786.8</c:v>
                </c:pt>
                <c:pt idx="161">
                  <c:v>1797.8</c:v>
                </c:pt>
                <c:pt idx="162">
                  <c:v>1817</c:v>
                </c:pt>
                <c:pt idx="163">
                  <c:v>1834.6</c:v>
                </c:pt>
                <c:pt idx="164">
                  <c:v>1848.7</c:v>
                </c:pt>
                <c:pt idx="165">
                  <c:v>1864.7</c:v>
                </c:pt>
                <c:pt idx="166">
                  <c:v>1872.4</c:v>
                </c:pt>
                <c:pt idx="167">
                  <c:v>1887.8</c:v>
                </c:pt>
                <c:pt idx="168">
                  <c:v>1897.7</c:v>
                </c:pt>
                <c:pt idx="169">
                  <c:v>1893.3</c:v>
                </c:pt>
                <c:pt idx="170">
                  <c:v>1878.6</c:v>
                </c:pt>
                <c:pt idx="171">
                  <c:v>1875.7</c:v>
                </c:pt>
                <c:pt idx="172">
                  <c:v>1883.4</c:v>
                </c:pt>
                <c:pt idx="173">
                  <c:v>1885.3</c:v>
                </c:pt>
                <c:pt idx="174">
                  <c:v>1892.5</c:v>
                </c:pt>
                <c:pt idx="175">
                  <c:v>1864</c:v>
                </c:pt>
                <c:pt idx="176">
                  <c:v>1856.9</c:v>
                </c:pt>
                <c:pt idx="177">
                  <c:v>1847.8</c:v>
                </c:pt>
                <c:pt idx="178">
                  <c:v>1849.5</c:v>
                </c:pt>
                <c:pt idx="179">
                  <c:v>1847.7</c:v>
                </c:pt>
                <c:pt idx="180">
                  <c:v>1837</c:v>
                </c:pt>
                <c:pt idx="181">
                  <c:v>1827.1</c:v>
                </c:pt>
                <c:pt idx="182">
                  <c:v>1820.3</c:v>
                </c:pt>
                <c:pt idx="183">
                  <c:v>1814.8</c:v>
                </c:pt>
                <c:pt idx="184">
                  <c:v>1799.6</c:v>
                </c:pt>
                <c:pt idx="185">
                  <c:v>1791.4</c:v>
                </c:pt>
                <c:pt idx="186">
                  <c:v>1787.8</c:v>
                </c:pt>
                <c:pt idx="187">
                  <c:v>1771.7</c:v>
                </c:pt>
                <c:pt idx="188">
                  <c:v>1754.7</c:v>
                </c:pt>
                <c:pt idx="189">
                  <c:v>1751.6</c:v>
                </c:pt>
                <c:pt idx="190">
                  <c:v>1744.9</c:v>
                </c:pt>
                <c:pt idx="191">
                  <c:v>1738.2</c:v>
                </c:pt>
                <c:pt idx="192">
                  <c:v>1732.9</c:v>
                </c:pt>
                <c:pt idx="193">
                  <c:v>1737.8</c:v>
                </c:pt>
                <c:pt idx="194">
                  <c:v>1751.9</c:v>
                </c:pt>
                <c:pt idx="195">
                  <c:v>1764.3</c:v>
                </c:pt>
                <c:pt idx="196">
                  <c:v>1785.1</c:v>
                </c:pt>
                <c:pt idx="197">
                  <c:v>1800</c:v>
                </c:pt>
                <c:pt idx="198">
                  <c:v>1805.7</c:v>
                </c:pt>
                <c:pt idx="199">
                  <c:v>1813.8</c:v>
                </c:pt>
                <c:pt idx="200">
                  <c:v>1815.9</c:v>
                </c:pt>
                <c:pt idx="201">
                  <c:v>1817.5</c:v>
                </c:pt>
                <c:pt idx="202">
                  <c:v>1820.8</c:v>
                </c:pt>
                <c:pt idx="203">
                  <c:v>1827.7</c:v>
                </c:pt>
                <c:pt idx="204">
                  <c:v>1839.8</c:v>
                </c:pt>
                <c:pt idx="205">
                  <c:v>1861</c:v>
                </c:pt>
                <c:pt idx="206">
                  <c:v>1875</c:v>
                </c:pt>
                <c:pt idx="207">
                  <c:v>1890.9</c:v>
                </c:pt>
                <c:pt idx="208">
                  <c:v>1900.9</c:v>
                </c:pt>
                <c:pt idx="209">
                  <c:v>1900.5</c:v>
                </c:pt>
                <c:pt idx="210">
                  <c:v>1905.8</c:v>
                </c:pt>
                <c:pt idx="211">
                  <c:v>1917.5</c:v>
                </c:pt>
                <c:pt idx="212">
                  <c:v>1928.5</c:v>
                </c:pt>
                <c:pt idx="213">
                  <c:v>1943</c:v>
                </c:pt>
                <c:pt idx="214">
                  <c:v>1959</c:v>
                </c:pt>
                <c:pt idx="215">
                  <c:v>1972.6</c:v>
                </c:pt>
                <c:pt idx="216">
                  <c:v>1985</c:v>
                </c:pt>
                <c:pt idx="217">
                  <c:v>1985.8</c:v>
                </c:pt>
                <c:pt idx="218">
                  <c:v>1994.1</c:v>
                </c:pt>
                <c:pt idx="219">
                  <c:v>1999.3</c:v>
                </c:pt>
                <c:pt idx="220">
                  <c:v>2008.3</c:v>
                </c:pt>
                <c:pt idx="221">
                  <c:v>2012.9</c:v>
                </c:pt>
                <c:pt idx="222">
                  <c:v>2017.6</c:v>
                </c:pt>
                <c:pt idx="223">
                  <c:v>2024.5</c:v>
                </c:pt>
                <c:pt idx="224">
                  <c:v>2033</c:v>
                </c:pt>
                <c:pt idx="225">
                  <c:v>2035.7</c:v>
                </c:pt>
                <c:pt idx="226">
                  <c:v>2036.1</c:v>
                </c:pt>
                <c:pt idx="227">
                  <c:v>2039</c:v>
                </c:pt>
                <c:pt idx="228">
                  <c:v>2041</c:v>
                </c:pt>
                <c:pt idx="229">
                  <c:v>2040.5</c:v>
                </c:pt>
                <c:pt idx="230">
                  <c:v>2038.2</c:v>
                </c:pt>
                <c:pt idx="231">
                  <c:v>2035.1</c:v>
                </c:pt>
                <c:pt idx="232">
                  <c:v>2031.8</c:v>
                </c:pt>
                <c:pt idx="233">
                  <c:v>2028.5</c:v>
                </c:pt>
                <c:pt idx="234">
                  <c:v>2021.5</c:v>
                </c:pt>
                <c:pt idx="235">
                  <c:v>2023.5</c:v>
                </c:pt>
                <c:pt idx="236">
                  <c:v>2022.6</c:v>
                </c:pt>
                <c:pt idx="237">
                  <c:v>2015.4</c:v>
                </c:pt>
                <c:pt idx="238">
                  <c:v>2013.5</c:v>
                </c:pt>
                <c:pt idx="239">
                  <c:v>2011.8</c:v>
                </c:pt>
                <c:pt idx="240">
                  <c:v>2002.3</c:v>
                </c:pt>
                <c:pt idx="241">
                  <c:v>1991</c:v>
                </c:pt>
                <c:pt idx="242">
                  <c:v>1985.4</c:v>
                </c:pt>
                <c:pt idx="243">
                  <c:v>1986</c:v>
                </c:pt>
                <c:pt idx="244">
                  <c:v>1975.1</c:v>
                </c:pt>
                <c:pt idx="245">
                  <c:v>1970.9</c:v>
                </c:pt>
                <c:pt idx="246">
                  <c:v>1965.5</c:v>
                </c:pt>
                <c:pt idx="247">
                  <c:v>1962.8</c:v>
                </c:pt>
                <c:pt idx="248">
                  <c:v>1954.4</c:v>
                </c:pt>
                <c:pt idx="249">
                  <c:v>1942</c:v>
                </c:pt>
                <c:pt idx="250">
                  <c:v>1928.8</c:v>
                </c:pt>
                <c:pt idx="251">
                  <c:v>1916.4</c:v>
                </c:pt>
                <c:pt idx="252">
                  <c:v>1900.9</c:v>
                </c:pt>
                <c:pt idx="253">
                  <c:v>1891.9</c:v>
                </c:pt>
                <c:pt idx="254">
                  <c:v>1872.4</c:v>
                </c:pt>
                <c:pt idx="255">
                  <c:v>1856.9</c:v>
                </c:pt>
                <c:pt idx="256">
                  <c:v>1851</c:v>
                </c:pt>
                <c:pt idx="257">
                  <c:v>1853.6</c:v>
                </c:pt>
                <c:pt idx="258">
                  <c:v>1871.1</c:v>
                </c:pt>
                <c:pt idx="259">
                  <c:v>1876.8</c:v>
                </c:pt>
                <c:pt idx="260">
                  <c:v>1876</c:v>
                </c:pt>
                <c:pt idx="261">
                  <c:v>1871.1</c:v>
                </c:pt>
                <c:pt idx="262">
                  <c:v>1864.3</c:v>
                </c:pt>
                <c:pt idx="263">
                  <c:v>1851.6</c:v>
                </c:pt>
                <c:pt idx="264">
                  <c:v>1842.8</c:v>
                </c:pt>
                <c:pt idx="265">
                  <c:v>1839.4</c:v>
                </c:pt>
                <c:pt idx="266">
                  <c:v>1847.2</c:v>
                </c:pt>
                <c:pt idx="267">
                  <c:v>1862.2</c:v>
                </c:pt>
                <c:pt idx="268">
                  <c:v>1855.3</c:v>
                </c:pt>
                <c:pt idx="269">
                  <c:v>1845.6</c:v>
                </c:pt>
                <c:pt idx="270">
                  <c:v>1838.1</c:v>
                </c:pt>
                <c:pt idx="271">
                  <c:v>1837.6</c:v>
                </c:pt>
                <c:pt idx="272">
                  <c:v>1832.4</c:v>
                </c:pt>
                <c:pt idx="273">
                  <c:v>1843.5</c:v>
                </c:pt>
                <c:pt idx="274">
                  <c:v>1850.9</c:v>
                </c:pt>
                <c:pt idx="275">
                  <c:v>1865.6</c:v>
                </c:pt>
                <c:pt idx="276">
                  <c:v>1875.4</c:v>
                </c:pt>
                <c:pt idx="277">
                  <c:v>1873.8</c:v>
                </c:pt>
                <c:pt idx="278">
                  <c:v>1886.5</c:v>
                </c:pt>
                <c:pt idx="279">
                  <c:v>1898.8</c:v>
                </c:pt>
                <c:pt idx="280">
                  <c:v>1893</c:v>
                </c:pt>
                <c:pt idx="281">
                  <c:v>1882.5</c:v>
                </c:pt>
                <c:pt idx="282">
                  <c:v>1878.5</c:v>
                </c:pt>
                <c:pt idx="283">
                  <c:v>1888.6</c:v>
                </c:pt>
                <c:pt idx="284">
                  <c:v>1902.1</c:v>
                </c:pt>
                <c:pt idx="285">
                  <c:v>1905.9</c:v>
                </c:pt>
                <c:pt idx="286">
                  <c:v>1922.1</c:v>
                </c:pt>
                <c:pt idx="287">
                  <c:v>1950.8</c:v>
                </c:pt>
                <c:pt idx="288">
                  <c:v>2001.4</c:v>
                </c:pt>
                <c:pt idx="289">
                  <c:v>2037.6</c:v>
                </c:pt>
                <c:pt idx="290">
                  <c:v>2054.1999999999998</c:v>
                </c:pt>
                <c:pt idx="291">
                  <c:v>2053.1999999999998</c:v>
                </c:pt>
                <c:pt idx="292">
                  <c:v>2059.6</c:v>
                </c:pt>
                <c:pt idx="293">
                  <c:v>2065.9</c:v>
                </c:pt>
                <c:pt idx="294">
                  <c:v>2068.9</c:v>
                </c:pt>
                <c:pt idx="295">
                  <c:v>2071.9</c:v>
                </c:pt>
                <c:pt idx="296">
                  <c:v>2074.9</c:v>
                </c:pt>
                <c:pt idx="297">
                  <c:v>2082.5</c:v>
                </c:pt>
                <c:pt idx="298">
                  <c:v>2089.3000000000002</c:v>
                </c:pt>
                <c:pt idx="299">
                  <c:v>2094.1999999999998</c:v>
                </c:pt>
                <c:pt idx="300">
                  <c:v>2094.1999999999998</c:v>
                </c:pt>
                <c:pt idx="301">
                  <c:v>2103.5</c:v>
                </c:pt>
                <c:pt idx="302">
                  <c:v>2113.9</c:v>
                </c:pt>
                <c:pt idx="303">
                  <c:v>2121.6999999999998</c:v>
                </c:pt>
                <c:pt idx="304">
                  <c:v>2129.6</c:v>
                </c:pt>
                <c:pt idx="305">
                  <c:v>2136.1</c:v>
                </c:pt>
                <c:pt idx="306">
                  <c:v>2135.9</c:v>
                </c:pt>
                <c:pt idx="307">
                  <c:v>2136.4</c:v>
                </c:pt>
                <c:pt idx="308">
                  <c:v>2143.6</c:v>
                </c:pt>
                <c:pt idx="309">
                  <c:v>2149.3000000000002</c:v>
                </c:pt>
                <c:pt idx="310">
                  <c:v>2166.6</c:v>
                </c:pt>
                <c:pt idx="311">
                  <c:v>2186.1999999999998</c:v>
                </c:pt>
                <c:pt idx="312">
                  <c:v>2206.6</c:v>
                </c:pt>
                <c:pt idx="313">
                  <c:v>2214.6</c:v>
                </c:pt>
                <c:pt idx="314">
                  <c:v>2215.5</c:v>
                </c:pt>
                <c:pt idx="315">
                  <c:v>2220</c:v>
                </c:pt>
                <c:pt idx="316">
                  <c:v>2229</c:v>
                </c:pt>
                <c:pt idx="317">
                  <c:v>2244.3000000000002</c:v>
                </c:pt>
                <c:pt idx="318">
                  <c:v>2255.8000000000002</c:v>
                </c:pt>
                <c:pt idx="319">
                  <c:v>2265.1</c:v>
                </c:pt>
                <c:pt idx="320">
                  <c:v>2272.3000000000002</c:v>
                </c:pt>
                <c:pt idx="321">
                  <c:v>2274.6999999999998</c:v>
                </c:pt>
                <c:pt idx="322">
                  <c:v>2273.1999999999998</c:v>
                </c:pt>
                <c:pt idx="323">
                  <c:v>2275.9</c:v>
                </c:pt>
                <c:pt idx="324">
                  <c:v>2276.6999999999998</c:v>
                </c:pt>
                <c:pt idx="325">
                  <c:v>2290.6999999999998</c:v>
                </c:pt>
                <c:pt idx="326">
                  <c:v>2321.8000000000002</c:v>
                </c:pt>
                <c:pt idx="327">
                  <c:v>2353.1</c:v>
                </c:pt>
                <c:pt idx="328">
                  <c:v>2371.4</c:v>
                </c:pt>
                <c:pt idx="329">
                  <c:v>2381.1999999999998</c:v>
                </c:pt>
                <c:pt idx="330">
                  <c:v>2398.6999999999998</c:v>
                </c:pt>
                <c:pt idx="331">
                  <c:v>2414.6999999999998</c:v>
                </c:pt>
                <c:pt idx="332">
                  <c:v>2425.3000000000002</c:v>
                </c:pt>
                <c:pt idx="333">
                  <c:v>2438.6999999999998</c:v>
                </c:pt>
                <c:pt idx="334">
                  <c:v>2446.8000000000002</c:v>
                </c:pt>
                <c:pt idx="335">
                  <c:v>2462.1</c:v>
                </c:pt>
                <c:pt idx="336">
                  <c:v>2463.1</c:v>
                </c:pt>
                <c:pt idx="337">
                  <c:v>2457.5</c:v>
                </c:pt>
                <c:pt idx="338">
                  <c:v>2454.3000000000002</c:v>
                </c:pt>
                <c:pt idx="339">
                  <c:v>2455.8000000000002</c:v>
                </c:pt>
                <c:pt idx="340">
                  <c:v>2453.9</c:v>
                </c:pt>
                <c:pt idx="341">
                  <c:v>2444.6</c:v>
                </c:pt>
                <c:pt idx="342">
                  <c:v>2442</c:v>
                </c:pt>
                <c:pt idx="343">
                  <c:v>2439.4</c:v>
                </c:pt>
                <c:pt idx="344">
                  <c:v>2440.6999999999998</c:v>
                </c:pt>
                <c:pt idx="345">
                  <c:v>2447.6999999999998</c:v>
                </c:pt>
                <c:pt idx="346">
                  <c:v>2442.6999999999998</c:v>
                </c:pt>
                <c:pt idx="347">
                  <c:v>2445</c:v>
                </c:pt>
                <c:pt idx="348">
                  <c:v>2454.6999999999998</c:v>
                </c:pt>
                <c:pt idx="349">
                  <c:v>2470.1999999999998</c:v>
                </c:pt>
                <c:pt idx="350">
                  <c:v>2481.3000000000002</c:v>
                </c:pt>
                <c:pt idx="351">
                  <c:v>2483.5</c:v>
                </c:pt>
                <c:pt idx="352">
                  <c:v>2490.1999999999998</c:v>
                </c:pt>
                <c:pt idx="353">
                  <c:v>2490.1999999999998</c:v>
                </c:pt>
                <c:pt idx="354">
                  <c:v>2487.1</c:v>
                </c:pt>
                <c:pt idx="355">
                  <c:v>2480.6999999999998</c:v>
                </c:pt>
                <c:pt idx="356">
                  <c:v>2474.4</c:v>
                </c:pt>
                <c:pt idx="357">
                  <c:v>2473.1</c:v>
                </c:pt>
                <c:pt idx="358">
                  <c:v>2477.3000000000002</c:v>
                </c:pt>
                <c:pt idx="359">
                  <c:v>2475.6999999999998</c:v>
                </c:pt>
                <c:pt idx="360">
                  <c:v>2468.4</c:v>
                </c:pt>
                <c:pt idx="361">
                  <c:v>2460.6999999999998</c:v>
                </c:pt>
                <c:pt idx="362">
                  <c:v>2454.6999999999998</c:v>
                </c:pt>
                <c:pt idx="363">
                  <c:v>2441.9</c:v>
                </c:pt>
                <c:pt idx="364">
                  <c:v>2434.6</c:v>
                </c:pt>
                <c:pt idx="365">
                  <c:v>2439.9</c:v>
                </c:pt>
                <c:pt idx="366">
                  <c:v>2451.6999999999998</c:v>
                </c:pt>
                <c:pt idx="367">
                  <c:v>2469.4</c:v>
                </c:pt>
                <c:pt idx="368">
                  <c:v>2478</c:v>
                </c:pt>
                <c:pt idx="369">
                  <c:v>2483.3000000000002</c:v>
                </c:pt>
                <c:pt idx="370">
                  <c:v>2488.6999999999998</c:v>
                </c:pt>
                <c:pt idx="371">
                  <c:v>2496</c:v>
                </c:pt>
                <c:pt idx="372">
                  <c:v>2483.8000000000002</c:v>
                </c:pt>
                <c:pt idx="373">
                  <c:v>2483.8000000000002</c:v>
                </c:pt>
                <c:pt idx="374">
                  <c:v>2480.6</c:v>
                </c:pt>
                <c:pt idx="375">
                  <c:v>2483.8000000000002</c:v>
                </c:pt>
                <c:pt idx="376">
                  <c:v>2479.1999999999998</c:v>
                </c:pt>
                <c:pt idx="377">
                  <c:v>2474</c:v>
                </c:pt>
                <c:pt idx="378">
                  <c:v>2470.9</c:v>
                </c:pt>
                <c:pt idx="379">
                  <c:v>2463.5</c:v>
                </c:pt>
                <c:pt idx="380">
                  <c:v>2456.3000000000002</c:v>
                </c:pt>
                <c:pt idx="381">
                  <c:v>2443.3000000000002</c:v>
                </c:pt>
                <c:pt idx="382">
                  <c:v>2440.1999999999998</c:v>
                </c:pt>
                <c:pt idx="383">
                  <c:v>2438</c:v>
                </c:pt>
                <c:pt idx="384">
                  <c:v>2440.8000000000002</c:v>
                </c:pt>
                <c:pt idx="385">
                  <c:v>2451.4</c:v>
                </c:pt>
                <c:pt idx="386">
                  <c:v>2464.3000000000002</c:v>
                </c:pt>
                <c:pt idx="387">
                  <c:v>2466.6</c:v>
                </c:pt>
                <c:pt idx="388">
                  <c:v>2465.3000000000002</c:v>
                </c:pt>
                <c:pt idx="389">
                  <c:v>2464.6</c:v>
                </c:pt>
                <c:pt idx="390">
                  <c:v>2464.1</c:v>
                </c:pt>
                <c:pt idx="391">
                  <c:v>2456.1</c:v>
                </c:pt>
                <c:pt idx="392">
                  <c:v>2448.8000000000002</c:v>
                </c:pt>
                <c:pt idx="393">
                  <c:v>2449.1</c:v>
                </c:pt>
                <c:pt idx="394">
                  <c:v>2442.3000000000002</c:v>
                </c:pt>
                <c:pt idx="395">
                  <c:v>2440.1</c:v>
                </c:pt>
                <c:pt idx="396">
                  <c:v>2444.8000000000002</c:v>
                </c:pt>
                <c:pt idx="397">
                  <c:v>2453.1</c:v>
                </c:pt>
                <c:pt idx="398">
                  <c:v>2447.1</c:v>
                </c:pt>
                <c:pt idx="399">
                  <c:v>2438.8000000000002</c:v>
                </c:pt>
                <c:pt idx="400">
                  <c:v>2432.8000000000002</c:v>
                </c:pt>
                <c:pt idx="401">
                  <c:v>2422.1</c:v>
                </c:pt>
                <c:pt idx="402">
                  <c:v>2415.6</c:v>
                </c:pt>
                <c:pt idx="403">
                  <c:v>2413.9</c:v>
                </c:pt>
                <c:pt idx="404">
                  <c:v>2416.9</c:v>
                </c:pt>
                <c:pt idx="405">
                  <c:v>2416.1999999999998</c:v>
                </c:pt>
                <c:pt idx="406">
                  <c:v>2411.3000000000002</c:v>
                </c:pt>
                <c:pt idx="407">
                  <c:v>2406.6999999999998</c:v>
                </c:pt>
                <c:pt idx="408">
                  <c:v>2394.3000000000002</c:v>
                </c:pt>
                <c:pt idx="409">
                  <c:v>2386.1</c:v>
                </c:pt>
                <c:pt idx="410">
                  <c:v>2380.8000000000002</c:v>
                </c:pt>
                <c:pt idx="411">
                  <c:v>2372.3000000000002</c:v>
                </c:pt>
                <c:pt idx="412">
                  <c:v>2383.4</c:v>
                </c:pt>
                <c:pt idx="413">
                  <c:v>2385.6</c:v>
                </c:pt>
                <c:pt idx="414">
                  <c:v>2382</c:v>
                </c:pt>
                <c:pt idx="415">
                  <c:v>2379.6</c:v>
                </c:pt>
                <c:pt idx="416">
                  <c:v>2380.8000000000002</c:v>
                </c:pt>
                <c:pt idx="417">
                  <c:v>2374.1</c:v>
                </c:pt>
                <c:pt idx="418">
                  <c:v>2376.8000000000002</c:v>
                </c:pt>
                <c:pt idx="419">
                  <c:v>2374.9</c:v>
                </c:pt>
                <c:pt idx="420">
                  <c:v>2375.1999999999998</c:v>
                </c:pt>
                <c:pt idx="421">
                  <c:v>2369.3000000000002</c:v>
                </c:pt>
                <c:pt idx="422">
                  <c:v>2365.8000000000002</c:v>
                </c:pt>
                <c:pt idx="423">
                  <c:v>2365</c:v>
                </c:pt>
                <c:pt idx="424">
                  <c:v>2366.6</c:v>
                </c:pt>
                <c:pt idx="425">
                  <c:v>2352.6</c:v>
                </c:pt>
                <c:pt idx="426">
                  <c:v>2350.5</c:v>
                </c:pt>
                <c:pt idx="427">
                  <c:v>2339.4</c:v>
                </c:pt>
                <c:pt idx="428">
                  <c:v>2335</c:v>
                </c:pt>
                <c:pt idx="429">
                  <c:v>2332.1999999999998</c:v>
                </c:pt>
                <c:pt idx="430">
                  <c:v>2327.9</c:v>
                </c:pt>
                <c:pt idx="431">
                  <c:v>2322.6999999999998</c:v>
                </c:pt>
                <c:pt idx="432">
                  <c:v>2320.5</c:v>
                </c:pt>
                <c:pt idx="433">
                  <c:v>2312.6999999999998</c:v>
                </c:pt>
                <c:pt idx="434">
                  <c:v>2308.9</c:v>
                </c:pt>
                <c:pt idx="435">
                  <c:v>2305.1</c:v>
                </c:pt>
                <c:pt idx="436">
                  <c:v>2317</c:v>
                </c:pt>
                <c:pt idx="437">
                  <c:v>2328.6999999999998</c:v>
                </c:pt>
                <c:pt idx="438">
                  <c:v>2337.6999999999998</c:v>
                </c:pt>
                <c:pt idx="439">
                  <c:v>2347.3000000000002</c:v>
                </c:pt>
                <c:pt idx="440">
                  <c:v>2352.8000000000002</c:v>
                </c:pt>
                <c:pt idx="441">
                  <c:v>2354</c:v>
                </c:pt>
                <c:pt idx="442">
                  <c:v>2355.1999999999998</c:v>
                </c:pt>
                <c:pt idx="443">
                  <c:v>2358.3000000000002</c:v>
                </c:pt>
                <c:pt idx="444">
                  <c:v>2358</c:v>
                </c:pt>
                <c:pt idx="445">
                  <c:v>2362.5</c:v>
                </c:pt>
                <c:pt idx="446">
                  <c:v>2371</c:v>
                </c:pt>
                <c:pt idx="447">
                  <c:v>2368.8000000000002</c:v>
                </c:pt>
                <c:pt idx="448">
                  <c:v>2371.9</c:v>
                </c:pt>
                <c:pt idx="449">
                  <c:v>2375.6</c:v>
                </c:pt>
                <c:pt idx="450">
                  <c:v>2380.3000000000002</c:v>
                </c:pt>
                <c:pt idx="451">
                  <c:v>2381.6999999999998</c:v>
                </c:pt>
                <c:pt idx="452">
                  <c:v>2380.1</c:v>
                </c:pt>
                <c:pt idx="453">
                  <c:v>2384.8000000000002</c:v>
                </c:pt>
                <c:pt idx="454">
                  <c:v>2391.4</c:v>
                </c:pt>
                <c:pt idx="455">
                  <c:v>2400.1</c:v>
                </c:pt>
                <c:pt idx="456">
                  <c:v>2405.6</c:v>
                </c:pt>
                <c:pt idx="457">
                  <c:v>2408.5</c:v>
                </c:pt>
                <c:pt idx="458">
                  <c:v>2416.3000000000002</c:v>
                </c:pt>
                <c:pt idx="459">
                  <c:v>2424.6</c:v>
                </c:pt>
                <c:pt idx="460">
                  <c:v>2432.3000000000002</c:v>
                </c:pt>
                <c:pt idx="461">
                  <c:v>2438.1999999999998</c:v>
                </c:pt>
                <c:pt idx="462">
                  <c:v>2446.3000000000002</c:v>
                </c:pt>
                <c:pt idx="463">
                  <c:v>2461.1</c:v>
                </c:pt>
                <c:pt idx="464">
                  <c:v>2464.6999999999998</c:v>
                </c:pt>
                <c:pt idx="465">
                  <c:v>2472</c:v>
                </c:pt>
                <c:pt idx="466">
                  <c:v>2482.9</c:v>
                </c:pt>
                <c:pt idx="467">
                  <c:v>2492.5</c:v>
                </c:pt>
                <c:pt idx="468">
                  <c:v>2503.8000000000002</c:v>
                </c:pt>
                <c:pt idx="469">
                  <c:v>2524</c:v>
                </c:pt>
                <c:pt idx="470">
                  <c:v>2539.6999999999998</c:v>
                </c:pt>
                <c:pt idx="471">
                  <c:v>2552.5</c:v>
                </c:pt>
                <c:pt idx="472">
                  <c:v>2561.1</c:v>
                </c:pt>
                <c:pt idx="473">
                  <c:v>2570.1</c:v>
                </c:pt>
                <c:pt idx="474">
                  <c:v>2575.9</c:v>
                </c:pt>
                <c:pt idx="475">
                  <c:v>2587.9</c:v>
                </c:pt>
                <c:pt idx="476">
                  <c:v>2610.1999999999998</c:v>
                </c:pt>
                <c:pt idx="477">
                  <c:v>2628.2</c:v>
                </c:pt>
                <c:pt idx="478">
                  <c:v>2648.6</c:v>
                </c:pt>
                <c:pt idx="479">
                  <c:v>2661.3</c:v>
                </c:pt>
                <c:pt idx="480">
                  <c:v>2673.1</c:v>
                </c:pt>
                <c:pt idx="481">
                  <c:v>2686.9</c:v>
                </c:pt>
                <c:pt idx="482">
                  <c:v>2689.4</c:v>
                </c:pt>
                <c:pt idx="483">
                  <c:v>2688.8</c:v>
                </c:pt>
                <c:pt idx="484">
                  <c:v>2702</c:v>
                </c:pt>
                <c:pt idx="485">
                  <c:v>2715.2</c:v>
                </c:pt>
                <c:pt idx="486">
                  <c:v>2720.2</c:v>
                </c:pt>
                <c:pt idx="487">
                  <c:v>2723.9</c:v>
                </c:pt>
                <c:pt idx="488">
                  <c:v>2722.1</c:v>
                </c:pt>
                <c:pt idx="489">
                  <c:v>2731.4</c:v>
                </c:pt>
                <c:pt idx="490">
                  <c:v>2737.8</c:v>
                </c:pt>
                <c:pt idx="491">
                  <c:v>2747.6</c:v>
                </c:pt>
                <c:pt idx="492">
                  <c:v>2756.2</c:v>
                </c:pt>
                <c:pt idx="493">
                  <c:v>2752.6</c:v>
                </c:pt>
                <c:pt idx="494">
                  <c:v>2754.5</c:v>
                </c:pt>
                <c:pt idx="495">
                  <c:v>2788.8</c:v>
                </c:pt>
                <c:pt idx="496">
                  <c:v>2776.8</c:v>
                </c:pt>
                <c:pt idx="497">
                  <c:v>2771.1</c:v>
                </c:pt>
                <c:pt idx="498">
                  <c:v>2773.2</c:v>
                </c:pt>
                <c:pt idx="499">
                  <c:v>2789.5</c:v>
                </c:pt>
                <c:pt idx="500">
                  <c:v>2795.6</c:v>
                </c:pt>
                <c:pt idx="501">
                  <c:v>2800</c:v>
                </c:pt>
                <c:pt idx="502">
                  <c:v>2801.5</c:v>
                </c:pt>
                <c:pt idx="503">
                  <c:v>2820.7</c:v>
                </c:pt>
                <c:pt idx="504">
                  <c:v>2833.5</c:v>
                </c:pt>
                <c:pt idx="505">
                  <c:v>2848.9</c:v>
                </c:pt>
                <c:pt idx="506">
                  <c:v>2880.2</c:v>
                </c:pt>
                <c:pt idx="507">
                  <c:v>2911.5</c:v>
                </c:pt>
                <c:pt idx="508">
                  <c:v>2895.1</c:v>
                </c:pt>
                <c:pt idx="509">
                  <c:v>2911.4</c:v>
                </c:pt>
                <c:pt idx="510">
                  <c:v>2933.1</c:v>
                </c:pt>
                <c:pt idx="511">
                  <c:v>2952.2</c:v>
                </c:pt>
                <c:pt idx="512">
                  <c:v>3003</c:v>
                </c:pt>
                <c:pt idx="513">
                  <c:v>3005.1</c:v>
                </c:pt>
                <c:pt idx="514">
                  <c:v>3031.4</c:v>
                </c:pt>
                <c:pt idx="515">
                  <c:v>3063</c:v>
                </c:pt>
                <c:pt idx="516">
                  <c:v>3069.3</c:v>
                </c:pt>
                <c:pt idx="517">
                  <c:v>3080.6</c:v>
                </c:pt>
                <c:pt idx="518">
                  <c:v>3078.5</c:v>
                </c:pt>
                <c:pt idx="519">
                  <c:v>3064.9</c:v>
                </c:pt>
                <c:pt idx="520">
                  <c:v>3076</c:v>
                </c:pt>
                <c:pt idx="521">
                  <c:v>3088.3</c:v>
                </c:pt>
                <c:pt idx="522">
                  <c:v>3105.1</c:v>
                </c:pt>
                <c:pt idx="523">
                  <c:v>3120</c:v>
                </c:pt>
                <c:pt idx="524">
                  <c:v>3128.3</c:v>
                </c:pt>
                <c:pt idx="525">
                  <c:v>3145.9</c:v>
                </c:pt>
                <c:pt idx="526">
                  <c:v>3168.4</c:v>
                </c:pt>
                <c:pt idx="527">
                  <c:v>3174.9</c:v>
                </c:pt>
                <c:pt idx="528">
                  <c:v>3178.9</c:v>
                </c:pt>
                <c:pt idx="529">
                  <c:v>3181.2</c:v>
                </c:pt>
                <c:pt idx="530">
                  <c:v>3187.3</c:v>
                </c:pt>
                <c:pt idx="531">
                  <c:v>3219.9</c:v>
                </c:pt>
                <c:pt idx="532">
                  <c:v>3258.2</c:v>
                </c:pt>
                <c:pt idx="533">
                  <c:v>3274.7</c:v>
                </c:pt>
                <c:pt idx="534">
                  <c:v>3289.4</c:v>
                </c:pt>
                <c:pt idx="535">
                  <c:v>3306.7</c:v>
                </c:pt>
                <c:pt idx="536">
                  <c:v>3280.8</c:v>
                </c:pt>
                <c:pt idx="537">
                  <c:v>3279.4</c:v>
                </c:pt>
                <c:pt idx="538">
                  <c:v>3280.6</c:v>
                </c:pt>
                <c:pt idx="539">
                  <c:v>3270.8</c:v>
                </c:pt>
                <c:pt idx="540">
                  <c:v>3261.1</c:v>
                </c:pt>
                <c:pt idx="541">
                  <c:v>3274.9</c:v>
                </c:pt>
                <c:pt idx="542">
                  <c:v>3287.1</c:v>
                </c:pt>
                <c:pt idx="543">
                  <c:v>3303.7</c:v>
                </c:pt>
                <c:pt idx="544">
                  <c:v>3330.6</c:v>
                </c:pt>
                <c:pt idx="545">
                  <c:v>3319.5</c:v>
                </c:pt>
                <c:pt idx="546">
                  <c:v>3323.3</c:v>
                </c:pt>
                <c:pt idx="547">
                  <c:v>3335.4</c:v>
                </c:pt>
                <c:pt idx="548">
                  <c:v>3343.2</c:v>
                </c:pt>
                <c:pt idx="549">
                  <c:v>3340.3</c:v>
                </c:pt>
                <c:pt idx="550">
                  <c:v>3338.4</c:v>
                </c:pt>
                <c:pt idx="551">
                  <c:v>3348.1</c:v>
                </c:pt>
                <c:pt idx="552">
                  <c:v>3353.1</c:v>
                </c:pt>
                <c:pt idx="553">
                  <c:v>3343.5</c:v>
                </c:pt>
                <c:pt idx="554">
                  <c:v>3336</c:v>
                </c:pt>
                <c:pt idx="555">
                  <c:v>3332.9</c:v>
                </c:pt>
                <c:pt idx="556">
                  <c:v>3343.6</c:v>
                </c:pt>
                <c:pt idx="557">
                  <c:v>3358.7</c:v>
                </c:pt>
                <c:pt idx="558">
                  <c:v>3354.2</c:v>
                </c:pt>
                <c:pt idx="559">
                  <c:v>3350.4</c:v>
                </c:pt>
                <c:pt idx="560">
                  <c:v>3322.1</c:v>
                </c:pt>
                <c:pt idx="561">
                  <c:v>3334.3</c:v>
                </c:pt>
                <c:pt idx="562">
                  <c:v>3359.4</c:v>
                </c:pt>
                <c:pt idx="563">
                  <c:v>3373</c:v>
                </c:pt>
                <c:pt idx="564">
                  <c:v>3374</c:v>
                </c:pt>
                <c:pt idx="565">
                  <c:v>3384.5</c:v>
                </c:pt>
                <c:pt idx="566">
                  <c:v>3386.5</c:v>
                </c:pt>
                <c:pt idx="567">
                  <c:v>3388.2</c:v>
                </c:pt>
                <c:pt idx="568">
                  <c:v>3381.5</c:v>
                </c:pt>
                <c:pt idx="569">
                  <c:v>3391.9</c:v>
                </c:pt>
                <c:pt idx="570">
                  <c:v>3393.9</c:v>
                </c:pt>
                <c:pt idx="571">
                  <c:v>3394.1</c:v>
                </c:pt>
                <c:pt idx="572">
                  <c:v>3424.2</c:v>
                </c:pt>
                <c:pt idx="573">
                  <c:v>3463.7</c:v>
                </c:pt>
                <c:pt idx="574">
                  <c:v>3479.4</c:v>
                </c:pt>
                <c:pt idx="575">
                  <c:v>3481.8</c:v>
                </c:pt>
                <c:pt idx="576">
                  <c:v>3494.7</c:v>
                </c:pt>
                <c:pt idx="577">
                  <c:v>3488.9</c:v>
                </c:pt>
                <c:pt idx="578">
                  <c:v>3487.3</c:v>
                </c:pt>
                <c:pt idx="579">
                  <c:v>3512</c:v>
                </c:pt>
                <c:pt idx="580">
                  <c:v>3504.3</c:v>
                </c:pt>
                <c:pt idx="581">
                  <c:v>3512.3</c:v>
                </c:pt>
                <c:pt idx="582">
                  <c:v>3520.7</c:v>
                </c:pt>
                <c:pt idx="583">
                  <c:v>3556.2</c:v>
                </c:pt>
                <c:pt idx="584">
                  <c:v>3549.9</c:v>
                </c:pt>
                <c:pt idx="585">
                  <c:v>3545.7</c:v>
                </c:pt>
                <c:pt idx="586">
                  <c:v>3529.7</c:v>
                </c:pt>
                <c:pt idx="587">
                  <c:v>3533.6</c:v>
                </c:pt>
                <c:pt idx="588">
                  <c:v>3537.4</c:v>
                </c:pt>
                <c:pt idx="589">
                  <c:v>3568.9</c:v>
                </c:pt>
                <c:pt idx="590">
                  <c:v>3586.9</c:v>
                </c:pt>
                <c:pt idx="591">
                  <c:v>3598.7</c:v>
                </c:pt>
                <c:pt idx="592">
                  <c:v>3583.1</c:v>
                </c:pt>
                <c:pt idx="593">
                  <c:v>3554.1</c:v>
                </c:pt>
                <c:pt idx="594">
                  <c:v>3550.2</c:v>
                </c:pt>
                <c:pt idx="595">
                  <c:v>3562.2</c:v>
                </c:pt>
                <c:pt idx="596">
                  <c:v>3590.8</c:v>
                </c:pt>
                <c:pt idx="597">
                  <c:v>3670.7</c:v>
                </c:pt>
                <c:pt idx="598">
                  <c:v>3760.6</c:v>
                </c:pt>
                <c:pt idx="599">
                  <c:v>3875.2</c:v>
                </c:pt>
                <c:pt idx="600">
                  <c:v>3903.9</c:v>
                </c:pt>
                <c:pt idx="601">
                  <c:v>3903.6</c:v>
                </c:pt>
                <c:pt idx="602">
                  <c:v>3938.6</c:v>
                </c:pt>
                <c:pt idx="603">
                  <c:v>3936.3</c:v>
                </c:pt>
                <c:pt idx="604">
                  <c:v>3957.7</c:v>
                </c:pt>
                <c:pt idx="605">
                  <c:v>3929.7</c:v>
                </c:pt>
                <c:pt idx="606">
                  <c:v>3933</c:v>
                </c:pt>
                <c:pt idx="607">
                  <c:v>3919.8</c:v>
                </c:pt>
                <c:pt idx="608">
                  <c:v>3911.9</c:v>
                </c:pt>
                <c:pt idx="609">
                  <c:v>3912.6</c:v>
                </c:pt>
                <c:pt idx="610">
                  <c:v>3913.2</c:v>
                </c:pt>
                <c:pt idx="611">
                  <c:v>3909</c:v>
                </c:pt>
                <c:pt idx="612">
                  <c:v>3889</c:v>
                </c:pt>
                <c:pt idx="613">
                  <c:v>3915.4</c:v>
                </c:pt>
                <c:pt idx="614">
                  <c:v>3912.8</c:v>
                </c:pt>
                <c:pt idx="615">
                  <c:v>3926</c:v>
                </c:pt>
                <c:pt idx="616">
                  <c:v>3953.2</c:v>
                </c:pt>
                <c:pt idx="617">
                  <c:v>3963.6</c:v>
                </c:pt>
                <c:pt idx="618">
                  <c:v>3960.8</c:v>
                </c:pt>
                <c:pt idx="619">
                  <c:v>3978.1</c:v>
                </c:pt>
                <c:pt idx="620">
                  <c:v>3985.8</c:v>
                </c:pt>
                <c:pt idx="621">
                  <c:v>3994.5</c:v>
                </c:pt>
                <c:pt idx="622">
                  <c:v>3993.8</c:v>
                </c:pt>
                <c:pt idx="623">
                  <c:v>3992.3</c:v>
                </c:pt>
                <c:pt idx="624">
                  <c:v>3989</c:v>
                </c:pt>
                <c:pt idx="625">
                  <c:v>4004.9</c:v>
                </c:pt>
                <c:pt idx="626">
                  <c:v>4009.7</c:v>
                </c:pt>
                <c:pt idx="627">
                  <c:v>4018.4</c:v>
                </c:pt>
                <c:pt idx="628">
                  <c:v>4037</c:v>
                </c:pt>
                <c:pt idx="629">
                  <c:v>4070.6</c:v>
                </c:pt>
                <c:pt idx="630">
                  <c:v>4133.5</c:v>
                </c:pt>
                <c:pt idx="631">
                  <c:v>4204.8999999999996</c:v>
                </c:pt>
                <c:pt idx="632">
                  <c:v>4205</c:v>
                </c:pt>
                <c:pt idx="633">
                  <c:v>4217</c:v>
                </c:pt>
                <c:pt idx="634">
                  <c:v>4231.5</c:v>
                </c:pt>
                <c:pt idx="635">
                  <c:v>4251.3999999999996</c:v>
                </c:pt>
                <c:pt idx="636">
                  <c:v>4272</c:v>
                </c:pt>
                <c:pt idx="637">
                  <c:v>4285.8</c:v>
                </c:pt>
                <c:pt idx="638">
                  <c:v>4296.5</c:v>
                </c:pt>
                <c:pt idx="639">
                  <c:v>4312.8999999999996</c:v>
                </c:pt>
                <c:pt idx="640">
                  <c:v>4341</c:v>
                </c:pt>
                <c:pt idx="641">
                  <c:v>4375.6000000000004</c:v>
                </c:pt>
                <c:pt idx="642">
                  <c:v>4397.3</c:v>
                </c:pt>
                <c:pt idx="643">
                  <c:v>4402.1000000000004</c:v>
                </c:pt>
                <c:pt idx="644">
                  <c:v>4415.6000000000004</c:v>
                </c:pt>
                <c:pt idx="645">
                  <c:v>4432.5</c:v>
                </c:pt>
                <c:pt idx="646">
                  <c:v>4470.3</c:v>
                </c:pt>
                <c:pt idx="647">
                  <c:v>4523.7</c:v>
                </c:pt>
                <c:pt idx="648">
                  <c:v>4524.8</c:v>
                </c:pt>
                <c:pt idx="649">
                  <c:v>4508.2</c:v>
                </c:pt>
                <c:pt idx="650">
                  <c:v>4545.5</c:v>
                </c:pt>
                <c:pt idx="651">
                  <c:v>4567.1000000000004</c:v>
                </c:pt>
                <c:pt idx="652">
                  <c:v>4580.1000000000004</c:v>
                </c:pt>
                <c:pt idx="653">
                  <c:v>4594.1000000000004</c:v>
                </c:pt>
                <c:pt idx="654">
                  <c:v>4602.1000000000004</c:v>
                </c:pt>
                <c:pt idx="655">
                  <c:v>4616.1000000000004</c:v>
                </c:pt>
                <c:pt idx="656">
                  <c:v>4640.3</c:v>
                </c:pt>
                <c:pt idx="657">
                  <c:v>4691.1000000000004</c:v>
                </c:pt>
                <c:pt idx="658">
                  <c:v>4685.8999999999996</c:v>
                </c:pt>
                <c:pt idx="659">
                  <c:v>4701.3999999999996</c:v>
                </c:pt>
                <c:pt idx="660">
                  <c:v>4720</c:v>
                </c:pt>
                <c:pt idx="661">
                  <c:v>4742.7</c:v>
                </c:pt>
                <c:pt idx="662">
                  <c:v>4748.6000000000004</c:v>
                </c:pt>
                <c:pt idx="663">
                  <c:v>4758.8</c:v>
                </c:pt>
                <c:pt idx="664">
                  <c:v>4777.1000000000004</c:v>
                </c:pt>
                <c:pt idx="665">
                  <c:v>4794.3</c:v>
                </c:pt>
                <c:pt idx="666">
                  <c:v>4811.6000000000004</c:v>
                </c:pt>
                <c:pt idx="667">
                  <c:v>4822.7</c:v>
                </c:pt>
                <c:pt idx="668">
                  <c:v>4839.8999999999996</c:v>
                </c:pt>
                <c:pt idx="669">
                  <c:v>4872.2</c:v>
                </c:pt>
                <c:pt idx="670">
                  <c:v>4898.6000000000004</c:v>
                </c:pt>
                <c:pt idx="671">
                  <c:v>4949</c:v>
                </c:pt>
                <c:pt idx="672">
                  <c:v>5011.6000000000004</c:v>
                </c:pt>
                <c:pt idx="673">
                  <c:v>5044.1000000000004</c:v>
                </c:pt>
                <c:pt idx="674">
                  <c:v>5035.8999999999996</c:v>
                </c:pt>
                <c:pt idx="675">
                  <c:v>5047.5</c:v>
                </c:pt>
                <c:pt idx="676">
                  <c:v>5044</c:v>
                </c:pt>
                <c:pt idx="677">
                  <c:v>5049.5</c:v>
                </c:pt>
                <c:pt idx="678">
                  <c:v>5062.3</c:v>
                </c:pt>
                <c:pt idx="679">
                  <c:v>5083.3999999999996</c:v>
                </c:pt>
                <c:pt idx="680">
                  <c:v>5120.3</c:v>
                </c:pt>
                <c:pt idx="681">
                  <c:v>5132.1000000000004</c:v>
                </c:pt>
                <c:pt idx="682">
                  <c:v>5163.3999999999996</c:v>
                </c:pt>
                <c:pt idx="683">
                  <c:v>5194.5</c:v>
                </c:pt>
                <c:pt idx="684">
                  <c:v>5251.4</c:v>
                </c:pt>
                <c:pt idx="685">
                  <c:v>5286.5</c:v>
                </c:pt>
                <c:pt idx="686">
                  <c:v>5296.2</c:v>
                </c:pt>
                <c:pt idx="687">
                  <c:v>5311</c:v>
                </c:pt>
                <c:pt idx="688">
                  <c:v>5327.9</c:v>
                </c:pt>
                <c:pt idx="689">
                  <c:v>5340.4</c:v>
                </c:pt>
                <c:pt idx="690">
                  <c:v>5368.4</c:v>
                </c:pt>
                <c:pt idx="691">
                  <c:v>5394.5</c:v>
                </c:pt>
                <c:pt idx="692">
                  <c:v>5406.5</c:v>
                </c:pt>
                <c:pt idx="693">
                  <c:v>5422.8</c:v>
                </c:pt>
                <c:pt idx="694">
                  <c:v>5445.6</c:v>
                </c:pt>
                <c:pt idx="695">
                  <c:v>5445.4</c:v>
                </c:pt>
                <c:pt idx="696">
                  <c:v>5452.6</c:v>
                </c:pt>
                <c:pt idx="697">
                  <c:v>5470.4</c:v>
                </c:pt>
                <c:pt idx="698">
                  <c:v>5501.1</c:v>
                </c:pt>
                <c:pt idx="699">
                  <c:v>5519.2</c:v>
                </c:pt>
                <c:pt idx="700">
                  <c:v>5547.3</c:v>
                </c:pt>
                <c:pt idx="701">
                  <c:v>5553.5</c:v>
                </c:pt>
                <c:pt idx="702">
                  <c:v>5577.8</c:v>
                </c:pt>
                <c:pt idx="703">
                  <c:v>5580.3</c:v>
                </c:pt>
                <c:pt idx="704">
                  <c:v>5570.4</c:v>
                </c:pt>
                <c:pt idx="705">
                  <c:v>5588.1</c:v>
                </c:pt>
                <c:pt idx="706">
                  <c:v>5583.7</c:v>
                </c:pt>
                <c:pt idx="707">
                  <c:v>5590.3</c:v>
                </c:pt>
                <c:pt idx="708">
                  <c:v>5570.1</c:v>
                </c:pt>
                <c:pt idx="709">
                  <c:v>5570.3</c:v>
                </c:pt>
                <c:pt idx="710">
                  <c:v>5592.7</c:v>
                </c:pt>
                <c:pt idx="711">
                  <c:v>5587.2</c:v>
                </c:pt>
                <c:pt idx="712">
                  <c:v>5600.7</c:v>
                </c:pt>
                <c:pt idx="713">
                  <c:v>5620</c:v>
                </c:pt>
                <c:pt idx="714">
                  <c:v>5630.8</c:v>
                </c:pt>
                <c:pt idx="715">
                  <c:v>5639.8</c:v>
                </c:pt>
                <c:pt idx="716">
                  <c:v>5640.6</c:v>
                </c:pt>
                <c:pt idx="717">
                  <c:v>5631.4</c:v>
                </c:pt>
                <c:pt idx="718">
                  <c:v>5639.5</c:v>
                </c:pt>
                <c:pt idx="719">
                  <c:v>5679.3</c:v>
                </c:pt>
                <c:pt idx="720">
                  <c:v>5708.4</c:v>
                </c:pt>
                <c:pt idx="721">
                  <c:v>5706</c:v>
                </c:pt>
                <c:pt idx="722">
                  <c:v>5701.1</c:v>
                </c:pt>
                <c:pt idx="723">
                  <c:v>5693.2</c:v>
                </c:pt>
                <c:pt idx="724">
                  <c:v>5735.9</c:v>
                </c:pt>
                <c:pt idx="725">
                  <c:v>5785.5</c:v>
                </c:pt>
                <c:pt idx="726">
                  <c:v>5804.2</c:v>
                </c:pt>
                <c:pt idx="727">
                  <c:v>5830.7</c:v>
                </c:pt>
                <c:pt idx="728">
                  <c:v>5857.3</c:v>
                </c:pt>
                <c:pt idx="729">
                  <c:v>5893.1</c:v>
                </c:pt>
                <c:pt idx="730">
                  <c:v>5914.6</c:v>
                </c:pt>
                <c:pt idx="731">
                  <c:v>5921.1</c:v>
                </c:pt>
                <c:pt idx="732">
                  <c:v>5940.6</c:v>
                </c:pt>
                <c:pt idx="733">
                  <c:v>5952.8</c:v>
                </c:pt>
                <c:pt idx="734">
                  <c:v>6183.2</c:v>
                </c:pt>
                <c:pt idx="735">
                  <c:v>6631.1</c:v>
                </c:pt>
                <c:pt idx="736">
                  <c:v>6977.2</c:v>
                </c:pt>
                <c:pt idx="737">
                  <c:v>7059.3</c:v>
                </c:pt>
                <c:pt idx="738">
                  <c:v>7079.2</c:v>
                </c:pt>
                <c:pt idx="739">
                  <c:v>7080.8</c:v>
                </c:pt>
                <c:pt idx="740">
                  <c:v>7151.9</c:v>
                </c:pt>
                <c:pt idx="741">
                  <c:v>7202.1</c:v>
                </c:pt>
                <c:pt idx="742">
                  <c:v>7267</c:v>
                </c:pt>
                <c:pt idx="743">
                  <c:v>7288.9</c:v>
                </c:pt>
                <c:pt idx="744">
                  <c:v>7360.6</c:v>
                </c:pt>
                <c:pt idx="745">
                  <c:v>7420.7</c:v>
                </c:pt>
                <c:pt idx="746">
                  <c:v>7474</c:v>
                </c:pt>
                <c:pt idx="747">
                  <c:v>7544.5</c:v>
                </c:pt>
                <c:pt idx="748">
                  <c:v>7610.1</c:v>
                </c:pt>
                <c:pt idx="749">
                  <c:v>7564</c:v>
                </c:pt>
                <c:pt idx="750">
                  <c:v>7582.9</c:v>
                </c:pt>
                <c:pt idx="751">
                  <c:v>7638</c:v>
                </c:pt>
                <c:pt idx="752">
                  <c:v>7654.9</c:v>
                </c:pt>
                <c:pt idx="753">
                  <c:v>7649.7</c:v>
                </c:pt>
                <c:pt idx="754">
                  <c:v>7647.3</c:v>
                </c:pt>
                <c:pt idx="755">
                  <c:v>7656.7</c:v>
                </c:pt>
                <c:pt idx="756">
                  <c:v>7634.4</c:v>
                </c:pt>
                <c:pt idx="757">
                  <c:v>7596.5</c:v>
                </c:pt>
                <c:pt idx="758">
                  <c:v>7553.7</c:v>
                </c:pt>
                <c:pt idx="759">
                  <c:v>7522.5</c:v>
                </c:pt>
                <c:pt idx="760">
                  <c:v>7444.9</c:v>
                </c:pt>
                <c:pt idx="761">
                  <c:v>7339.2</c:v>
                </c:pt>
                <c:pt idx="762">
                  <c:v>7337.2</c:v>
                </c:pt>
                <c:pt idx="763">
                  <c:v>7323.3</c:v>
                </c:pt>
                <c:pt idx="764">
                  <c:v>7268.3</c:v>
                </c:pt>
                <c:pt idx="765">
                  <c:v>7208.5</c:v>
                </c:pt>
                <c:pt idx="766">
                  <c:v>7167.3</c:v>
                </c:pt>
                <c:pt idx="767">
                  <c:v>7131.3</c:v>
                </c:pt>
                <c:pt idx="768">
                  <c:v>7065.9</c:v>
                </c:pt>
                <c:pt idx="769">
                  <c:v>7014.9</c:v>
                </c:pt>
                <c:pt idx="770">
                  <c:v>6927.3</c:v>
                </c:pt>
                <c:pt idx="771">
                  <c:v>6845.8</c:v>
                </c:pt>
                <c:pt idx="772">
                  <c:v>6868.8</c:v>
                </c:pt>
                <c:pt idx="773">
                  <c:v>6848.7</c:v>
                </c:pt>
                <c:pt idx="774">
                  <c:v>6825.8</c:v>
                </c:pt>
                <c:pt idx="775">
                  <c:v>6781.9</c:v>
                </c:pt>
                <c:pt idx="776">
                  <c:v>6739.9</c:v>
                </c:pt>
                <c:pt idx="777">
                  <c:v>6728.3</c:v>
                </c:pt>
                <c:pt idx="778">
                  <c:v>6721.9</c:v>
                </c:pt>
                <c:pt idx="779">
                  <c:v>6722.1</c:v>
                </c:pt>
                <c:pt idx="780">
                  <c:v>6701.8</c:v>
                </c:pt>
                <c:pt idx="781">
                  <c:v>6670.4</c:v>
                </c:pt>
                <c:pt idx="782">
                  <c:v>6675.2</c:v>
                </c:pt>
                <c:pt idx="783">
                  <c:v>6663.4</c:v>
                </c:pt>
                <c:pt idx="784">
                  <c:v>6692.8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4A5-9D51-787A4301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M2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Distribution'!$L$17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'M2 Distribution'!$K$18:$K$37</c:f>
              <c:strCache>
                <c:ptCount val="20"/>
                <c:pt idx="0">
                  <c:v>Less than -1.50%</c:v>
                </c:pt>
                <c:pt idx="1">
                  <c:v>-1.50% to -1.25%</c:v>
                </c:pt>
                <c:pt idx="2">
                  <c:v>-1.25% to -1.00%</c:v>
                </c:pt>
                <c:pt idx="3">
                  <c:v>-1.00% to -0.75%</c:v>
                </c:pt>
                <c:pt idx="4">
                  <c:v>-0.75% to -0.50%</c:v>
                </c:pt>
                <c:pt idx="5">
                  <c:v>-0.50% to -0.25%</c:v>
                </c:pt>
                <c:pt idx="6">
                  <c:v>-0.25% to 0.00%</c:v>
                </c:pt>
                <c:pt idx="7">
                  <c:v>0.00% to 0.25%</c:v>
                </c:pt>
                <c:pt idx="8">
                  <c:v>0.25% to 0.50%</c:v>
                </c:pt>
                <c:pt idx="9">
                  <c:v>0.50% to 0.75%</c:v>
                </c:pt>
                <c:pt idx="10">
                  <c:v>0.75% to 1.00%</c:v>
                </c:pt>
                <c:pt idx="11">
                  <c:v>1.00% to 1.25%</c:v>
                </c:pt>
                <c:pt idx="12">
                  <c:v>1.25% to 1.50%</c:v>
                </c:pt>
                <c:pt idx="13">
                  <c:v>1.50% to 1.75%</c:v>
                </c:pt>
                <c:pt idx="14">
                  <c:v>1.75% to 2.00%</c:v>
                </c:pt>
                <c:pt idx="15">
                  <c:v>2.00% to 2.25%</c:v>
                </c:pt>
                <c:pt idx="16">
                  <c:v>2.25% to 2.50%</c:v>
                </c:pt>
                <c:pt idx="17">
                  <c:v>2.50% to 2.75%</c:v>
                </c:pt>
                <c:pt idx="18">
                  <c:v>2.75% to 3.00%</c:v>
                </c:pt>
                <c:pt idx="19">
                  <c:v>Greater than 3.00%</c:v>
                </c:pt>
              </c:strCache>
            </c:strRef>
          </c:cat>
          <c:val>
            <c:numRef>
              <c:f>'M2 Distribution'!$L$18:$L$37</c:f>
              <c:numCache>
                <c:formatCode>0.00%</c:formatCode>
                <c:ptCount val="20"/>
                <c:pt idx="0">
                  <c:v>1.2755102040816326E-3</c:v>
                </c:pt>
                <c:pt idx="1">
                  <c:v>1.2755102040816326E-3</c:v>
                </c:pt>
                <c:pt idx="2">
                  <c:v>6.3775510204081634E-3</c:v>
                </c:pt>
                <c:pt idx="3">
                  <c:v>1.5306122448979591E-2</c:v>
                </c:pt>
                <c:pt idx="4">
                  <c:v>3.0612244897959183E-2</c:v>
                </c:pt>
                <c:pt idx="5">
                  <c:v>8.9285714285714288E-2</c:v>
                </c:pt>
                <c:pt idx="6">
                  <c:v>0.16964285714285715</c:v>
                </c:pt>
                <c:pt idx="7">
                  <c:v>0.19387755102040816</c:v>
                </c:pt>
                <c:pt idx="8">
                  <c:v>0.23469387755102042</c:v>
                </c:pt>
                <c:pt idx="9">
                  <c:v>0.14540816326530612</c:v>
                </c:pt>
                <c:pt idx="10">
                  <c:v>6.5051020408163268E-2</c:v>
                </c:pt>
                <c:pt idx="11">
                  <c:v>2.6785714285714284E-2</c:v>
                </c:pt>
                <c:pt idx="12">
                  <c:v>6.3775510204081634E-3</c:v>
                </c:pt>
                <c:pt idx="13">
                  <c:v>3.8265306122448979E-3</c:v>
                </c:pt>
                <c:pt idx="14">
                  <c:v>1.2755102040816326E-3</c:v>
                </c:pt>
                <c:pt idx="15">
                  <c:v>1.2755102040816326E-3</c:v>
                </c:pt>
                <c:pt idx="16">
                  <c:v>1.2755102040816326E-3</c:v>
                </c:pt>
                <c:pt idx="17">
                  <c:v>1.2755102040816326E-3</c:v>
                </c:pt>
                <c:pt idx="18">
                  <c:v>0</c:v>
                </c:pt>
                <c:pt idx="19">
                  <c:v>5.1020408163265302E-3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686-9F61-6B8CE4B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737893578791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M2 MoM%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Distribution'!$L$17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'M2 Distribution'!$R$18:$R$37</c:f>
              <c:strCache>
                <c:ptCount val="20"/>
                <c:pt idx="0">
                  <c:v>Less than -5.00%</c:v>
                </c:pt>
                <c:pt idx="1">
                  <c:v>-5.00% to -3.50%</c:v>
                </c:pt>
                <c:pt idx="2">
                  <c:v>-3.50% to -2.00%</c:v>
                </c:pt>
                <c:pt idx="3">
                  <c:v>-2.00% to -0.50%</c:v>
                </c:pt>
                <c:pt idx="4">
                  <c:v>-0.50% to 1.00%</c:v>
                </c:pt>
                <c:pt idx="5">
                  <c:v>1.00% to 2.50%</c:v>
                </c:pt>
                <c:pt idx="6">
                  <c:v>2.50% to 4.00%</c:v>
                </c:pt>
                <c:pt idx="7">
                  <c:v>4.00% to 5.50%</c:v>
                </c:pt>
                <c:pt idx="8">
                  <c:v>5.50% to 7.00%</c:v>
                </c:pt>
                <c:pt idx="9">
                  <c:v>7.00% to 8.50%</c:v>
                </c:pt>
                <c:pt idx="10">
                  <c:v>8.50% to 10.00%</c:v>
                </c:pt>
                <c:pt idx="11">
                  <c:v>10.00% to 11.50%</c:v>
                </c:pt>
                <c:pt idx="12">
                  <c:v>11.50% to 13.00%</c:v>
                </c:pt>
                <c:pt idx="13">
                  <c:v>13.00% to 14.50%</c:v>
                </c:pt>
                <c:pt idx="14">
                  <c:v>14.50% to 16.00%</c:v>
                </c:pt>
                <c:pt idx="15">
                  <c:v>16.00% to 17.50%</c:v>
                </c:pt>
                <c:pt idx="16">
                  <c:v>17.50% to 19.00%</c:v>
                </c:pt>
                <c:pt idx="17">
                  <c:v>19.00% to 20.50%</c:v>
                </c:pt>
                <c:pt idx="18">
                  <c:v>20.50% to 22.00%</c:v>
                </c:pt>
                <c:pt idx="19">
                  <c:v>Greater than 22.00%</c:v>
                </c:pt>
              </c:strCache>
            </c:strRef>
          </c:cat>
          <c:val>
            <c:numRef>
              <c:f>'M2 Distribution'!$S$18:$S$37</c:f>
              <c:numCache>
                <c:formatCode>0.00%</c:formatCode>
                <c:ptCount val="20"/>
                <c:pt idx="0">
                  <c:v>3.6222509702457953E-2</c:v>
                </c:pt>
                <c:pt idx="1">
                  <c:v>2.4579560155239329E-2</c:v>
                </c:pt>
                <c:pt idx="2">
                  <c:v>5.8214747736093142E-2</c:v>
                </c:pt>
                <c:pt idx="3">
                  <c:v>7.6326002587322125E-2</c:v>
                </c:pt>
                <c:pt idx="4">
                  <c:v>8.6675291073738683E-2</c:v>
                </c:pt>
                <c:pt idx="5">
                  <c:v>0.15653298835705046</c:v>
                </c:pt>
                <c:pt idx="6">
                  <c:v>0.14100905562742561</c:v>
                </c:pt>
                <c:pt idx="7">
                  <c:v>0.12807244501940493</c:v>
                </c:pt>
                <c:pt idx="8">
                  <c:v>0.17205692108667528</c:v>
                </c:pt>
                <c:pt idx="9">
                  <c:v>5.5627425614489003E-2</c:v>
                </c:pt>
                <c:pt idx="10">
                  <c:v>4.0103492884864166E-2</c:v>
                </c:pt>
                <c:pt idx="11">
                  <c:v>7.7619663648124193E-3</c:v>
                </c:pt>
                <c:pt idx="12">
                  <c:v>0</c:v>
                </c:pt>
                <c:pt idx="13">
                  <c:v>1.29366106080207E-3</c:v>
                </c:pt>
                <c:pt idx="14">
                  <c:v>0</c:v>
                </c:pt>
                <c:pt idx="15">
                  <c:v>1.29366106080207E-3</c:v>
                </c:pt>
                <c:pt idx="16">
                  <c:v>0</c:v>
                </c:pt>
                <c:pt idx="17">
                  <c:v>0</c:v>
                </c:pt>
                <c:pt idx="18">
                  <c:v>5.1746442432082798E-3</c:v>
                </c:pt>
                <c:pt idx="19">
                  <c:v>9.0556274256144882E-3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0-4158-88ED-AD2E6C8C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32799"/>
        <c:axId val="1509832319"/>
      </c:barChart>
      <c:catAx>
        <c:axId val="150983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319"/>
        <c:crosses val="autoZero"/>
        <c:auto val="1"/>
        <c:lblAlgn val="ctr"/>
        <c:lblOffset val="100"/>
        <c:noMultiLvlLbl val="0"/>
      </c:catAx>
      <c:valAx>
        <c:axId val="1509832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bg1"/>
                    </a:solidFill>
                  </a:rPr>
                  <a:t>Probability</a:t>
                </a:r>
              </a:p>
            </c:rich>
          </c:tx>
          <c:layout>
            <c:manualLayout>
              <c:xMode val="edge"/>
              <c:yMode val="edge"/>
              <c:x val="5.5140705766299506E-3"/>
              <c:y val="0.341335060351675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83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 w="19050">
              <a:noFill/>
            </a:ln>
            <a:effectLst/>
          </c:spPr>
          <c:invertIfNegative val="1"/>
          <c:cat>
            <c:numRef>
              <c:f>'M2 Distribution'!$A$3:$A$787</c:f>
              <c:numCache>
                <c:formatCode>m/d/yyyy</c:formatCode>
                <c:ptCount val="785"/>
                <c:pt idx="0">
                  <c:v>21551</c:v>
                </c:pt>
                <c:pt idx="1">
                  <c:v>21582</c:v>
                </c:pt>
                <c:pt idx="2">
                  <c:v>21610</c:v>
                </c:pt>
                <c:pt idx="3">
                  <c:v>21641</c:v>
                </c:pt>
                <c:pt idx="4">
                  <c:v>21671</c:v>
                </c:pt>
                <c:pt idx="5">
                  <c:v>21702</c:v>
                </c:pt>
                <c:pt idx="6">
                  <c:v>21732</c:v>
                </c:pt>
                <c:pt idx="7">
                  <c:v>21763</c:v>
                </c:pt>
                <c:pt idx="8">
                  <c:v>21794</c:v>
                </c:pt>
                <c:pt idx="9">
                  <c:v>21824</c:v>
                </c:pt>
                <c:pt idx="10">
                  <c:v>21855</c:v>
                </c:pt>
                <c:pt idx="11">
                  <c:v>21885</c:v>
                </c:pt>
                <c:pt idx="12">
                  <c:v>21916</c:v>
                </c:pt>
                <c:pt idx="13">
                  <c:v>21947</c:v>
                </c:pt>
                <c:pt idx="14">
                  <c:v>21976</c:v>
                </c:pt>
                <c:pt idx="15">
                  <c:v>22007</c:v>
                </c:pt>
                <c:pt idx="16">
                  <c:v>22037</c:v>
                </c:pt>
                <c:pt idx="17">
                  <c:v>22068</c:v>
                </c:pt>
                <c:pt idx="18">
                  <c:v>22098</c:v>
                </c:pt>
                <c:pt idx="19">
                  <c:v>22129</c:v>
                </c:pt>
                <c:pt idx="20">
                  <c:v>22160</c:v>
                </c:pt>
                <c:pt idx="21">
                  <c:v>22190</c:v>
                </c:pt>
                <c:pt idx="22">
                  <c:v>22221</c:v>
                </c:pt>
                <c:pt idx="23">
                  <c:v>22251</c:v>
                </c:pt>
                <c:pt idx="24">
                  <c:v>22282</c:v>
                </c:pt>
                <c:pt idx="25">
                  <c:v>22313</c:v>
                </c:pt>
                <c:pt idx="26">
                  <c:v>22341</c:v>
                </c:pt>
                <c:pt idx="27">
                  <c:v>22372</c:v>
                </c:pt>
                <c:pt idx="28">
                  <c:v>22402</c:v>
                </c:pt>
                <c:pt idx="29">
                  <c:v>22433</c:v>
                </c:pt>
                <c:pt idx="30">
                  <c:v>22463</c:v>
                </c:pt>
                <c:pt idx="31">
                  <c:v>22494</c:v>
                </c:pt>
                <c:pt idx="32">
                  <c:v>22525</c:v>
                </c:pt>
                <c:pt idx="33">
                  <c:v>22555</c:v>
                </c:pt>
                <c:pt idx="34">
                  <c:v>22586</c:v>
                </c:pt>
                <c:pt idx="35">
                  <c:v>22616</c:v>
                </c:pt>
                <c:pt idx="36">
                  <c:v>22647</c:v>
                </c:pt>
                <c:pt idx="37">
                  <c:v>22678</c:v>
                </c:pt>
                <c:pt idx="38">
                  <c:v>22706</c:v>
                </c:pt>
                <c:pt idx="39">
                  <c:v>22737</c:v>
                </c:pt>
                <c:pt idx="40">
                  <c:v>22767</c:v>
                </c:pt>
                <c:pt idx="41">
                  <c:v>22798</c:v>
                </c:pt>
                <c:pt idx="42">
                  <c:v>22828</c:v>
                </c:pt>
                <c:pt idx="43">
                  <c:v>22859</c:v>
                </c:pt>
                <c:pt idx="44">
                  <c:v>22890</c:v>
                </c:pt>
                <c:pt idx="45">
                  <c:v>22920</c:v>
                </c:pt>
                <c:pt idx="46">
                  <c:v>22951</c:v>
                </c:pt>
                <c:pt idx="47">
                  <c:v>22981</c:v>
                </c:pt>
                <c:pt idx="48">
                  <c:v>23012</c:v>
                </c:pt>
                <c:pt idx="49">
                  <c:v>23043</c:v>
                </c:pt>
                <c:pt idx="50">
                  <c:v>23071</c:v>
                </c:pt>
                <c:pt idx="51">
                  <c:v>23102</c:v>
                </c:pt>
                <c:pt idx="52">
                  <c:v>23132</c:v>
                </c:pt>
                <c:pt idx="53">
                  <c:v>23163</c:v>
                </c:pt>
                <c:pt idx="54">
                  <c:v>23193</c:v>
                </c:pt>
                <c:pt idx="55">
                  <c:v>23224</c:v>
                </c:pt>
                <c:pt idx="56">
                  <c:v>23255</c:v>
                </c:pt>
                <c:pt idx="57">
                  <c:v>23285</c:v>
                </c:pt>
                <c:pt idx="58">
                  <c:v>23316</c:v>
                </c:pt>
                <c:pt idx="59">
                  <c:v>23346</c:v>
                </c:pt>
                <c:pt idx="60">
                  <c:v>23377</c:v>
                </c:pt>
                <c:pt idx="61">
                  <c:v>23408</c:v>
                </c:pt>
                <c:pt idx="62">
                  <c:v>23437</c:v>
                </c:pt>
                <c:pt idx="63">
                  <c:v>23468</c:v>
                </c:pt>
                <c:pt idx="64">
                  <c:v>23498</c:v>
                </c:pt>
                <c:pt idx="65">
                  <c:v>23529</c:v>
                </c:pt>
                <c:pt idx="66">
                  <c:v>23559</c:v>
                </c:pt>
                <c:pt idx="67">
                  <c:v>23590</c:v>
                </c:pt>
                <c:pt idx="68">
                  <c:v>23621</c:v>
                </c:pt>
                <c:pt idx="69">
                  <c:v>23651</c:v>
                </c:pt>
                <c:pt idx="70">
                  <c:v>23682</c:v>
                </c:pt>
                <c:pt idx="71">
                  <c:v>23712</c:v>
                </c:pt>
                <c:pt idx="72">
                  <c:v>23743</c:v>
                </c:pt>
                <c:pt idx="73">
                  <c:v>23774</c:v>
                </c:pt>
                <c:pt idx="74">
                  <c:v>23802</c:v>
                </c:pt>
                <c:pt idx="75">
                  <c:v>23833</c:v>
                </c:pt>
                <c:pt idx="76">
                  <c:v>23863</c:v>
                </c:pt>
                <c:pt idx="77">
                  <c:v>23894</c:v>
                </c:pt>
                <c:pt idx="78">
                  <c:v>23924</c:v>
                </c:pt>
                <c:pt idx="79">
                  <c:v>23955</c:v>
                </c:pt>
                <c:pt idx="80">
                  <c:v>23986</c:v>
                </c:pt>
                <c:pt idx="81">
                  <c:v>24016</c:v>
                </c:pt>
                <c:pt idx="82">
                  <c:v>24047</c:v>
                </c:pt>
                <c:pt idx="83">
                  <c:v>24077</c:v>
                </c:pt>
                <c:pt idx="84">
                  <c:v>24108</c:v>
                </c:pt>
                <c:pt idx="85">
                  <c:v>24139</c:v>
                </c:pt>
                <c:pt idx="86">
                  <c:v>24167</c:v>
                </c:pt>
                <c:pt idx="87">
                  <c:v>24198</c:v>
                </c:pt>
                <c:pt idx="88">
                  <c:v>24228</c:v>
                </c:pt>
                <c:pt idx="89">
                  <c:v>24259</c:v>
                </c:pt>
                <c:pt idx="90">
                  <c:v>24289</c:v>
                </c:pt>
                <c:pt idx="91">
                  <c:v>24320</c:v>
                </c:pt>
                <c:pt idx="92">
                  <c:v>24351</c:v>
                </c:pt>
                <c:pt idx="93">
                  <c:v>24381</c:v>
                </c:pt>
                <c:pt idx="94">
                  <c:v>24412</c:v>
                </c:pt>
                <c:pt idx="95">
                  <c:v>24442</c:v>
                </c:pt>
                <c:pt idx="96">
                  <c:v>24473</c:v>
                </c:pt>
                <c:pt idx="97">
                  <c:v>24504</c:v>
                </c:pt>
                <c:pt idx="98">
                  <c:v>24532</c:v>
                </c:pt>
                <c:pt idx="99">
                  <c:v>24563</c:v>
                </c:pt>
                <c:pt idx="100">
                  <c:v>24593</c:v>
                </c:pt>
                <c:pt idx="101">
                  <c:v>24624</c:v>
                </c:pt>
                <c:pt idx="102">
                  <c:v>24654</c:v>
                </c:pt>
                <c:pt idx="103">
                  <c:v>24685</c:v>
                </c:pt>
                <c:pt idx="104">
                  <c:v>24716</c:v>
                </c:pt>
                <c:pt idx="105">
                  <c:v>24746</c:v>
                </c:pt>
                <c:pt idx="106">
                  <c:v>24777</c:v>
                </c:pt>
                <c:pt idx="107">
                  <c:v>24807</c:v>
                </c:pt>
                <c:pt idx="108">
                  <c:v>24838</c:v>
                </c:pt>
                <c:pt idx="109">
                  <c:v>24869</c:v>
                </c:pt>
                <c:pt idx="110">
                  <c:v>24898</c:v>
                </c:pt>
                <c:pt idx="111">
                  <c:v>24929</c:v>
                </c:pt>
                <c:pt idx="112">
                  <c:v>24959</c:v>
                </c:pt>
                <c:pt idx="113">
                  <c:v>24990</c:v>
                </c:pt>
                <c:pt idx="114">
                  <c:v>25020</c:v>
                </c:pt>
                <c:pt idx="115">
                  <c:v>25051</c:v>
                </c:pt>
                <c:pt idx="116">
                  <c:v>25082</c:v>
                </c:pt>
                <c:pt idx="117">
                  <c:v>25112</c:v>
                </c:pt>
                <c:pt idx="118">
                  <c:v>25143</c:v>
                </c:pt>
                <c:pt idx="119">
                  <c:v>25173</c:v>
                </c:pt>
                <c:pt idx="120">
                  <c:v>25204</c:v>
                </c:pt>
                <c:pt idx="121">
                  <c:v>25235</c:v>
                </c:pt>
                <c:pt idx="122">
                  <c:v>25263</c:v>
                </c:pt>
                <c:pt idx="123">
                  <c:v>25294</c:v>
                </c:pt>
                <c:pt idx="124">
                  <c:v>25324</c:v>
                </c:pt>
                <c:pt idx="125">
                  <c:v>25355</c:v>
                </c:pt>
                <c:pt idx="126">
                  <c:v>25385</c:v>
                </c:pt>
                <c:pt idx="127">
                  <c:v>25416</c:v>
                </c:pt>
                <c:pt idx="128">
                  <c:v>25447</c:v>
                </c:pt>
                <c:pt idx="129">
                  <c:v>25477</c:v>
                </c:pt>
                <c:pt idx="130">
                  <c:v>25508</c:v>
                </c:pt>
                <c:pt idx="131">
                  <c:v>25538</c:v>
                </c:pt>
                <c:pt idx="132">
                  <c:v>25569</c:v>
                </c:pt>
                <c:pt idx="133">
                  <c:v>25600</c:v>
                </c:pt>
                <c:pt idx="134">
                  <c:v>25628</c:v>
                </c:pt>
                <c:pt idx="135">
                  <c:v>25659</c:v>
                </c:pt>
                <c:pt idx="136">
                  <c:v>25689</c:v>
                </c:pt>
                <c:pt idx="137">
                  <c:v>25720</c:v>
                </c:pt>
                <c:pt idx="138">
                  <c:v>25750</c:v>
                </c:pt>
                <c:pt idx="139">
                  <c:v>25781</c:v>
                </c:pt>
                <c:pt idx="140">
                  <c:v>25812</c:v>
                </c:pt>
                <c:pt idx="141">
                  <c:v>25842</c:v>
                </c:pt>
                <c:pt idx="142">
                  <c:v>25873</c:v>
                </c:pt>
                <c:pt idx="143">
                  <c:v>25903</c:v>
                </c:pt>
                <c:pt idx="144">
                  <c:v>25934</c:v>
                </c:pt>
                <c:pt idx="145">
                  <c:v>25965</c:v>
                </c:pt>
                <c:pt idx="146">
                  <c:v>25993</c:v>
                </c:pt>
                <c:pt idx="147">
                  <c:v>26024</c:v>
                </c:pt>
                <c:pt idx="148">
                  <c:v>26054</c:v>
                </c:pt>
                <c:pt idx="149">
                  <c:v>26085</c:v>
                </c:pt>
                <c:pt idx="150">
                  <c:v>26115</c:v>
                </c:pt>
                <c:pt idx="151">
                  <c:v>26146</c:v>
                </c:pt>
                <c:pt idx="152">
                  <c:v>26177</c:v>
                </c:pt>
                <c:pt idx="153">
                  <c:v>26207</c:v>
                </c:pt>
                <c:pt idx="154">
                  <c:v>26238</c:v>
                </c:pt>
                <c:pt idx="155">
                  <c:v>26268</c:v>
                </c:pt>
                <c:pt idx="156">
                  <c:v>26299</c:v>
                </c:pt>
                <c:pt idx="157">
                  <c:v>26330</c:v>
                </c:pt>
                <c:pt idx="158">
                  <c:v>26359</c:v>
                </c:pt>
                <c:pt idx="159">
                  <c:v>26390</c:v>
                </c:pt>
                <c:pt idx="160">
                  <c:v>26420</c:v>
                </c:pt>
                <c:pt idx="161">
                  <c:v>26451</c:v>
                </c:pt>
                <c:pt idx="162">
                  <c:v>26481</c:v>
                </c:pt>
                <c:pt idx="163">
                  <c:v>26512</c:v>
                </c:pt>
                <c:pt idx="164">
                  <c:v>26543</c:v>
                </c:pt>
                <c:pt idx="165">
                  <c:v>26573</c:v>
                </c:pt>
                <c:pt idx="166">
                  <c:v>26604</c:v>
                </c:pt>
                <c:pt idx="167">
                  <c:v>26634</c:v>
                </c:pt>
                <c:pt idx="168">
                  <c:v>26665</c:v>
                </c:pt>
                <c:pt idx="169">
                  <c:v>26696</c:v>
                </c:pt>
                <c:pt idx="170">
                  <c:v>26724</c:v>
                </c:pt>
                <c:pt idx="171">
                  <c:v>26755</c:v>
                </c:pt>
                <c:pt idx="172">
                  <c:v>26785</c:v>
                </c:pt>
                <c:pt idx="173">
                  <c:v>26816</c:v>
                </c:pt>
                <c:pt idx="174">
                  <c:v>26846</c:v>
                </c:pt>
                <c:pt idx="175">
                  <c:v>26877</c:v>
                </c:pt>
                <c:pt idx="176">
                  <c:v>26908</c:v>
                </c:pt>
                <c:pt idx="177">
                  <c:v>26938</c:v>
                </c:pt>
                <c:pt idx="178">
                  <c:v>26969</c:v>
                </c:pt>
                <c:pt idx="179">
                  <c:v>26999</c:v>
                </c:pt>
                <c:pt idx="180">
                  <c:v>27030</c:v>
                </c:pt>
                <c:pt idx="181">
                  <c:v>27061</c:v>
                </c:pt>
                <c:pt idx="182">
                  <c:v>27089</c:v>
                </c:pt>
                <c:pt idx="183">
                  <c:v>27120</c:v>
                </c:pt>
                <c:pt idx="184">
                  <c:v>27150</c:v>
                </c:pt>
                <c:pt idx="185">
                  <c:v>27181</c:v>
                </c:pt>
                <c:pt idx="186">
                  <c:v>27211</c:v>
                </c:pt>
                <c:pt idx="187">
                  <c:v>27242</c:v>
                </c:pt>
                <c:pt idx="188">
                  <c:v>27273</c:v>
                </c:pt>
                <c:pt idx="189">
                  <c:v>27303</c:v>
                </c:pt>
                <c:pt idx="190">
                  <c:v>27334</c:v>
                </c:pt>
                <c:pt idx="191">
                  <c:v>27364</c:v>
                </c:pt>
                <c:pt idx="192">
                  <c:v>27395</c:v>
                </c:pt>
                <c:pt idx="193">
                  <c:v>27426</c:v>
                </c:pt>
                <c:pt idx="194">
                  <c:v>27454</c:v>
                </c:pt>
                <c:pt idx="195">
                  <c:v>27485</c:v>
                </c:pt>
                <c:pt idx="196">
                  <c:v>27515</c:v>
                </c:pt>
                <c:pt idx="197">
                  <c:v>27546</c:v>
                </c:pt>
                <c:pt idx="198">
                  <c:v>27576</c:v>
                </c:pt>
                <c:pt idx="199">
                  <c:v>27607</c:v>
                </c:pt>
                <c:pt idx="200">
                  <c:v>27638</c:v>
                </c:pt>
                <c:pt idx="201">
                  <c:v>27668</c:v>
                </c:pt>
                <c:pt idx="202">
                  <c:v>27699</c:v>
                </c:pt>
                <c:pt idx="203">
                  <c:v>27729</c:v>
                </c:pt>
                <c:pt idx="204">
                  <c:v>27760</c:v>
                </c:pt>
                <c:pt idx="205">
                  <c:v>27791</c:v>
                </c:pt>
                <c:pt idx="206">
                  <c:v>27820</c:v>
                </c:pt>
                <c:pt idx="207">
                  <c:v>27851</c:v>
                </c:pt>
                <c:pt idx="208">
                  <c:v>27881</c:v>
                </c:pt>
                <c:pt idx="209">
                  <c:v>27912</c:v>
                </c:pt>
                <c:pt idx="210">
                  <c:v>27942</c:v>
                </c:pt>
                <c:pt idx="211">
                  <c:v>27973</c:v>
                </c:pt>
                <c:pt idx="212">
                  <c:v>28004</c:v>
                </c:pt>
                <c:pt idx="213">
                  <c:v>28034</c:v>
                </c:pt>
                <c:pt idx="214">
                  <c:v>28065</c:v>
                </c:pt>
                <c:pt idx="215">
                  <c:v>28095</c:v>
                </c:pt>
                <c:pt idx="216">
                  <c:v>28126</c:v>
                </c:pt>
                <c:pt idx="217">
                  <c:v>28157</c:v>
                </c:pt>
                <c:pt idx="218">
                  <c:v>28185</c:v>
                </c:pt>
                <c:pt idx="219">
                  <c:v>28216</c:v>
                </c:pt>
                <c:pt idx="220">
                  <c:v>28246</c:v>
                </c:pt>
                <c:pt idx="221">
                  <c:v>28277</c:v>
                </c:pt>
                <c:pt idx="222">
                  <c:v>28307</c:v>
                </c:pt>
                <c:pt idx="223">
                  <c:v>28338</c:v>
                </c:pt>
                <c:pt idx="224">
                  <c:v>28369</c:v>
                </c:pt>
                <c:pt idx="225">
                  <c:v>28399</c:v>
                </c:pt>
                <c:pt idx="226">
                  <c:v>28430</c:v>
                </c:pt>
                <c:pt idx="227">
                  <c:v>28460</c:v>
                </c:pt>
                <c:pt idx="228">
                  <c:v>28491</c:v>
                </c:pt>
                <c:pt idx="229">
                  <c:v>28522</c:v>
                </c:pt>
                <c:pt idx="230">
                  <c:v>28550</c:v>
                </c:pt>
                <c:pt idx="231">
                  <c:v>28581</c:v>
                </c:pt>
                <c:pt idx="232">
                  <c:v>28611</c:v>
                </c:pt>
                <c:pt idx="233">
                  <c:v>28642</c:v>
                </c:pt>
                <c:pt idx="234">
                  <c:v>28672</c:v>
                </c:pt>
                <c:pt idx="235">
                  <c:v>28703</c:v>
                </c:pt>
                <c:pt idx="236">
                  <c:v>28734</c:v>
                </c:pt>
                <c:pt idx="237">
                  <c:v>28764</c:v>
                </c:pt>
                <c:pt idx="238">
                  <c:v>28795</c:v>
                </c:pt>
                <c:pt idx="239">
                  <c:v>28825</c:v>
                </c:pt>
                <c:pt idx="240">
                  <c:v>28856</c:v>
                </c:pt>
                <c:pt idx="241">
                  <c:v>28887</c:v>
                </c:pt>
                <c:pt idx="242">
                  <c:v>28915</c:v>
                </c:pt>
                <c:pt idx="243">
                  <c:v>28946</c:v>
                </c:pt>
                <c:pt idx="244">
                  <c:v>28976</c:v>
                </c:pt>
                <c:pt idx="245">
                  <c:v>29007</c:v>
                </c:pt>
                <c:pt idx="246">
                  <c:v>29037</c:v>
                </c:pt>
                <c:pt idx="247">
                  <c:v>29068</c:v>
                </c:pt>
                <c:pt idx="248">
                  <c:v>29099</c:v>
                </c:pt>
                <c:pt idx="249">
                  <c:v>29129</c:v>
                </c:pt>
                <c:pt idx="250">
                  <c:v>29160</c:v>
                </c:pt>
                <c:pt idx="251">
                  <c:v>29190</c:v>
                </c:pt>
                <c:pt idx="252">
                  <c:v>29221</c:v>
                </c:pt>
                <c:pt idx="253">
                  <c:v>29252</c:v>
                </c:pt>
                <c:pt idx="254">
                  <c:v>29281</c:v>
                </c:pt>
                <c:pt idx="255">
                  <c:v>29312</c:v>
                </c:pt>
                <c:pt idx="256">
                  <c:v>29342</c:v>
                </c:pt>
                <c:pt idx="257">
                  <c:v>29373</c:v>
                </c:pt>
                <c:pt idx="258">
                  <c:v>29403</c:v>
                </c:pt>
                <c:pt idx="259">
                  <c:v>29434</c:v>
                </c:pt>
                <c:pt idx="260">
                  <c:v>29465</c:v>
                </c:pt>
                <c:pt idx="261">
                  <c:v>29495</c:v>
                </c:pt>
                <c:pt idx="262">
                  <c:v>29526</c:v>
                </c:pt>
                <c:pt idx="263">
                  <c:v>29556</c:v>
                </c:pt>
                <c:pt idx="264">
                  <c:v>29587</c:v>
                </c:pt>
                <c:pt idx="265">
                  <c:v>29618</c:v>
                </c:pt>
                <c:pt idx="266">
                  <c:v>29646</c:v>
                </c:pt>
                <c:pt idx="267">
                  <c:v>29677</c:v>
                </c:pt>
                <c:pt idx="268">
                  <c:v>29707</c:v>
                </c:pt>
                <c:pt idx="269">
                  <c:v>29738</c:v>
                </c:pt>
                <c:pt idx="270">
                  <c:v>29768</c:v>
                </c:pt>
                <c:pt idx="271">
                  <c:v>29799</c:v>
                </c:pt>
                <c:pt idx="272">
                  <c:v>29830</c:v>
                </c:pt>
                <c:pt idx="273">
                  <c:v>29860</c:v>
                </c:pt>
                <c:pt idx="274">
                  <c:v>29891</c:v>
                </c:pt>
                <c:pt idx="275">
                  <c:v>29921</c:v>
                </c:pt>
                <c:pt idx="276">
                  <c:v>29952</c:v>
                </c:pt>
                <c:pt idx="277">
                  <c:v>29983</c:v>
                </c:pt>
                <c:pt idx="278">
                  <c:v>30011</c:v>
                </c:pt>
                <c:pt idx="279">
                  <c:v>30042</c:v>
                </c:pt>
                <c:pt idx="280">
                  <c:v>30072</c:v>
                </c:pt>
                <c:pt idx="281">
                  <c:v>30103</c:v>
                </c:pt>
                <c:pt idx="282">
                  <c:v>30133</c:v>
                </c:pt>
                <c:pt idx="283">
                  <c:v>30164</c:v>
                </c:pt>
                <c:pt idx="284">
                  <c:v>30195</c:v>
                </c:pt>
                <c:pt idx="285">
                  <c:v>30225</c:v>
                </c:pt>
                <c:pt idx="286">
                  <c:v>30256</c:v>
                </c:pt>
                <c:pt idx="287">
                  <c:v>30286</c:v>
                </c:pt>
                <c:pt idx="288">
                  <c:v>30317</c:v>
                </c:pt>
                <c:pt idx="289">
                  <c:v>30348</c:v>
                </c:pt>
                <c:pt idx="290">
                  <c:v>30376</c:v>
                </c:pt>
                <c:pt idx="291">
                  <c:v>30407</c:v>
                </c:pt>
                <c:pt idx="292">
                  <c:v>30437</c:v>
                </c:pt>
                <c:pt idx="293">
                  <c:v>30468</c:v>
                </c:pt>
                <c:pt idx="294">
                  <c:v>30498</c:v>
                </c:pt>
                <c:pt idx="295">
                  <c:v>30529</c:v>
                </c:pt>
                <c:pt idx="296">
                  <c:v>30560</c:v>
                </c:pt>
                <c:pt idx="297">
                  <c:v>30590</c:v>
                </c:pt>
                <c:pt idx="298">
                  <c:v>30621</c:v>
                </c:pt>
                <c:pt idx="299">
                  <c:v>30651</c:v>
                </c:pt>
                <c:pt idx="300">
                  <c:v>30682</c:v>
                </c:pt>
                <c:pt idx="301">
                  <c:v>30713</c:v>
                </c:pt>
                <c:pt idx="302">
                  <c:v>30742</c:v>
                </c:pt>
                <c:pt idx="303">
                  <c:v>30773</c:v>
                </c:pt>
                <c:pt idx="304">
                  <c:v>30803</c:v>
                </c:pt>
                <c:pt idx="305">
                  <c:v>30834</c:v>
                </c:pt>
                <c:pt idx="306">
                  <c:v>30864</c:v>
                </c:pt>
                <c:pt idx="307">
                  <c:v>30895</c:v>
                </c:pt>
                <c:pt idx="308">
                  <c:v>30926</c:v>
                </c:pt>
                <c:pt idx="309">
                  <c:v>30956</c:v>
                </c:pt>
                <c:pt idx="310">
                  <c:v>30987</c:v>
                </c:pt>
                <c:pt idx="311">
                  <c:v>31017</c:v>
                </c:pt>
                <c:pt idx="312">
                  <c:v>31048</c:v>
                </c:pt>
                <c:pt idx="313">
                  <c:v>31079</c:v>
                </c:pt>
                <c:pt idx="314">
                  <c:v>31107</c:v>
                </c:pt>
                <c:pt idx="315">
                  <c:v>31138</c:v>
                </c:pt>
                <c:pt idx="316">
                  <c:v>31168</c:v>
                </c:pt>
                <c:pt idx="317">
                  <c:v>31199</c:v>
                </c:pt>
                <c:pt idx="318">
                  <c:v>31229</c:v>
                </c:pt>
                <c:pt idx="319">
                  <c:v>31260</c:v>
                </c:pt>
                <c:pt idx="320">
                  <c:v>31291</c:v>
                </c:pt>
                <c:pt idx="321">
                  <c:v>31321</c:v>
                </c:pt>
                <c:pt idx="322">
                  <c:v>31352</c:v>
                </c:pt>
                <c:pt idx="323">
                  <c:v>31382</c:v>
                </c:pt>
                <c:pt idx="324">
                  <c:v>31413</c:v>
                </c:pt>
                <c:pt idx="325">
                  <c:v>31444</c:v>
                </c:pt>
                <c:pt idx="326">
                  <c:v>31472</c:v>
                </c:pt>
                <c:pt idx="327">
                  <c:v>31503</c:v>
                </c:pt>
                <c:pt idx="328">
                  <c:v>31533</c:v>
                </c:pt>
                <c:pt idx="329">
                  <c:v>31564</c:v>
                </c:pt>
                <c:pt idx="330">
                  <c:v>31594</c:v>
                </c:pt>
                <c:pt idx="331">
                  <c:v>31625</c:v>
                </c:pt>
                <c:pt idx="332">
                  <c:v>31656</c:v>
                </c:pt>
                <c:pt idx="333">
                  <c:v>31686</c:v>
                </c:pt>
                <c:pt idx="334">
                  <c:v>31717</c:v>
                </c:pt>
                <c:pt idx="335">
                  <c:v>31747</c:v>
                </c:pt>
                <c:pt idx="336">
                  <c:v>31778</c:v>
                </c:pt>
                <c:pt idx="337">
                  <c:v>31809</c:v>
                </c:pt>
                <c:pt idx="338">
                  <c:v>31837</c:v>
                </c:pt>
                <c:pt idx="339">
                  <c:v>31868</c:v>
                </c:pt>
                <c:pt idx="340">
                  <c:v>31898</c:v>
                </c:pt>
                <c:pt idx="341">
                  <c:v>31929</c:v>
                </c:pt>
                <c:pt idx="342">
                  <c:v>31959</c:v>
                </c:pt>
                <c:pt idx="343">
                  <c:v>31990</c:v>
                </c:pt>
                <c:pt idx="344">
                  <c:v>32021</c:v>
                </c:pt>
                <c:pt idx="345">
                  <c:v>32051</c:v>
                </c:pt>
                <c:pt idx="346">
                  <c:v>32082</c:v>
                </c:pt>
                <c:pt idx="347">
                  <c:v>32112</c:v>
                </c:pt>
                <c:pt idx="348">
                  <c:v>32143</c:v>
                </c:pt>
                <c:pt idx="349">
                  <c:v>32174</c:v>
                </c:pt>
                <c:pt idx="350">
                  <c:v>32203</c:v>
                </c:pt>
                <c:pt idx="351">
                  <c:v>32234</c:v>
                </c:pt>
                <c:pt idx="352">
                  <c:v>32264</c:v>
                </c:pt>
                <c:pt idx="353">
                  <c:v>32295</c:v>
                </c:pt>
                <c:pt idx="354">
                  <c:v>32325</c:v>
                </c:pt>
                <c:pt idx="355">
                  <c:v>32356</c:v>
                </c:pt>
                <c:pt idx="356">
                  <c:v>32387</c:v>
                </c:pt>
                <c:pt idx="357">
                  <c:v>32417</c:v>
                </c:pt>
                <c:pt idx="358">
                  <c:v>32448</c:v>
                </c:pt>
                <c:pt idx="359">
                  <c:v>32478</c:v>
                </c:pt>
                <c:pt idx="360">
                  <c:v>32509</c:v>
                </c:pt>
                <c:pt idx="361">
                  <c:v>32540</c:v>
                </c:pt>
                <c:pt idx="362">
                  <c:v>32568</c:v>
                </c:pt>
                <c:pt idx="363">
                  <c:v>32599</c:v>
                </c:pt>
                <c:pt idx="364">
                  <c:v>32629</c:v>
                </c:pt>
                <c:pt idx="365">
                  <c:v>32660</c:v>
                </c:pt>
                <c:pt idx="366">
                  <c:v>32690</c:v>
                </c:pt>
                <c:pt idx="367">
                  <c:v>32721</c:v>
                </c:pt>
                <c:pt idx="368">
                  <c:v>32752</c:v>
                </c:pt>
                <c:pt idx="369">
                  <c:v>32782</c:v>
                </c:pt>
                <c:pt idx="370">
                  <c:v>32813</c:v>
                </c:pt>
                <c:pt idx="371">
                  <c:v>32843</c:v>
                </c:pt>
                <c:pt idx="372">
                  <c:v>32874</c:v>
                </c:pt>
                <c:pt idx="373">
                  <c:v>32905</c:v>
                </c:pt>
                <c:pt idx="374">
                  <c:v>32933</c:v>
                </c:pt>
                <c:pt idx="375">
                  <c:v>32964</c:v>
                </c:pt>
                <c:pt idx="376">
                  <c:v>32994</c:v>
                </c:pt>
                <c:pt idx="377">
                  <c:v>33025</c:v>
                </c:pt>
                <c:pt idx="378">
                  <c:v>33055</c:v>
                </c:pt>
                <c:pt idx="379">
                  <c:v>33086</c:v>
                </c:pt>
                <c:pt idx="380">
                  <c:v>33117</c:v>
                </c:pt>
                <c:pt idx="381">
                  <c:v>33147</c:v>
                </c:pt>
                <c:pt idx="382">
                  <c:v>33178</c:v>
                </c:pt>
                <c:pt idx="383">
                  <c:v>33208</c:v>
                </c:pt>
                <c:pt idx="384">
                  <c:v>33239</c:v>
                </c:pt>
                <c:pt idx="385">
                  <c:v>33270</c:v>
                </c:pt>
                <c:pt idx="386">
                  <c:v>33298</c:v>
                </c:pt>
                <c:pt idx="387">
                  <c:v>33329</c:v>
                </c:pt>
                <c:pt idx="388">
                  <c:v>33359</c:v>
                </c:pt>
                <c:pt idx="389">
                  <c:v>33390</c:v>
                </c:pt>
                <c:pt idx="390">
                  <c:v>33420</c:v>
                </c:pt>
                <c:pt idx="391">
                  <c:v>33451</c:v>
                </c:pt>
                <c:pt idx="392">
                  <c:v>33482</c:v>
                </c:pt>
                <c:pt idx="393">
                  <c:v>33512</c:v>
                </c:pt>
                <c:pt idx="394">
                  <c:v>33543</c:v>
                </c:pt>
                <c:pt idx="395">
                  <c:v>33573</c:v>
                </c:pt>
                <c:pt idx="396">
                  <c:v>33604</c:v>
                </c:pt>
                <c:pt idx="397">
                  <c:v>33635</c:v>
                </c:pt>
                <c:pt idx="398">
                  <c:v>33664</c:v>
                </c:pt>
                <c:pt idx="399">
                  <c:v>33695</c:v>
                </c:pt>
                <c:pt idx="400">
                  <c:v>33725</c:v>
                </c:pt>
                <c:pt idx="401">
                  <c:v>33756</c:v>
                </c:pt>
                <c:pt idx="402">
                  <c:v>33786</c:v>
                </c:pt>
                <c:pt idx="403">
                  <c:v>33817</c:v>
                </c:pt>
                <c:pt idx="404">
                  <c:v>33848</c:v>
                </c:pt>
                <c:pt idx="405">
                  <c:v>33878</c:v>
                </c:pt>
                <c:pt idx="406">
                  <c:v>33909</c:v>
                </c:pt>
                <c:pt idx="407">
                  <c:v>33939</c:v>
                </c:pt>
                <c:pt idx="408">
                  <c:v>33970</c:v>
                </c:pt>
                <c:pt idx="409">
                  <c:v>34001</c:v>
                </c:pt>
                <c:pt idx="410">
                  <c:v>34029</c:v>
                </c:pt>
                <c:pt idx="411">
                  <c:v>34060</c:v>
                </c:pt>
                <c:pt idx="412">
                  <c:v>34090</c:v>
                </c:pt>
                <c:pt idx="413">
                  <c:v>34121</c:v>
                </c:pt>
                <c:pt idx="414">
                  <c:v>34151</c:v>
                </c:pt>
                <c:pt idx="415">
                  <c:v>34182</c:v>
                </c:pt>
                <c:pt idx="416">
                  <c:v>34213</c:v>
                </c:pt>
                <c:pt idx="417">
                  <c:v>34243</c:v>
                </c:pt>
                <c:pt idx="418">
                  <c:v>34274</c:v>
                </c:pt>
                <c:pt idx="419">
                  <c:v>34304</c:v>
                </c:pt>
                <c:pt idx="420">
                  <c:v>34335</c:v>
                </c:pt>
                <c:pt idx="421">
                  <c:v>34366</c:v>
                </c:pt>
                <c:pt idx="422">
                  <c:v>34394</c:v>
                </c:pt>
                <c:pt idx="423">
                  <c:v>34425</c:v>
                </c:pt>
                <c:pt idx="424">
                  <c:v>34455</c:v>
                </c:pt>
                <c:pt idx="425">
                  <c:v>34486</c:v>
                </c:pt>
                <c:pt idx="426">
                  <c:v>34516</c:v>
                </c:pt>
                <c:pt idx="427">
                  <c:v>34547</c:v>
                </c:pt>
                <c:pt idx="428">
                  <c:v>34578</c:v>
                </c:pt>
                <c:pt idx="429">
                  <c:v>34608</c:v>
                </c:pt>
                <c:pt idx="430">
                  <c:v>34639</c:v>
                </c:pt>
                <c:pt idx="431">
                  <c:v>34669</c:v>
                </c:pt>
                <c:pt idx="432">
                  <c:v>34700</c:v>
                </c:pt>
                <c:pt idx="433">
                  <c:v>34731</c:v>
                </c:pt>
                <c:pt idx="434">
                  <c:v>34759</c:v>
                </c:pt>
                <c:pt idx="435">
                  <c:v>34790</c:v>
                </c:pt>
                <c:pt idx="436">
                  <c:v>34820</c:v>
                </c:pt>
                <c:pt idx="437">
                  <c:v>34851</c:v>
                </c:pt>
                <c:pt idx="438">
                  <c:v>34881</c:v>
                </c:pt>
                <c:pt idx="439">
                  <c:v>34912</c:v>
                </c:pt>
                <c:pt idx="440">
                  <c:v>34943</c:v>
                </c:pt>
                <c:pt idx="441">
                  <c:v>34973</c:v>
                </c:pt>
                <c:pt idx="442">
                  <c:v>35004</c:v>
                </c:pt>
                <c:pt idx="443">
                  <c:v>35034</c:v>
                </c:pt>
                <c:pt idx="444">
                  <c:v>35065</c:v>
                </c:pt>
                <c:pt idx="445">
                  <c:v>35096</c:v>
                </c:pt>
                <c:pt idx="446">
                  <c:v>35125</c:v>
                </c:pt>
                <c:pt idx="447">
                  <c:v>35156</c:v>
                </c:pt>
                <c:pt idx="448">
                  <c:v>35186</c:v>
                </c:pt>
                <c:pt idx="449">
                  <c:v>35217</c:v>
                </c:pt>
                <c:pt idx="450">
                  <c:v>35247</c:v>
                </c:pt>
                <c:pt idx="451">
                  <c:v>35278</c:v>
                </c:pt>
                <c:pt idx="452">
                  <c:v>35309</c:v>
                </c:pt>
                <c:pt idx="453">
                  <c:v>35339</c:v>
                </c:pt>
                <c:pt idx="454">
                  <c:v>35370</c:v>
                </c:pt>
                <c:pt idx="455">
                  <c:v>35400</c:v>
                </c:pt>
                <c:pt idx="456">
                  <c:v>35431</c:v>
                </c:pt>
                <c:pt idx="457">
                  <c:v>35462</c:v>
                </c:pt>
                <c:pt idx="458">
                  <c:v>35490</c:v>
                </c:pt>
                <c:pt idx="459">
                  <c:v>35521</c:v>
                </c:pt>
                <c:pt idx="460">
                  <c:v>35551</c:v>
                </c:pt>
                <c:pt idx="461">
                  <c:v>35582</c:v>
                </c:pt>
                <c:pt idx="462">
                  <c:v>35612</c:v>
                </c:pt>
                <c:pt idx="463">
                  <c:v>35643</c:v>
                </c:pt>
                <c:pt idx="464">
                  <c:v>35674</c:v>
                </c:pt>
                <c:pt idx="465">
                  <c:v>35704</c:v>
                </c:pt>
                <c:pt idx="466">
                  <c:v>35735</c:v>
                </c:pt>
                <c:pt idx="467">
                  <c:v>35765</c:v>
                </c:pt>
                <c:pt idx="468">
                  <c:v>35796</c:v>
                </c:pt>
                <c:pt idx="469">
                  <c:v>35827</c:v>
                </c:pt>
                <c:pt idx="470">
                  <c:v>35855</c:v>
                </c:pt>
                <c:pt idx="471">
                  <c:v>35886</c:v>
                </c:pt>
                <c:pt idx="472">
                  <c:v>35916</c:v>
                </c:pt>
                <c:pt idx="473">
                  <c:v>35947</c:v>
                </c:pt>
                <c:pt idx="474">
                  <c:v>35977</c:v>
                </c:pt>
                <c:pt idx="475">
                  <c:v>36008</c:v>
                </c:pt>
                <c:pt idx="476">
                  <c:v>36039</c:v>
                </c:pt>
                <c:pt idx="477">
                  <c:v>36069</c:v>
                </c:pt>
                <c:pt idx="478">
                  <c:v>36100</c:v>
                </c:pt>
                <c:pt idx="479">
                  <c:v>36130</c:v>
                </c:pt>
                <c:pt idx="480">
                  <c:v>36161</c:v>
                </c:pt>
                <c:pt idx="481">
                  <c:v>36192</c:v>
                </c:pt>
                <c:pt idx="482">
                  <c:v>36220</c:v>
                </c:pt>
                <c:pt idx="483">
                  <c:v>36251</c:v>
                </c:pt>
                <c:pt idx="484">
                  <c:v>36281</c:v>
                </c:pt>
                <c:pt idx="485">
                  <c:v>36312</c:v>
                </c:pt>
                <c:pt idx="486">
                  <c:v>36342</c:v>
                </c:pt>
                <c:pt idx="487">
                  <c:v>36373</c:v>
                </c:pt>
                <c:pt idx="488">
                  <c:v>36404</c:v>
                </c:pt>
                <c:pt idx="489">
                  <c:v>36434</c:v>
                </c:pt>
                <c:pt idx="490">
                  <c:v>36465</c:v>
                </c:pt>
                <c:pt idx="491">
                  <c:v>36495</c:v>
                </c:pt>
                <c:pt idx="492">
                  <c:v>36526</c:v>
                </c:pt>
                <c:pt idx="493">
                  <c:v>36557</c:v>
                </c:pt>
                <c:pt idx="494">
                  <c:v>36586</c:v>
                </c:pt>
                <c:pt idx="495">
                  <c:v>36617</c:v>
                </c:pt>
                <c:pt idx="496">
                  <c:v>36647</c:v>
                </c:pt>
                <c:pt idx="497">
                  <c:v>36678</c:v>
                </c:pt>
                <c:pt idx="498">
                  <c:v>36708</c:v>
                </c:pt>
                <c:pt idx="499">
                  <c:v>36739</c:v>
                </c:pt>
                <c:pt idx="500">
                  <c:v>36770</c:v>
                </c:pt>
                <c:pt idx="501">
                  <c:v>36800</c:v>
                </c:pt>
                <c:pt idx="502">
                  <c:v>36831</c:v>
                </c:pt>
                <c:pt idx="503">
                  <c:v>36861</c:v>
                </c:pt>
                <c:pt idx="504">
                  <c:v>36892</c:v>
                </c:pt>
                <c:pt idx="505">
                  <c:v>36923</c:v>
                </c:pt>
                <c:pt idx="506">
                  <c:v>36951</c:v>
                </c:pt>
                <c:pt idx="507">
                  <c:v>36982</c:v>
                </c:pt>
                <c:pt idx="508">
                  <c:v>37012</c:v>
                </c:pt>
                <c:pt idx="509">
                  <c:v>37043</c:v>
                </c:pt>
                <c:pt idx="510">
                  <c:v>37073</c:v>
                </c:pt>
                <c:pt idx="511">
                  <c:v>37104</c:v>
                </c:pt>
                <c:pt idx="512">
                  <c:v>37135</c:v>
                </c:pt>
                <c:pt idx="513">
                  <c:v>37165</c:v>
                </c:pt>
                <c:pt idx="514">
                  <c:v>37196</c:v>
                </c:pt>
                <c:pt idx="515">
                  <c:v>37226</c:v>
                </c:pt>
                <c:pt idx="516">
                  <c:v>37257</c:v>
                </c:pt>
                <c:pt idx="517">
                  <c:v>37288</c:v>
                </c:pt>
                <c:pt idx="518">
                  <c:v>37316</c:v>
                </c:pt>
                <c:pt idx="519">
                  <c:v>37347</c:v>
                </c:pt>
                <c:pt idx="520">
                  <c:v>37377</c:v>
                </c:pt>
                <c:pt idx="521">
                  <c:v>37408</c:v>
                </c:pt>
                <c:pt idx="522">
                  <c:v>37438</c:v>
                </c:pt>
                <c:pt idx="523">
                  <c:v>37469</c:v>
                </c:pt>
                <c:pt idx="524">
                  <c:v>37500</c:v>
                </c:pt>
                <c:pt idx="525">
                  <c:v>37530</c:v>
                </c:pt>
                <c:pt idx="526">
                  <c:v>37561</c:v>
                </c:pt>
                <c:pt idx="527">
                  <c:v>37591</c:v>
                </c:pt>
                <c:pt idx="528">
                  <c:v>37622</c:v>
                </c:pt>
                <c:pt idx="529">
                  <c:v>37653</c:v>
                </c:pt>
                <c:pt idx="530">
                  <c:v>37681</c:v>
                </c:pt>
                <c:pt idx="531">
                  <c:v>37712</c:v>
                </c:pt>
                <c:pt idx="532">
                  <c:v>37742</c:v>
                </c:pt>
                <c:pt idx="533">
                  <c:v>37773</c:v>
                </c:pt>
                <c:pt idx="534">
                  <c:v>37803</c:v>
                </c:pt>
                <c:pt idx="535">
                  <c:v>37834</c:v>
                </c:pt>
                <c:pt idx="536">
                  <c:v>37865</c:v>
                </c:pt>
                <c:pt idx="537">
                  <c:v>37895</c:v>
                </c:pt>
                <c:pt idx="538">
                  <c:v>37926</c:v>
                </c:pt>
                <c:pt idx="539">
                  <c:v>37956</c:v>
                </c:pt>
                <c:pt idx="540">
                  <c:v>37987</c:v>
                </c:pt>
                <c:pt idx="541">
                  <c:v>38018</c:v>
                </c:pt>
                <c:pt idx="542">
                  <c:v>38047</c:v>
                </c:pt>
                <c:pt idx="543">
                  <c:v>38078</c:v>
                </c:pt>
                <c:pt idx="544">
                  <c:v>38108</c:v>
                </c:pt>
                <c:pt idx="545">
                  <c:v>38139</c:v>
                </c:pt>
                <c:pt idx="546">
                  <c:v>38169</c:v>
                </c:pt>
                <c:pt idx="547">
                  <c:v>38200</c:v>
                </c:pt>
                <c:pt idx="548">
                  <c:v>38231</c:v>
                </c:pt>
                <c:pt idx="549">
                  <c:v>38261</c:v>
                </c:pt>
                <c:pt idx="550">
                  <c:v>38292</c:v>
                </c:pt>
                <c:pt idx="551">
                  <c:v>38322</c:v>
                </c:pt>
                <c:pt idx="552">
                  <c:v>38353</c:v>
                </c:pt>
                <c:pt idx="553">
                  <c:v>38384</c:v>
                </c:pt>
                <c:pt idx="554">
                  <c:v>38412</c:v>
                </c:pt>
                <c:pt idx="555">
                  <c:v>38443</c:v>
                </c:pt>
                <c:pt idx="556">
                  <c:v>38473</c:v>
                </c:pt>
                <c:pt idx="557">
                  <c:v>38504</c:v>
                </c:pt>
                <c:pt idx="558">
                  <c:v>38534</c:v>
                </c:pt>
                <c:pt idx="559">
                  <c:v>38565</c:v>
                </c:pt>
                <c:pt idx="560">
                  <c:v>38596</c:v>
                </c:pt>
                <c:pt idx="561">
                  <c:v>38626</c:v>
                </c:pt>
                <c:pt idx="562">
                  <c:v>38657</c:v>
                </c:pt>
                <c:pt idx="563">
                  <c:v>38687</c:v>
                </c:pt>
                <c:pt idx="564">
                  <c:v>38718</c:v>
                </c:pt>
                <c:pt idx="565">
                  <c:v>38749</c:v>
                </c:pt>
                <c:pt idx="566">
                  <c:v>38777</c:v>
                </c:pt>
                <c:pt idx="567">
                  <c:v>38808</c:v>
                </c:pt>
                <c:pt idx="568">
                  <c:v>38838</c:v>
                </c:pt>
                <c:pt idx="569">
                  <c:v>38869</c:v>
                </c:pt>
                <c:pt idx="570">
                  <c:v>38899</c:v>
                </c:pt>
                <c:pt idx="571">
                  <c:v>38930</c:v>
                </c:pt>
                <c:pt idx="572">
                  <c:v>38961</c:v>
                </c:pt>
                <c:pt idx="573">
                  <c:v>38991</c:v>
                </c:pt>
                <c:pt idx="574">
                  <c:v>39022</c:v>
                </c:pt>
                <c:pt idx="575">
                  <c:v>39052</c:v>
                </c:pt>
                <c:pt idx="576">
                  <c:v>39083</c:v>
                </c:pt>
                <c:pt idx="577">
                  <c:v>39114</c:v>
                </c:pt>
                <c:pt idx="578">
                  <c:v>39142</c:v>
                </c:pt>
                <c:pt idx="579">
                  <c:v>39173</c:v>
                </c:pt>
                <c:pt idx="580">
                  <c:v>39203</c:v>
                </c:pt>
                <c:pt idx="581">
                  <c:v>39234</c:v>
                </c:pt>
                <c:pt idx="582">
                  <c:v>39264</c:v>
                </c:pt>
                <c:pt idx="583">
                  <c:v>39295</c:v>
                </c:pt>
                <c:pt idx="584">
                  <c:v>39326</c:v>
                </c:pt>
                <c:pt idx="585">
                  <c:v>39356</c:v>
                </c:pt>
                <c:pt idx="586">
                  <c:v>39387</c:v>
                </c:pt>
                <c:pt idx="587">
                  <c:v>39417</c:v>
                </c:pt>
                <c:pt idx="588">
                  <c:v>39448</c:v>
                </c:pt>
                <c:pt idx="589">
                  <c:v>39479</c:v>
                </c:pt>
                <c:pt idx="590">
                  <c:v>39508</c:v>
                </c:pt>
                <c:pt idx="591">
                  <c:v>39539</c:v>
                </c:pt>
                <c:pt idx="592">
                  <c:v>39569</c:v>
                </c:pt>
                <c:pt idx="593">
                  <c:v>39600</c:v>
                </c:pt>
                <c:pt idx="594">
                  <c:v>39630</c:v>
                </c:pt>
                <c:pt idx="595">
                  <c:v>39661</c:v>
                </c:pt>
                <c:pt idx="596">
                  <c:v>39692</c:v>
                </c:pt>
                <c:pt idx="597">
                  <c:v>39722</c:v>
                </c:pt>
                <c:pt idx="598">
                  <c:v>39753</c:v>
                </c:pt>
                <c:pt idx="599">
                  <c:v>39783</c:v>
                </c:pt>
                <c:pt idx="600">
                  <c:v>39814</c:v>
                </c:pt>
                <c:pt idx="601">
                  <c:v>39845</c:v>
                </c:pt>
                <c:pt idx="602">
                  <c:v>39873</c:v>
                </c:pt>
                <c:pt idx="603">
                  <c:v>39904</c:v>
                </c:pt>
                <c:pt idx="604">
                  <c:v>39934</c:v>
                </c:pt>
                <c:pt idx="605">
                  <c:v>39965</c:v>
                </c:pt>
                <c:pt idx="606">
                  <c:v>39995</c:v>
                </c:pt>
                <c:pt idx="607">
                  <c:v>40026</c:v>
                </c:pt>
                <c:pt idx="608">
                  <c:v>40057</c:v>
                </c:pt>
                <c:pt idx="609">
                  <c:v>40087</c:v>
                </c:pt>
                <c:pt idx="610">
                  <c:v>40118</c:v>
                </c:pt>
                <c:pt idx="611">
                  <c:v>40148</c:v>
                </c:pt>
                <c:pt idx="612">
                  <c:v>40179</c:v>
                </c:pt>
                <c:pt idx="613">
                  <c:v>40210</c:v>
                </c:pt>
                <c:pt idx="614">
                  <c:v>40238</c:v>
                </c:pt>
                <c:pt idx="615">
                  <c:v>40269</c:v>
                </c:pt>
                <c:pt idx="616">
                  <c:v>40299</c:v>
                </c:pt>
                <c:pt idx="617">
                  <c:v>40330</c:v>
                </c:pt>
                <c:pt idx="618">
                  <c:v>40360</c:v>
                </c:pt>
                <c:pt idx="619">
                  <c:v>40391</c:v>
                </c:pt>
                <c:pt idx="620">
                  <c:v>40422</c:v>
                </c:pt>
                <c:pt idx="621">
                  <c:v>40452</c:v>
                </c:pt>
                <c:pt idx="622">
                  <c:v>40483</c:v>
                </c:pt>
                <c:pt idx="623">
                  <c:v>40513</c:v>
                </c:pt>
                <c:pt idx="624">
                  <c:v>40544</c:v>
                </c:pt>
                <c:pt idx="625">
                  <c:v>40575</c:v>
                </c:pt>
                <c:pt idx="626">
                  <c:v>40603</c:v>
                </c:pt>
                <c:pt idx="627">
                  <c:v>40634</c:v>
                </c:pt>
                <c:pt idx="628">
                  <c:v>40664</c:v>
                </c:pt>
                <c:pt idx="629">
                  <c:v>40695</c:v>
                </c:pt>
                <c:pt idx="630">
                  <c:v>40725</c:v>
                </c:pt>
                <c:pt idx="631">
                  <c:v>40756</c:v>
                </c:pt>
                <c:pt idx="632">
                  <c:v>40787</c:v>
                </c:pt>
                <c:pt idx="633">
                  <c:v>40817</c:v>
                </c:pt>
                <c:pt idx="634">
                  <c:v>40848</c:v>
                </c:pt>
                <c:pt idx="635">
                  <c:v>40878</c:v>
                </c:pt>
                <c:pt idx="636">
                  <c:v>40909</c:v>
                </c:pt>
                <c:pt idx="637">
                  <c:v>40940</c:v>
                </c:pt>
                <c:pt idx="638">
                  <c:v>40969</c:v>
                </c:pt>
                <c:pt idx="639">
                  <c:v>41000</c:v>
                </c:pt>
                <c:pt idx="640">
                  <c:v>41030</c:v>
                </c:pt>
                <c:pt idx="641">
                  <c:v>41061</c:v>
                </c:pt>
                <c:pt idx="642">
                  <c:v>41091</c:v>
                </c:pt>
                <c:pt idx="643">
                  <c:v>41122</c:v>
                </c:pt>
                <c:pt idx="644">
                  <c:v>41153</c:v>
                </c:pt>
                <c:pt idx="645">
                  <c:v>41183</c:v>
                </c:pt>
                <c:pt idx="646">
                  <c:v>41214</c:v>
                </c:pt>
                <c:pt idx="647">
                  <c:v>41244</c:v>
                </c:pt>
                <c:pt idx="648">
                  <c:v>41275</c:v>
                </c:pt>
                <c:pt idx="649">
                  <c:v>41306</c:v>
                </c:pt>
                <c:pt idx="650">
                  <c:v>41334</c:v>
                </c:pt>
                <c:pt idx="651">
                  <c:v>41365</c:v>
                </c:pt>
                <c:pt idx="652">
                  <c:v>41395</c:v>
                </c:pt>
                <c:pt idx="653">
                  <c:v>41426</c:v>
                </c:pt>
                <c:pt idx="654">
                  <c:v>41456</c:v>
                </c:pt>
                <c:pt idx="655">
                  <c:v>41487</c:v>
                </c:pt>
                <c:pt idx="656">
                  <c:v>41518</c:v>
                </c:pt>
                <c:pt idx="657">
                  <c:v>41548</c:v>
                </c:pt>
                <c:pt idx="658">
                  <c:v>41579</c:v>
                </c:pt>
                <c:pt idx="659">
                  <c:v>41609</c:v>
                </c:pt>
                <c:pt idx="660">
                  <c:v>41640</c:v>
                </c:pt>
                <c:pt idx="661">
                  <c:v>41671</c:v>
                </c:pt>
                <c:pt idx="662">
                  <c:v>41699</c:v>
                </c:pt>
                <c:pt idx="663">
                  <c:v>41730</c:v>
                </c:pt>
                <c:pt idx="664">
                  <c:v>41760</c:v>
                </c:pt>
                <c:pt idx="665">
                  <c:v>41791</c:v>
                </c:pt>
                <c:pt idx="666">
                  <c:v>41821</c:v>
                </c:pt>
                <c:pt idx="667">
                  <c:v>41852</c:v>
                </c:pt>
                <c:pt idx="668">
                  <c:v>41883</c:v>
                </c:pt>
                <c:pt idx="669">
                  <c:v>41913</c:v>
                </c:pt>
                <c:pt idx="670">
                  <c:v>41944</c:v>
                </c:pt>
                <c:pt idx="671">
                  <c:v>41974</c:v>
                </c:pt>
                <c:pt idx="672">
                  <c:v>42005</c:v>
                </c:pt>
                <c:pt idx="673">
                  <c:v>42036</c:v>
                </c:pt>
                <c:pt idx="674">
                  <c:v>42064</c:v>
                </c:pt>
                <c:pt idx="675">
                  <c:v>42095</c:v>
                </c:pt>
                <c:pt idx="676">
                  <c:v>42125</c:v>
                </c:pt>
                <c:pt idx="677">
                  <c:v>42156</c:v>
                </c:pt>
                <c:pt idx="678">
                  <c:v>42186</c:v>
                </c:pt>
                <c:pt idx="679">
                  <c:v>42217</c:v>
                </c:pt>
                <c:pt idx="680">
                  <c:v>42248</c:v>
                </c:pt>
                <c:pt idx="681">
                  <c:v>42278</c:v>
                </c:pt>
                <c:pt idx="682">
                  <c:v>42309</c:v>
                </c:pt>
                <c:pt idx="683">
                  <c:v>42339</c:v>
                </c:pt>
                <c:pt idx="684">
                  <c:v>42370</c:v>
                </c:pt>
                <c:pt idx="685">
                  <c:v>42401</c:v>
                </c:pt>
                <c:pt idx="686">
                  <c:v>42430</c:v>
                </c:pt>
                <c:pt idx="687">
                  <c:v>42461</c:v>
                </c:pt>
                <c:pt idx="688">
                  <c:v>42491</c:v>
                </c:pt>
                <c:pt idx="689">
                  <c:v>42522</c:v>
                </c:pt>
                <c:pt idx="690">
                  <c:v>42552</c:v>
                </c:pt>
                <c:pt idx="691">
                  <c:v>42583</c:v>
                </c:pt>
                <c:pt idx="692">
                  <c:v>42614</c:v>
                </c:pt>
                <c:pt idx="693">
                  <c:v>42644</c:v>
                </c:pt>
                <c:pt idx="694">
                  <c:v>42675</c:v>
                </c:pt>
                <c:pt idx="695">
                  <c:v>42705</c:v>
                </c:pt>
                <c:pt idx="696">
                  <c:v>42736</c:v>
                </c:pt>
                <c:pt idx="697">
                  <c:v>42767</c:v>
                </c:pt>
                <c:pt idx="698">
                  <c:v>42795</c:v>
                </c:pt>
                <c:pt idx="699">
                  <c:v>42826</c:v>
                </c:pt>
                <c:pt idx="700">
                  <c:v>42856</c:v>
                </c:pt>
                <c:pt idx="701">
                  <c:v>42887</c:v>
                </c:pt>
                <c:pt idx="702">
                  <c:v>42917</c:v>
                </c:pt>
                <c:pt idx="703">
                  <c:v>42948</c:v>
                </c:pt>
                <c:pt idx="704">
                  <c:v>42979</c:v>
                </c:pt>
                <c:pt idx="705">
                  <c:v>43009</c:v>
                </c:pt>
                <c:pt idx="706">
                  <c:v>43040</c:v>
                </c:pt>
                <c:pt idx="707">
                  <c:v>43070</c:v>
                </c:pt>
                <c:pt idx="708">
                  <c:v>43101</c:v>
                </c:pt>
                <c:pt idx="709">
                  <c:v>43132</c:v>
                </c:pt>
                <c:pt idx="710">
                  <c:v>43160</c:v>
                </c:pt>
                <c:pt idx="711">
                  <c:v>43191</c:v>
                </c:pt>
                <c:pt idx="712">
                  <c:v>43221</c:v>
                </c:pt>
                <c:pt idx="713">
                  <c:v>43252</c:v>
                </c:pt>
                <c:pt idx="714">
                  <c:v>43282</c:v>
                </c:pt>
                <c:pt idx="715">
                  <c:v>43313</c:v>
                </c:pt>
                <c:pt idx="716">
                  <c:v>43344</c:v>
                </c:pt>
                <c:pt idx="717">
                  <c:v>43374</c:v>
                </c:pt>
                <c:pt idx="718">
                  <c:v>43405</c:v>
                </c:pt>
                <c:pt idx="719">
                  <c:v>43435</c:v>
                </c:pt>
                <c:pt idx="720">
                  <c:v>43466</c:v>
                </c:pt>
                <c:pt idx="721">
                  <c:v>43497</c:v>
                </c:pt>
                <c:pt idx="722">
                  <c:v>43525</c:v>
                </c:pt>
                <c:pt idx="723">
                  <c:v>43556</c:v>
                </c:pt>
                <c:pt idx="724">
                  <c:v>43586</c:v>
                </c:pt>
                <c:pt idx="725">
                  <c:v>43617</c:v>
                </c:pt>
                <c:pt idx="726">
                  <c:v>43647</c:v>
                </c:pt>
                <c:pt idx="727">
                  <c:v>43678</c:v>
                </c:pt>
                <c:pt idx="728">
                  <c:v>43709</c:v>
                </c:pt>
                <c:pt idx="729">
                  <c:v>43739</c:v>
                </c:pt>
                <c:pt idx="730">
                  <c:v>43770</c:v>
                </c:pt>
                <c:pt idx="731">
                  <c:v>43800</c:v>
                </c:pt>
                <c:pt idx="732">
                  <c:v>43831</c:v>
                </c:pt>
                <c:pt idx="733">
                  <c:v>43862</c:v>
                </c:pt>
                <c:pt idx="734">
                  <c:v>43891</c:v>
                </c:pt>
                <c:pt idx="735">
                  <c:v>43922</c:v>
                </c:pt>
                <c:pt idx="736">
                  <c:v>43952</c:v>
                </c:pt>
                <c:pt idx="737">
                  <c:v>43983</c:v>
                </c:pt>
                <c:pt idx="738">
                  <c:v>44013</c:v>
                </c:pt>
                <c:pt idx="739">
                  <c:v>44044</c:v>
                </c:pt>
                <c:pt idx="740">
                  <c:v>44075</c:v>
                </c:pt>
                <c:pt idx="741">
                  <c:v>44105</c:v>
                </c:pt>
                <c:pt idx="742">
                  <c:v>44136</c:v>
                </c:pt>
                <c:pt idx="743">
                  <c:v>44166</c:v>
                </c:pt>
                <c:pt idx="744">
                  <c:v>44197</c:v>
                </c:pt>
                <c:pt idx="745">
                  <c:v>44228</c:v>
                </c:pt>
                <c:pt idx="746">
                  <c:v>44256</c:v>
                </c:pt>
                <c:pt idx="747">
                  <c:v>44287</c:v>
                </c:pt>
                <c:pt idx="748">
                  <c:v>44317</c:v>
                </c:pt>
                <c:pt idx="749">
                  <c:v>44348</c:v>
                </c:pt>
                <c:pt idx="750">
                  <c:v>44378</c:v>
                </c:pt>
                <c:pt idx="751">
                  <c:v>44409</c:v>
                </c:pt>
                <c:pt idx="752">
                  <c:v>44440</c:v>
                </c:pt>
                <c:pt idx="753">
                  <c:v>44470</c:v>
                </c:pt>
                <c:pt idx="754">
                  <c:v>44501</c:v>
                </c:pt>
                <c:pt idx="755">
                  <c:v>44531</c:v>
                </c:pt>
                <c:pt idx="756">
                  <c:v>44562</c:v>
                </c:pt>
                <c:pt idx="757">
                  <c:v>44593</c:v>
                </c:pt>
                <c:pt idx="758">
                  <c:v>44621</c:v>
                </c:pt>
                <c:pt idx="759">
                  <c:v>44652</c:v>
                </c:pt>
                <c:pt idx="760">
                  <c:v>44682</c:v>
                </c:pt>
                <c:pt idx="761">
                  <c:v>44713</c:v>
                </c:pt>
                <c:pt idx="762">
                  <c:v>44743</c:v>
                </c:pt>
                <c:pt idx="763">
                  <c:v>44774</c:v>
                </c:pt>
                <c:pt idx="764">
                  <c:v>44805</c:v>
                </c:pt>
                <c:pt idx="765">
                  <c:v>44835</c:v>
                </c:pt>
                <c:pt idx="766">
                  <c:v>44866</c:v>
                </c:pt>
                <c:pt idx="767">
                  <c:v>44896</c:v>
                </c:pt>
                <c:pt idx="768">
                  <c:v>44927</c:v>
                </c:pt>
                <c:pt idx="769">
                  <c:v>44958</c:v>
                </c:pt>
                <c:pt idx="770">
                  <c:v>44986</c:v>
                </c:pt>
                <c:pt idx="771">
                  <c:v>45017</c:v>
                </c:pt>
                <c:pt idx="772">
                  <c:v>45047</c:v>
                </c:pt>
                <c:pt idx="773">
                  <c:v>45078</c:v>
                </c:pt>
                <c:pt idx="774">
                  <c:v>45108</c:v>
                </c:pt>
                <c:pt idx="775">
                  <c:v>45139</c:v>
                </c:pt>
                <c:pt idx="776">
                  <c:v>45170</c:v>
                </c:pt>
                <c:pt idx="777">
                  <c:v>45200</c:v>
                </c:pt>
                <c:pt idx="778">
                  <c:v>45231</c:v>
                </c:pt>
                <c:pt idx="779">
                  <c:v>45261</c:v>
                </c:pt>
                <c:pt idx="780">
                  <c:v>45292</c:v>
                </c:pt>
                <c:pt idx="781">
                  <c:v>45323</c:v>
                </c:pt>
                <c:pt idx="782">
                  <c:v>45352</c:v>
                </c:pt>
                <c:pt idx="783">
                  <c:v>45383</c:v>
                </c:pt>
                <c:pt idx="784">
                  <c:v>45413</c:v>
                </c:pt>
              </c:numCache>
            </c:numRef>
          </c:cat>
          <c:val>
            <c:numRef>
              <c:f>'M2 Distribution'!$C$4:$C$787</c:f>
              <c:numCache>
                <c:formatCode>0.0%</c:formatCode>
                <c:ptCount val="784"/>
                <c:pt idx="0">
                  <c:v>4.2514424536896911E-3</c:v>
                </c:pt>
                <c:pt idx="1">
                  <c:v>6.2493700231831539E-3</c:v>
                </c:pt>
                <c:pt idx="2">
                  <c:v>2.7045978162876239E-3</c:v>
                </c:pt>
                <c:pt idx="3">
                  <c:v>5.1948051948051965E-3</c:v>
                </c:pt>
                <c:pt idx="4">
                  <c:v>4.0747366328761636E-3</c:v>
                </c:pt>
                <c:pt idx="5">
                  <c:v>2.3755320201921393E-3</c:v>
                </c:pt>
                <c:pt idx="6">
                  <c:v>3.0611237286461979E-3</c:v>
                </c:pt>
                <c:pt idx="7">
                  <c:v>-1.3782240598543272E-3</c:v>
                </c:pt>
                <c:pt idx="8">
                  <c:v>-4.1403785488958178E-3</c:v>
                </c:pt>
                <c:pt idx="9">
                  <c:v>2.0787962779647007E-3</c:v>
                </c:pt>
                <c:pt idx="10">
                  <c:v>2.9635483552303832E-4</c:v>
                </c:pt>
                <c:pt idx="11">
                  <c:v>2.6664033181906799E-3</c:v>
                </c:pt>
                <c:pt idx="12">
                  <c:v>-6.8945139367670993E-4</c:v>
                </c:pt>
                <c:pt idx="13">
                  <c:v>3.0553912872068878E-3</c:v>
                </c:pt>
                <c:pt idx="14">
                  <c:v>-1.7686941141791257E-3</c:v>
                </c:pt>
                <c:pt idx="15">
                  <c:v>1.673393050497074E-3</c:v>
                </c:pt>
                <c:pt idx="16">
                  <c:v>3.2429245283018826E-3</c:v>
                </c:pt>
                <c:pt idx="17">
                  <c:v>8.0321285140561027E-3</c:v>
                </c:pt>
                <c:pt idx="18">
                  <c:v>7.1907491983287386E-3</c:v>
                </c:pt>
                <c:pt idx="19">
                  <c:v>4.8239266763145938E-3</c:v>
                </c:pt>
                <c:pt idx="20">
                  <c:v>-1.1521843494959327E-3</c:v>
                </c:pt>
                <c:pt idx="21">
                  <c:v>3.5566663462462955E-3</c:v>
                </c:pt>
                <c:pt idx="22">
                  <c:v>3.8314176245211051E-3</c:v>
                </c:pt>
                <c:pt idx="23">
                  <c:v>4.3893129770991024E-3</c:v>
                </c:pt>
                <c:pt idx="24">
                  <c:v>7.6952308569258054E-3</c:v>
                </c:pt>
                <c:pt idx="25">
                  <c:v>5.6566418402941299E-3</c:v>
                </c:pt>
                <c:pt idx="26">
                  <c:v>5.9998125058591256E-3</c:v>
                </c:pt>
                <c:pt idx="27">
                  <c:v>6.2435933277420474E-3</c:v>
                </c:pt>
                <c:pt idx="28">
                  <c:v>6.4826819781440559E-3</c:v>
                </c:pt>
                <c:pt idx="29">
                  <c:v>1.2881854987119024E-3</c:v>
                </c:pt>
                <c:pt idx="30">
                  <c:v>5.513692335967546E-3</c:v>
                </c:pt>
                <c:pt idx="31">
                  <c:v>4.4781575580330468E-3</c:v>
                </c:pt>
                <c:pt idx="32">
                  <c:v>4.8221271949777655E-3</c:v>
                </c:pt>
                <c:pt idx="33">
                  <c:v>6.9721115537846323E-3</c:v>
                </c:pt>
                <c:pt idx="34">
                  <c:v>5.3052783023110894E-3</c:v>
                </c:pt>
                <c:pt idx="35">
                  <c:v>4.9194991055456772E-3</c:v>
                </c:pt>
                <c:pt idx="36">
                  <c:v>5.3404539385848437E-3</c:v>
                </c:pt>
                <c:pt idx="37">
                  <c:v>6.8171757414785539E-3</c:v>
                </c:pt>
                <c:pt idx="38">
                  <c:v>5.7157931762223946E-3</c:v>
                </c:pt>
                <c:pt idx="39">
                  <c:v>4.7215178805630753E-3</c:v>
                </c:pt>
                <c:pt idx="40">
                  <c:v>6.1787485858499913E-3</c:v>
                </c:pt>
                <c:pt idx="41">
                  <c:v>3.9785504238021296E-3</c:v>
                </c:pt>
                <c:pt idx="42">
                  <c:v>3.7043418332183276E-3</c:v>
                </c:pt>
                <c:pt idx="43">
                  <c:v>1.3732726804567275E-3</c:v>
                </c:pt>
                <c:pt idx="44">
                  <c:v>7.7997771492241963E-3</c:v>
                </c:pt>
                <c:pt idx="45">
                  <c:v>7.2291205987413676E-3</c:v>
                </c:pt>
                <c:pt idx="46">
                  <c:v>8.1060542092377119E-3</c:v>
                </c:pt>
                <c:pt idx="47">
                  <c:v>4.8580283105787991E-3</c:v>
                </c:pt>
                <c:pt idx="48">
                  <c:v>6.0848545469700532E-3</c:v>
                </c:pt>
                <c:pt idx="49">
                  <c:v>6.6280033140015959E-3</c:v>
                </c:pt>
                <c:pt idx="50">
                  <c:v>7.9835390946503271E-3</c:v>
                </c:pt>
                <c:pt idx="51">
                  <c:v>6.5322119702784232E-3</c:v>
                </c:pt>
                <c:pt idx="52">
                  <c:v>2.8392958546279434E-3</c:v>
                </c:pt>
                <c:pt idx="53">
                  <c:v>4.5300113250281715E-3</c:v>
                </c:pt>
                <c:pt idx="54">
                  <c:v>4.5901111290063135E-3</c:v>
                </c:pt>
                <c:pt idx="55">
                  <c:v>7.2144288577153937E-3</c:v>
                </c:pt>
                <c:pt idx="56">
                  <c:v>5.0139275766016844E-3</c:v>
                </c:pt>
                <c:pt idx="57">
                  <c:v>7.2062084257207282E-3</c:v>
                </c:pt>
                <c:pt idx="58">
                  <c:v>1.1007154650521933E-3</c:v>
                </c:pt>
                <c:pt idx="59">
                  <c:v>3.1414434932852675E-3</c:v>
                </c:pt>
                <c:pt idx="60">
                  <c:v>7.0461128943866136E-3</c:v>
                </c:pt>
                <c:pt idx="61">
                  <c:v>4.5867993469641544E-3</c:v>
                </c:pt>
                <c:pt idx="62">
                  <c:v>4.4110818758706927E-3</c:v>
                </c:pt>
                <c:pt idx="63">
                  <c:v>5.2392326065182626E-3</c:v>
                </c:pt>
                <c:pt idx="64">
                  <c:v>6.2083237525867307E-3</c:v>
                </c:pt>
                <c:pt idx="65">
                  <c:v>7.0840950639854405E-3</c:v>
                </c:pt>
                <c:pt idx="66">
                  <c:v>7.0342636714320061E-3</c:v>
                </c:pt>
                <c:pt idx="67">
                  <c:v>7.5108907916479062E-3</c:v>
                </c:pt>
                <c:pt idx="68">
                  <c:v>3.9510958699866539E-3</c:v>
                </c:pt>
                <c:pt idx="69">
                  <c:v>4.0098017375806982E-3</c:v>
                </c:pt>
                <c:pt idx="70">
                  <c:v>5.1031728422454847E-3</c:v>
                </c:pt>
                <c:pt idx="71">
                  <c:v>5.6659308314936929E-3</c:v>
                </c:pt>
                <c:pt idx="72">
                  <c:v>6.8047120801930649E-3</c:v>
                </c:pt>
                <c:pt idx="73">
                  <c:v>5.5232558139535204E-3</c:v>
                </c:pt>
                <c:pt idx="74">
                  <c:v>2.8187337380747302E-3</c:v>
                </c:pt>
                <c:pt idx="75">
                  <c:v>7.2072072072071336E-4</c:v>
                </c:pt>
                <c:pt idx="76">
                  <c:v>2.7367662945625426E-3</c:v>
                </c:pt>
                <c:pt idx="77">
                  <c:v>7.3260073260073E-3</c:v>
                </c:pt>
                <c:pt idx="78">
                  <c:v>7.4866310160428551E-3</c:v>
                </c:pt>
                <c:pt idx="79">
                  <c:v>6.0863411181881766E-3</c:v>
                </c:pt>
                <c:pt idx="80">
                  <c:v>5.9088351153631091E-3</c:v>
                </c:pt>
                <c:pt idx="81">
                  <c:v>3.7062937062937173E-3</c:v>
                </c:pt>
                <c:pt idx="82">
                  <c:v>4.5286699644673245E-3</c:v>
                </c:pt>
                <c:pt idx="83">
                  <c:v>5.1324732972672926E-3</c:v>
                </c:pt>
                <c:pt idx="84">
                  <c:v>-6.2103229367937995E-4</c:v>
                </c:pt>
                <c:pt idx="85">
                  <c:v>2.4166263895601947E-3</c:v>
                </c:pt>
                <c:pt idx="86">
                  <c:v>1.3776002204159976E-3</c:v>
                </c:pt>
                <c:pt idx="87">
                  <c:v>-4.1271151465116507E-4</c:v>
                </c:pt>
                <c:pt idx="88">
                  <c:v>1.3762730525737066E-3</c:v>
                </c:pt>
                <c:pt idx="89">
                  <c:v>-2.7487630566245258E-3</c:v>
                </c:pt>
                <c:pt idx="90">
                  <c:v>-2.5496141124586869E-3</c:v>
                </c:pt>
                <c:pt idx="91">
                  <c:v>2.8324697754749106E-3</c:v>
                </c:pt>
                <c:pt idx="92">
                  <c:v>-2.4111325434004183E-3</c:v>
                </c:pt>
                <c:pt idx="93">
                  <c:v>2.4169601546855102E-3</c:v>
                </c:pt>
                <c:pt idx="94">
                  <c:v>4.8911545880407914E-3</c:v>
                </c:pt>
                <c:pt idx="95">
                  <c:v>3.4962637965310073E-3</c:v>
                </c:pt>
                <c:pt idx="96">
                  <c:v>4.2355513048231153E-3</c:v>
                </c:pt>
                <c:pt idx="97">
                  <c:v>9.4557823129253205E-3</c:v>
                </c:pt>
                <c:pt idx="98">
                  <c:v>1.8869196037467617E-3</c:v>
                </c:pt>
                <c:pt idx="99">
                  <c:v>1.0358512140983267E-2</c:v>
                </c:pt>
                <c:pt idx="100">
                  <c:v>3.5949670461354888E-3</c:v>
                </c:pt>
                <c:pt idx="101">
                  <c:v>5.5721393034826594E-3</c:v>
                </c:pt>
                <c:pt idx="102">
                  <c:v>5.8710996767596946E-3</c:v>
                </c:pt>
                <c:pt idx="103">
                  <c:v>4.590766002098734E-3</c:v>
                </c:pt>
                <c:pt idx="104">
                  <c:v>3.8516777647212841E-3</c:v>
                </c:pt>
                <c:pt idx="105">
                  <c:v>-1.3006438186902169E-4</c:v>
                </c:pt>
                <c:pt idx="106">
                  <c:v>3.9024390243902474E-3</c:v>
                </c:pt>
                <c:pt idx="107">
                  <c:v>2.0084224165857201E-3</c:v>
                </c:pt>
                <c:pt idx="108">
                  <c:v>2.7802922539765795E-3</c:v>
                </c:pt>
                <c:pt idx="109">
                  <c:v>2.3212328325488141E-3</c:v>
                </c:pt>
                <c:pt idx="110">
                  <c:v>1.8012222579606441E-3</c:v>
                </c:pt>
                <c:pt idx="111">
                  <c:v>3.0180440506004658E-3</c:v>
                </c:pt>
                <c:pt idx="112">
                  <c:v>1.0883482714469928E-3</c:v>
                </c:pt>
                <c:pt idx="113">
                  <c:v>-2.5580354287912943E-4</c:v>
                </c:pt>
                <c:pt idx="114">
                  <c:v>4.0939039211924655E-3</c:v>
                </c:pt>
                <c:pt idx="115">
                  <c:v>4.7779830540868318E-3</c:v>
                </c:pt>
                <c:pt idx="116">
                  <c:v>1.5216839969565132E-3</c:v>
                </c:pt>
                <c:pt idx="117">
                  <c:v>5.7609521397823382E-3</c:v>
                </c:pt>
                <c:pt idx="118">
                  <c:v>2.1401145590733694E-3</c:v>
                </c:pt>
                <c:pt idx="119">
                  <c:v>1.6330632497960629E-3</c:v>
                </c:pt>
                <c:pt idx="120">
                  <c:v>1.7558161409669815E-3</c:v>
                </c:pt>
                <c:pt idx="121">
                  <c:v>-4.0062597809077394E-3</c:v>
                </c:pt>
                <c:pt idx="122">
                  <c:v>-3.2053296461567182E-3</c:v>
                </c:pt>
                <c:pt idx="123">
                  <c:v>-1.3871374527112401E-3</c:v>
                </c:pt>
                <c:pt idx="124">
                  <c:v>-2.020457128425357E-3</c:v>
                </c:pt>
                <c:pt idx="125">
                  <c:v>-3.7327597115018873E-3</c:v>
                </c:pt>
                <c:pt idx="126">
                  <c:v>-1.6511081475837353E-3</c:v>
                </c:pt>
                <c:pt idx="127">
                  <c:v>-1.9718847401564155E-3</c:v>
                </c:pt>
                <c:pt idx="128">
                  <c:v>-3.1230082855322472E-3</c:v>
                </c:pt>
                <c:pt idx="129">
                  <c:v>-1.9180359312064299E-3</c:v>
                </c:pt>
                <c:pt idx="130">
                  <c:v>-1.0889757222469765E-3</c:v>
                </c:pt>
                <c:pt idx="131">
                  <c:v>-2.3727074515840219E-3</c:v>
                </c:pt>
                <c:pt idx="132">
                  <c:v>-1.0863276981423198E-2</c:v>
                </c:pt>
                <c:pt idx="133">
                  <c:v>-3.5092279698465401E-3</c:v>
                </c:pt>
                <c:pt idx="134">
                  <c:v>-3.3259423503326779E-3</c:v>
                </c:pt>
                <c:pt idx="135">
                  <c:v>2.682719361382091E-3</c:v>
                </c:pt>
                <c:pt idx="136">
                  <c:v>1.0441138084049673E-3</c:v>
                </c:pt>
                <c:pt idx="137">
                  <c:v>3.9765319426334766E-3</c:v>
                </c:pt>
                <c:pt idx="138">
                  <c:v>7.0774625024350168E-3</c:v>
                </c:pt>
                <c:pt idx="139">
                  <c:v>5.2869116698903706E-3</c:v>
                </c:pt>
                <c:pt idx="140">
                  <c:v>3.3991790661878074E-3</c:v>
                </c:pt>
                <c:pt idx="141">
                  <c:v>2.4928092042186822E-3</c:v>
                </c:pt>
                <c:pt idx="142">
                  <c:v>3.6342769701604993E-3</c:v>
                </c:pt>
                <c:pt idx="143">
                  <c:v>7.686932215234199E-3</c:v>
                </c:pt>
                <c:pt idx="144">
                  <c:v>1.2797881729920579E-2</c:v>
                </c:pt>
                <c:pt idx="145">
                  <c:v>1.1328976034858496E-2</c:v>
                </c:pt>
                <c:pt idx="146">
                  <c:v>1.0586569828276104E-2</c:v>
                </c:pt>
                <c:pt idx="147">
                  <c:v>7.5522260795419793E-3</c:v>
                </c:pt>
                <c:pt idx="148">
                  <c:v>4.4731910777973116E-3</c:v>
                </c:pt>
                <c:pt idx="149">
                  <c:v>7.3418787988204226E-3</c:v>
                </c:pt>
                <c:pt idx="150">
                  <c:v>6.2130354262499576E-3</c:v>
                </c:pt>
                <c:pt idx="151">
                  <c:v>7.7183399631894911E-3</c:v>
                </c:pt>
                <c:pt idx="152">
                  <c:v>6.0684616744239861E-3</c:v>
                </c:pt>
                <c:pt idx="153">
                  <c:v>6.3832279222300059E-3</c:v>
                </c:pt>
                <c:pt idx="154">
                  <c:v>5.6444573756182503E-3</c:v>
                </c:pt>
                <c:pt idx="155">
                  <c:v>7.9851868996643205E-3</c:v>
                </c:pt>
                <c:pt idx="156">
                  <c:v>6.2571756601608186E-3</c:v>
                </c:pt>
                <c:pt idx="157">
                  <c:v>1.0725084146271824E-2</c:v>
                </c:pt>
                <c:pt idx="158">
                  <c:v>4.2896652932211676E-3</c:v>
                </c:pt>
                <c:pt idx="159">
                  <c:v>4.2151407857022871E-3</c:v>
                </c:pt>
                <c:pt idx="160">
                  <c:v>6.1562569957465119E-3</c:v>
                </c:pt>
                <c:pt idx="161">
                  <c:v>1.0679719657358921E-2</c:v>
                </c:pt>
                <c:pt idx="162">
                  <c:v>9.6862960924599673E-3</c:v>
                </c:pt>
                <c:pt idx="163">
                  <c:v>7.6855990406627939E-3</c:v>
                </c:pt>
                <c:pt idx="164">
                  <c:v>8.6547303510575713E-3</c:v>
                </c:pt>
                <c:pt idx="165">
                  <c:v>4.129350565774681E-3</c:v>
                </c:pt>
                <c:pt idx="166">
                  <c:v>8.2247383037812316E-3</c:v>
                </c:pt>
                <c:pt idx="167">
                  <c:v>5.2441995974150668E-3</c:v>
                </c:pt>
                <c:pt idx="168">
                  <c:v>-2.318596195394429E-3</c:v>
                </c:pt>
                <c:pt idx="169">
                  <c:v>-7.7642212010775591E-3</c:v>
                </c:pt>
                <c:pt idx="170">
                  <c:v>-1.5437027573724782E-3</c:v>
                </c:pt>
                <c:pt idx="171">
                  <c:v>4.1051340832756189E-3</c:v>
                </c:pt>
                <c:pt idx="172">
                  <c:v>1.0088138472974517E-3</c:v>
                </c:pt>
                <c:pt idx="173">
                  <c:v>3.8190208454889074E-3</c:v>
                </c:pt>
                <c:pt idx="174">
                  <c:v>-1.5059445178335573E-2</c:v>
                </c:pt>
                <c:pt idx="175">
                  <c:v>-3.8090128755364772E-3</c:v>
                </c:pt>
                <c:pt idx="176">
                  <c:v>-4.9006408530346546E-3</c:v>
                </c:pt>
                <c:pt idx="177">
                  <c:v>9.200129884185948E-4</c:v>
                </c:pt>
                <c:pt idx="178">
                  <c:v>-9.732360097323145E-4</c:v>
                </c:pt>
                <c:pt idx="179">
                  <c:v>-5.7909833847485936E-3</c:v>
                </c:pt>
                <c:pt idx="180">
                  <c:v>-5.3892215568862589E-3</c:v>
                </c:pt>
                <c:pt idx="181">
                  <c:v>-3.7217448415521881E-3</c:v>
                </c:pt>
                <c:pt idx="182">
                  <c:v>-3.0214799758281341E-3</c:v>
                </c:pt>
                <c:pt idx="183">
                  <c:v>-8.3755785761516766E-3</c:v>
                </c:pt>
                <c:pt idx="184">
                  <c:v>-4.5565681262501601E-3</c:v>
                </c:pt>
                <c:pt idx="185">
                  <c:v>-2.0096014290499342E-3</c:v>
                </c:pt>
                <c:pt idx="186">
                  <c:v>-9.0054815974940361E-3</c:v>
                </c:pt>
                <c:pt idx="187">
                  <c:v>-9.5953039453632316E-3</c:v>
                </c:pt>
                <c:pt idx="188">
                  <c:v>-1.766683763606447E-3</c:v>
                </c:pt>
                <c:pt idx="189">
                  <c:v>-3.8250742178578268E-3</c:v>
                </c:pt>
                <c:pt idx="190">
                  <c:v>-3.8397615909221416E-3</c:v>
                </c:pt>
                <c:pt idx="191">
                  <c:v>-3.0491312852375385E-3</c:v>
                </c:pt>
                <c:pt idx="192">
                  <c:v>2.827629984419211E-3</c:v>
                </c:pt>
                <c:pt idx="193">
                  <c:v>8.1137069858443489E-3</c:v>
                </c:pt>
                <c:pt idx="194">
                  <c:v>7.0780295678976035E-3</c:v>
                </c:pt>
                <c:pt idx="195">
                  <c:v>1.1789378223657998E-2</c:v>
                </c:pt>
                <c:pt idx="196">
                  <c:v>8.3468713237353498E-3</c:v>
                </c:pt>
                <c:pt idx="197">
                  <c:v>3.166666666666762E-3</c:v>
                </c:pt>
                <c:pt idx="198">
                  <c:v>4.4857949825551913E-3</c:v>
                </c:pt>
                <c:pt idx="199">
                  <c:v>1.1577902745618651E-3</c:v>
                </c:pt>
                <c:pt idx="200">
                  <c:v>8.8110578776356974E-4</c:v>
                </c:pt>
                <c:pt idx="201">
                  <c:v>1.8156808803300173E-3</c:v>
                </c:pt>
                <c:pt idx="202">
                  <c:v>3.7895430579966138E-3</c:v>
                </c:pt>
                <c:pt idx="203">
                  <c:v>6.6203425069759625E-3</c:v>
                </c:pt>
                <c:pt idx="204">
                  <c:v>1.152299162952497E-2</c:v>
                </c:pt>
                <c:pt idx="205">
                  <c:v>7.522837184309461E-3</c:v>
                </c:pt>
                <c:pt idx="206">
                  <c:v>8.4800000000000431E-3</c:v>
                </c:pt>
                <c:pt idx="207">
                  <c:v>5.2884869638796239E-3</c:v>
                </c:pt>
                <c:pt idx="208">
                  <c:v>-2.1042664001269529E-4</c:v>
                </c:pt>
                <c:pt idx="209">
                  <c:v>2.7887398053143553E-3</c:v>
                </c:pt>
                <c:pt idx="210">
                  <c:v>6.1391541609823186E-3</c:v>
                </c:pt>
                <c:pt idx="211">
                  <c:v>5.7366362451107822E-3</c:v>
                </c:pt>
                <c:pt idx="212">
                  <c:v>7.5187969924812581E-3</c:v>
                </c:pt>
                <c:pt idx="213">
                  <c:v>8.2346886258364282E-3</c:v>
                </c:pt>
                <c:pt idx="214">
                  <c:v>6.942317508933149E-3</c:v>
                </c:pt>
                <c:pt idx="215">
                  <c:v>6.2861198418331377E-3</c:v>
                </c:pt>
                <c:pt idx="216">
                  <c:v>4.030226700251216E-4</c:v>
                </c:pt>
                <c:pt idx="217">
                  <c:v>4.1796756974519234E-3</c:v>
                </c:pt>
                <c:pt idx="218">
                  <c:v>2.6076926934457401E-3</c:v>
                </c:pt>
                <c:pt idx="219">
                  <c:v>4.5015755514430378E-3</c:v>
                </c:pt>
                <c:pt idx="220">
                  <c:v>2.2904944480406364E-3</c:v>
                </c:pt>
                <c:pt idx="221">
                  <c:v>2.3349396393261834E-3</c:v>
                </c:pt>
                <c:pt idx="222">
                  <c:v>3.4199048374305985E-3</c:v>
                </c:pt>
                <c:pt idx="223">
                  <c:v>4.1985675475426643E-3</c:v>
                </c:pt>
                <c:pt idx="224">
                  <c:v>1.3280865715692425E-3</c:v>
                </c:pt>
                <c:pt idx="225">
                  <c:v>1.9649260696552595E-4</c:v>
                </c:pt>
                <c:pt idx="226">
                  <c:v>1.4242915377438159E-3</c:v>
                </c:pt>
                <c:pt idx="227">
                  <c:v>9.8087297694937625E-4</c:v>
                </c:pt>
                <c:pt idx="228">
                  <c:v>-2.4497795198430428E-4</c:v>
                </c:pt>
                <c:pt idx="229">
                  <c:v>-1.1271747120803477E-3</c:v>
                </c:pt>
                <c:pt idx="230">
                  <c:v>-1.5209498577176683E-3</c:v>
                </c:pt>
                <c:pt idx="231">
                  <c:v>-1.6215419389710162E-3</c:v>
                </c:pt>
                <c:pt idx="232">
                  <c:v>-1.6241756078353431E-3</c:v>
                </c:pt>
                <c:pt idx="233">
                  <c:v>-3.4508257333004666E-3</c:v>
                </c:pt>
                <c:pt idx="234">
                  <c:v>9.8936433341578756E-4</c:v>
                </c:pt>
                <c:pt idx="235">
                  <c:v>-4.4477390659747318E-4</c:v>
                </c:pt>
                <c:pt idx="236">
                  <c:v>-3.5597745476119158E-3</c:v>
                </c:pt>
                <c:pt idx="237">
                  <c:v>-9.4274089510770764E-4</c:v>
                </c:pt>
                <c:pt idx="238">
                  <c:v>-8.4430096846288549E-4</c:v>
                </c:pt>
                <c:pt idx="239">
                  <c:v>-4.7221393776717413E-3</c:v>
                </c:pt>
                <c:pt idx="240">
                  <c:v>-5.6435099635419039E-3</c:v>
                </c:pt>
                <c:pt idx="241">
                  <c:v>-2.8126569563032833E-3</c:v>
                </c:pt>
                <c:pt idx="242">
                  <c:v>3.022061045632185E-4</c:v>
                </c:pt>
                <c:pt idx="243">
                  <c:v>-5.4884189325277166E-3</c:v>
                </c:pt>
                <c:pt idx="244">
                  <c:v>-2.1264746088804909E-3</c:v>
                </c:pt>
                <c:pt idx="245">
                  <c:v>-2.7398650362778776E-3</c:v>
                </c:pt>
                <c:pt idx="246">
                  <c:v>-1.373696260493551E-3</c:v>
                </c:pt>
                <c:pt idx="247">
                  <c:v>-4.2796005706133844E-3</c:v>
                </c:pt>
                <c:pt idx="248">
                  <c:v>-6.3446582071224888E-3</c:v>
                </c:pt>
                <c:pt idx="249">
                  <c:v>-6.7971163748712371E-3</c:v>
                </c:pt>
                <c:pt idx="250">
                  <c:v>-6.4288676897552577E-3</c:v>
                </c:pt>
                <c:pt idx="251">
                  <c:v>-8.0880818200793625E-3</c:v>
                </c:pt>
                <c:pt idx="252">
                  <c:v>-4.7345994002840897E-3</c:v>
                </c:pt>
                <c:pt idx="253">
                  <c:v>-1.0307098683862814E-2</c:v>
                </c:pt>
                <c:pt idx="254">
                  <c:v>-8.2781456953642252E-3</c:v>
                </c:pt>
                <c:pt idx="255">
                  <c:v>-3.1773385750444305E-3</c:v>
                </c:pt>
                <c:pt idx="256">
                  <c:v>1.4046461372230201E-3</c:v>
                </c:pt>
                <c:pt idx="257">
                  <c:v>9.4410876132930976E-3</c:v>
                </c:pt>
                <c:pt idx="258">
                  <c:v>3.0463363796697784E-3</c:v>
                </c:pt>
                <c:pt idx="259">
                  <c:v>-4.2625745950553018E-4</c:v>
                </c:pt>
                <c:pt idx="260">
                  <c:v>-2.6119402985075313E-3</c:v>
                </c:pt>
                <c:pt idx="261">
                  <c:v>-3.6342258564480145E-3</c:v>
                </c:pt>
                <c:pt idx="262">
                  <c:v>-6.8122083355682816E-3</c:v>
                </c:pt>
                <c:pt idx="263">
                  <c:v>-4.7526463599049107E-3</c:v>
                </c:pt>
                <c:pt idx="264">
                  <c:v>-1.8450184501844769E-3</c:v>
                </c:pt>
                <c:pt idx="265">
                  <c:v>4.2405132108296328E-3</c:v>
                </c:pt>
                <c:pt idx="266">
                  <c:v>8.120398440883525E-3</c:v>
                </c:pt>
                <c:pt idx="267">
                  <c:v>-3.7052948125873009E-3</c:v>
                </c:pt>
                <c:pt idx="268">
                  <c:v>-5.2282649706246742E-3</c:v>
                </c:pt>
                <c:pt idx="269">
                  <c:v>-4.0637191157346653E-3</c:v>
                </c:pt>
                <c:pt idx="270">
                  <c:v>-2.7202002067350239E-4</c:v>
                </c:pt>
                <c:pt idx="271">
                  <c:v>-2.8297779712668225E-3</c:v>
                </c:pt>
                <c:pt idx="272">
                  <c:v>6.0576293385723456E-3</c:v>
                </c:pt>
                <c:pt idx="273">
                  <c:v>4.0141036072687264E-3</c:v>
                </c:pt>
                <c:pt idx="274">
                  <c:v>7.9420822302662675E-3</c:v>
                </c:pt>
                <c:pt idx="275">
                  <c:v>5.2530017152658814E-3</c:v>
                </c:pt>
                <c:pt idx="276">
                  <c:v>-8.5315132771679458E-4</c:v>
                </c:pt>
                <c:pt idx="277">
                  <c:v>6.7776710428006925E-3</c:v>
                </c:pt>
                <c:pt idx="278">
                  <c:v>6.5200106016432002E-3</c:v>
                </c:pt>
                <c:pt idx="279">
                  <c:v>-3.0545607752264781E-3</c:v>
                </c:pt>
                <c:pt idx="280">
                  <c:v>-5.5467511885894938E-3</c:v>
                </c:pt>
                <c:pt idx="281">
                  <c:v>-2.1248339973439778E-3</c:v>
                </c:pt>
                <c:pt idx="282">
                  <c:v>5.3766302901250285E-3</c:v>
                </c:pt>
                <c:pt idx="283">
                  <c:v>7.1481520703167156E-3</c:v>
                </c:pt>
                <c:pt idx="284">
                  <c:v>1.997791914200242E-3</c:v>
                </c:pt>
                <c:pt idx="285">
                  <c:v>8.499921297024926E-3</c:v>
                </c:pt>
                <c:pt idx="286">
                  <c:v>1.493158524530469E-2</c:v>
                </c:pt>
                <c:pt idx="287">
                  <c:v>2.5938076686487621E-2</c:v>
                </c:pt>
                <c:pt idx="288">
                  <c:v>1.808733886279601E-2</c:v>
                </c:pt>
                <c:pt idx="289">
                  <c:v>8.1468394189241344E-3</c:v>
                </c:pt>
                <c:pt idx="290">
                  <c:v>-4.8680751630802988E-4</c:v>
                </c:pt>
                <c:pt idx="291">
                  <c:v>3.1170855250342022E-3</c:v>
                </c:pt>
                <c:pt idx="292">
                  <c:v>3.0588463779375186E-3</c:v>
                </c:pt>
                <c:pt idx="293">
                  <c:v>1.4521516046275273E-3</c:v>
                </c:pt>
                <c:pt idx="294">
                  <c:v>1.4500459181208125E-3</c:v>
                </c:pt>
                <c:pt idx="295">
                  <c:v>1.4479463294561068E-3</c:v>
                </c:pt>
                <c:pt idx="296">
                  <c:v>3.662827124198742E-3</c:v>
                </c:pt>
                <c:pt idx="297">
                  <c:v>3.2653061224490187E-3</c:v>
                </c:pt>
                <c:pt idx="298">
                  <c:v>2.3452831091752557E-3</c:v>
                </c:pt>
                <c:pt idx="299">
                  <c:v>0</c:v>
                </c:pt>
                <c:pt idx="300">
                  <c:v>4.4408365963137797E-3</c:v>
                </c:pt>
                <c:pt idx="301">
                  <c:v>4.9441407178512087E-3</c:v>
                </c:pt>
                <c:pt idx="302">
                  <c:v>3.6898623397509933E-3</c:v>
                </c:pt>
                <c:pt idx="303">
                  <c:v>3.7234293255408168E-3</c:v>
                </c:pt>
                <c:pt idx="304">
                  <c:v>3.0522163786625978E-3</c:v>
                </c:pt>
                <c:pt idx="305">
                  <c:v>-9.362857544115144E-5</c:v>
                </c:pt>
                <c:pt idx="306">
                  <c:v>2.3409335643065354E-4</c:v>
                </c:pt>
                <c:pt idx="307">
                  <c:v>3.3701554016101198E-3</c:v>
                </c:pt>
                <c:pt idx="308">
                  <c:v>2.6590781862287916E-3</c:v>
                </c:pt>
                <c:pt idx="309">
                  <c:v>8.0491322756244266E-3</c:v>
                </c:pt>
                <c:pt idx="310">
                  <c:v>9.0464321979137896E-3</c:v>
                </c:pt>
                <c:pt idx="311">
                  <c:v>9.3312597200623237E-3</c:v>
                </c:pt>
                <c:pt idx="312">
                  <c:v>3.625487174839126E-3</c:v>
                </c:pt>
                <c:pt idx="313">
                  <c:v>4.0639393118402367E-4</c:v>
                </c:pt>
                <c:pt idx="314">
                  <c:v>2.0311442112390665E-3</c:v>
                </c:pt>
                <c:pt idx="315">
                  <c:v>4.0540540540541237E-3</c:v>
                </c:pt>
                <c:pt idx="316">
                  <c:v>6.864064602960962E-3</c:v>
                </c:pt>
                <c:pt idx="317">
                  <c:v>5.1240921445439014E-3</c:v>
                </c:pt>
                <c:pt idx="318">
                  <c:v>4.1227059136446087E-3</c:v>
                </c:pt>
                <c:pt idx="319">
                  <c:v>3.1786676084941679E-3</c:v>
                </c:pt>
                <c:pt idx="320">
                  <c:v>1.0561985653301242E-3</c:v>
                </c:pt>
                <c:pt idx="321">
                  <c:v>-6.5942761682857842E-4</c:v>
                </c:pt>
                <c:pt idx="322">
                  <c:v>1.1877529473871551E-3</c:v>
                </c:pt>
                <c:pt idx="323">
                  <c:v>3.5150929302685263E-4</c:v>
                </c:pt>
                <c:pt idx="324">
                  <c:v>6.1492511090612822E-3</c:v>
                </c:pt>
                <c:pt idx="325">
                  <c:v>1.3576635962806227E-2</c:v>
                </c:pt>
                <c:pt idx="326">
                  <c:v>1.3480919975880745E-2</c:v>
                </c:pt>
                <c:pt idx="327">
                  <c:v>7.7769750541838434E-3</c:v>
                </c:pt>
                <c:pt idx="328">
                  <c:v>4.1325799106011196E-3</c:v>
                </c:pt>
                <c:pt idx="329">
                  <c:v>7.3492356794893077E-3</c:v>
                </c:pt>
                <c:pt idx="330">
                  <c:v>6.6702797348563436E-3</c:v>
                </c:pt>
                <c:pt idx="331">
                  <c:v>4.3897792686462545E-3</c:v>
                </c:pt>
                <c:pt idx="332">
                  <c:v>5.5250896796270599E-3</c:v>
                </c:pt>
                <c:pt idx="333">
                  <c:v>3.3214417517530848E-3</c:v>
                </c:pt>
                <c:pt idx="334">
                  <c:v>6.253065228052801E-3</c:v>
                </c:pt>
                <c:pt idx="335">
                  <c:v>4.0615734535554004E-4</c:v>
                </c:pt>
                <c:pt idx="336">
                  <c:v>-2.2735577118264683E-3</c:v>
                </c:pt>
                <c:pt idx="337">
                  <c:v>-1.3021363173956191E-3</c:v>
                </c:pt>
                <c:pt idx="338">
                  <c:v>6.1117222833395601E-4</c:v>
                </c:pt>
                <c:pt idx="339">
                  <c:v>-7.7367863832566997E-4</c:v>
                </c:pt>
                <c:pt idx="340">
                  <c:v>-3.7898854884063082E-3</c:v>
                </c:pt>
                <c:pt idx="341">
                  <c:v>-1.0635686819929768E-3</c:v>
                </c:pt>
                <c:pt idx="342">
                  <c:v>-1.0647010647010235E-3</c:v>
                </c:pt>
                <c:pt idx="343">
                  <c:v>5.3291793063858783E-4</c:v>
                </c:pt>
                <c:pt idx="344">
                  <c:v>2.8680296636209857E-3</c:v>
                </c:pt>
                <c:pt idx="345">
                  <c:v>-2.0427339951791801E-3</c:v>
                </c:pt>
                <c:pt idx="346">
                  <c:v>9.4158103737673748E-4</c:v>
                </c:pt>
                <c:pt idx="347">
                  <c:v>3.9672801635990407E-3</c:v>
                </c:pt>
                <c:pt idx="348">
                  <c:v>6.314417240395942E-3</c:v>
                </c:pt>
                <c:pt idx="349">
                  <c:v>4.4935632742288956E-3</c:v>
                </c:pt>
                <c:pt idx="350">
                  <c:v>8.8663200741545545E-4</c:v>
                </c:pt>
                <c:pt idx="351">
                  <c:v>2.6978055164081916E-3</c:v>
                </c:pt>
                <c:pt idx="352">
                  <c:v>0</c:v>
                </c:pt>
                <c:pt idx="353">
                  <c:v>-1.2448799293228729E-3</c:v>
                </c:pt>
                <c:pt idx="354">
                  <c:v>-2.573278115073796E-3</c:v>
                </c:pt>
                <c:pt idx="355">
                  <c:v>-2.5396057564396335E-3</c:v>
                </c:pt>
                <c:pt idx="356">
                  <c:v>-5.2537989007439556E-4</c:v>
                </c:pt>
                <c:pt idx="357">
                  <c:v>1.6982734220210016E-3</c:v>
                </c:pt>
                <c:pt idx="358">
                  <c:v>-6.458644491988963E-4</c:v>
                </c:pt>
                <c:pt idx="359">
                  <c:v>-2.948660984771867E-3</c:v>
                </c:pt>
                <c:pt idx="360">
                  <c:v>-3.1194295900179858E-3</c:v>
                </c:pt>
                <c:pt idx="361">
                  <c:v>-2.4383305563457913E-3</c:v>
                </c:pt>
                <c:pt idx="362">
                  <c:v>-5.2144864952946568E-3</c:v>
                </c:pt>
                <c:pt idx="363">
                  <c:v>-2.9894754084934805E-3</c:v>
                </c:pt>
                <c:pt idx="364">
                  <c:v>2.1769489854597257E-3</c:v>
                </c:pt>
                <c:pt idx="365">
                  <c:v>4.836263781302419E-3</c:v>
                </c:pt>
                <c:pt idx="366">
                  <c:v>7.2194803605662994E-3</c:v>
                </c:pt>
                <c:pt idx="367">
                  <c:v>3.4826273588726142E-3</c:v>
                </c:pt>
                <c:pt idx="368">
                  <c:v>2.1388216303470653E-3</c:v>
                </c:pt>
                <c:pt idx="369">
                  <c:v>2.1745258325613914E-3</c:v>
                </c:pt>
                <c:pt idx="370">
                  <c:v>2.9332583276409085E-3</c:v>
                </c:pt>
                <c:pt idx="371">
                  <c:v>-4.8878205128204399E-3</c:v>
                </c:pt>
                <c:pt idx="372">
                  <c:v>0</c:v>
                </c:pt>
                <c:pt idx="373">
                  <c:v>-1.2883484982688653E-3</c:v>
                </c:pt>
                <c:pt idx="374">
                  <c:v>1.2900104813353686E-3</c:v>
                </c:pt>
                <c:pt idx="375">
                  <c:v>-1.85200096626148E-3</c:v>
                </c:pt>
                <c:pt idx="376">
                  <c:v>-2.0974507905775486E-3</c:v>
                </c:pt>
                <c:pt idx="377">
                  <c:v>-1.253031527890025E-3</c:v>
                </c:pt>
                <c:pt idx="378">
                  <c:v>-2.9948601724067991E-3</c:v>
                </c:pt>
                <c:pt idx="379">
                  <c:v>-2.9226709965495257E-3</c:v>
                </c:pt>
                <c:pt idx="380">
                  <c:v>-5.2925131295037398E-3</c:v>
                </c:pt>
                <c:pt idx="381">
                  <c:v>-1.2687758359597456E-3</c:v>
                </c:pt>
                <c:pt idx="382">
                  <c:v>-9.0156544545516581E-4</c:v>
                </c:pt>
                <c:pt idx="383">
                  <c:v>1.1484823625924623E-3</c:v>
                </c:pt>
                <c:pt idx="384">
                  <c:v>4.3428384136348086E-3</c:v>
                </c:pt>
                <c:pt idx="385">
                  <c:v>5.2622990943951287E-3</c:v>
                </c:pt>
                <c:pt idx="386">
                  <c:v>9.3332792273659315E-4</c:v>
                </c:pt>
                <c:pt idx="387">
                  <c:v>-5.2704127138558654E-4</c:v>
                </c:pt>
                <c:pt idx="388">
                  <c:v>-2.8394110250284932E-4</c:v>
                </c:pt>
                <c:pt idx="389">
                  <c:v>-2.0287267710783485E-4</c:v>
                </c:pt>
                <c:pt idx="390">
                  <c:v>-3.2466214845177088E-3</c:v>
                </c:pt>
                <c:pt idx="391">
                  <c:v>-2.9721916860061537E-3</c:v>
                </c:pt>
                <c:pt idx="392">
                  <c:v>1.2250898399202015E-4</c:v>
                </c:pt>
                <c:pt idx="393">
                  <c:v>-2.776530153933976E-3</c:v>
                </c:pt>
                <c:pt idx="394">
                  <c:v>-9.0079023870948127E-4</c:v>
                </c:pt>
                <c:pt idx="395">
                  <c:v>1.9261505675998158E-3</c:v>
                </c:pt>
                <c:pt idx="396">
                  <c:v>3.3949607329841758E-3</c:v>
                </c:pt>
                <c:pt idx="397">
                  <c:v>-2.4458847988260146E-3</c:v>
                </c:pt>
                <c:pt idx="398">
                  <c:v>-3.3917698500264271E-3</c:v>
                </c:pt>
                <c:pt idx="399">
                  <c:v>-2.4602263408233238E-3</c:v>
                </c:pt>
                <c:pt idx="400">
                  <c:v>-4.3982242683329176E-3</c:v>
                </c:pt>
                <c:pt idx="401">
                  <c:v>-2.6836216506337385E-3</c:v>
                </c:pt>
                <c:pt idx="402">
                  <c:v>-7.0375890048013368E-4</c:v>
                </c:pt>
                <c:pt idx="403">
                  <c:v>1.2428021044781357E-3</c:v>
                </c:pt>
                <c:pt idx="404">
                  <c:v>-2.8962720840752798E-4</c:v>
                </c:pt>
                <c:pt idx="405">
                  <c:v>-2.0279778164057349E-3</c:v>
                </c:pt>
                <c:pt idx="406">
                  <c:v>-1.9076846514329837E-3</c:v>
                </c:pt>
                <c:pt idx="407">
                  <c:v>-5.1522832093736648E-3</c:v>
                </c:pt>
                <c:pt idx="408">
                  <c:v>-3.4248005680158622E-3</c:v>
                </c:pt>
                <c:pt idx="409">
                  <c:v>-2.2211977704202912E-3</c:v>
                </c:pt>
                <c:pt idx="410">
                  <c:v>-3.5702284946236285E-3</c:v>
                </c:pt>
                <c:pt idx="411">
                  <c:v>4.679003498714307E-3</c:v>
                </c:pt>
                <c:pt idx="412">
                  <c:v>9.2305110346546648E-4</c:v>
                </c:pt>
                <c:pt idx="413">
                  <c:v>-1.5090543259557165E-3</c:v>
                </c:pt>
                <c:pt idx="414">
                  <c:v>-1.007556675063026E-3</c:v>
                </c:pt>
                <c:pt idx="415">
                  <c:v>5.0428643469491163E-4</c:v>
                </c:pt>
                <c:pt idx="416">
                  <c:v>-2.8141801075269868E-3</c:v>
                </c:pt>
                <c:pt idx="417">
                  <c:v>1.1372730719010349E-3</c:v>
                </c:pt>
                <c:pt idx="418">
                  <c:v>-7.9939414338614512E-4</c:v>
                </c:pt>
                <c:pt idx="419">
                  <c:v>1.263211082571658E-4</c:v>
                </c:pt>
                <c:pt idx="420">
                  <c:v>-2.4840013472547939E-3</c:v>
                </c:pt>
                <c:pt idx="421">
                  <c:v>-1.4772295614738917E-3</c:v>
                </c:pt>
                <c:pt idx="422">
                  <c:v>-3.3815199932374362E-4</c:v>
                </c:pt>
                <c:pt idx="423">
                  <c:v>6.7653276955592645E-4</c:v>
                </c:pt>
                <c:pt idx="424">
                  <c:v>-5.9156595960450087E-3</c:v>
                </c:pt>
                <c:pt idx="425">
                  <c:v>-8.9262943126744432E-4</c:v>
                </c:pt>
                <c:pt idx="426">
                  <c:v>-4.7223994894702859E-3</c:v>
                </c:pt>
                <c:pt idx="427">
                  <c:v>-1.8808241429426609E-3</c:v>
                </c:pt>
                <c:pt idx="428">
                  <c:v>-1.1991434689507807E-3</c:v>
                </c:pt>
                <c:pt idx="429">
                  <c:v>-1.843752679872912E-3</c:v>
                </c:pt>
                <c:pt idx="430">
                  <c:v>-2.2337729283905539E-3</c:v>
                </c:pt>
                <c:pt idx="431">
                  <c:v>-9.471735480259813E-4</c:v>
                </c:pt>
                <c:pt idx="432">
                  <c:v>-3.3613445378152251E-3</c:v>
                </c:pt>
                <c:pt idx="433">
                  <c:v>-1.643101137198788E-3</c:v>
                </c:pt>
                <c:pt idx="434">
                  <c:v>-1.6458053618606527E-3</c:v>
                </c:pt>
                <c:pt idx="435">
                  <c:v>5.1624658366231646E-3</c:v>
                </c:pt>
                <c:pt idx="436">
                  <c:v>5.0496331463099065E-3</c:v>
                </c:pt>
                <c:pt idx="437">
                  <c:v>3.8648172800275216E-3</c:v>
                </c:pt>
                <c:pt idx="438">
                  <c:v>4.1066005047698528E-3</c:v>
                </c:pt>
                <c:pt idx="439">
                  <c:v>2.3431176245047869E-3</c:v>
                </c:pt>
                <c:pt idx="440">
                  <c:v>5.100306018359646E-4</c:v>
                </c:pt>
                <c:pt idx="441">
                  <c:v>5.0977060322843215E-4</c:v>
                </c:pt>
                <c:pt idx="442">
                  <c:v>1.316236413043681E-3</c:v>
                </c:pt>
                <c:pt idx="443">
                  <c:v>-1.2721027859063927E-4</c:v>
                </c:pt>
                <c:pt idx="444">
                  <c:v>1.9083969465649719E-3</c:v>
                </c:pt>
                <c:pt idx="445">
                  <c:v>3.5978835978835999E-3</c:v>
                </c:pt>
                <c:pt idx="446">
                  <c:v>-9.2787853226483641E-4</c:v>
                </c:pt>
                <c:pt idx="447">
                  <c:v>1.3086795001688856E-3</c:v>
                </c:pt>
                <c:pt idx="448">
                  <c:v>1.5599308571185855E-3</c:v>
                </c:pt>
                <c:pt idx="449">
                  <c:v>1.9784475500927989E-3</c:v>
                </c:pt>
                <c:pt idx="450">
                  <c:v>5.8816115615667464E-4</c:v>
                </c:pt>
                <c:pt idx="451">
                  <c:v>-6.7178905823572777E-4</c:v>
                </c:pt>
                <c:pt idx="452">
                  <c:v>1.9747069450863908E-3</c:v>
                </c:pt>
                <c:pt idx="453">
                  <c:v>2.7675276752767708E-3</c:v>
                </c:pt>
                <c:pt idx="454">
                  <c:v>3.6380362967298741E-3</c:v>
                </c:pt>
                <c:pt idx="455">
                  <c:v>2.2915711845339359E-3</c:v>
                </c:pt>
                <c:pt idx="456">
                  <c:v>1.2055204522780638E-3</c:v>
                </c:pt>
                <c:pt idx="457">
                  <c:v>3.2385302055222276E-3</c:v>
                </c:pt>
                <c:pt idx="458">
                  <c:v>3.4350039316308756E-3</c:v>
                </c:pt>
                <c:pt idx="459">
                  <c:v>3.1757815722182059E-3</c:v>
                </c:pt>
                <c:pt idx="460">
                  <c:v>2.4256876207702227E-3</c:v>
                </c:pt>
                <c:pt idx="461">
                  <c:v>3.3221228775328626E-3</c:v>
                </c:pt>
                <c:pt idx="462">
                  <c:v>6.0499529902300342E-3</c:v>
                </c:pt>
                <c:pt idx="463">
                  <c:v>1.4627605542236743E-3</c:v>
                </c:pt>
                <c:pt idx="464">
                  <c:v>2.9618209112671767E-3</c:v>
                </c:pt>
                <c:pt idx="465">
                  <c:v>4.4093851132687156E-3</c:v>
                </c:pt>
                <c:pt idx="466">
                  <c:v>3.8664464940190157E-3</c:v>
                </c:pt>
                <c:pt idx="467">
                  <c:v>4.5336008024072783E-3</c:v>
                </c:pt>
                <c:pt idx="468">
                  <c:v>8.0677370396995407E-3</c:v>
                </c:pt>
                <c:pt idx="469">
                  <c:v>6.2202852614896553E-3</c:v>
                </c:pt>
                <c:pt idx="470">
                  <c:v>5.0399653502382069E-3</c:v>
                </c:pt>
                <c:pt idx="471">
                  <c:v>3.3692458374141587E-3</c:v>
                </c:pt>
                <c:pt idx="472">
                  <c:v>3.5141150286985834E-3</c:v>
                </c:pt>
                <c:pt idx="473">
                  <c:v>2.256721528345329E-3</c:v>
                </c:pt>
                <c:pt idx="474">
                  <c:v>4.6585659381186417E-3</c:v>
                </c:pt>
                <c:pt idx="475">
                  <c:v>8.6170253873796288E-3</c:v>
                </c:pt>
                <c:pt idx="476">
                  <c:v>6.8960232932342436E-3</c:v>
                </c:pt>
                <c:pt idx="477">
                  <c:v>7.7619663648125226E-3</c:v>
                </c:pt>
                <c:pt idx="478">
                  <c:v>4.7949860303557745E-3</c:v>
                </c:pt>
                <c:pt idx="479">
                  <c:v>4.4339232705818965E-3</c:v>
                </c:pt>
                <c:pt idx="480">
                  <c:v>5.1625453593207027E-3</c:v>
                </c:pt>
                <c:pt idx="481">
                  <c:v>9.3044028434263737E-4</c:v>
                </c:pt>
                <c:pt idx="482">
                  <c:v>-2.2309808879295012E-4</c:v>
                </c:pt>
                <c:pt idx="483">
                  <c:v>4.909253198452701E-3</c:v>
                </c:pt>
                <c:pt idx="484">
                  <c:v>4.8852701702442047E-3</c:v>
                </c:pt>
                <c:pt idx="485">
                  <c:v>1.8414849734826877E-3</c:v>
                </c:pt>
                <c:pt idx="486">
                  <c:v>1.3601941033749565E-3</c:v>
                </c:pt>
                <c:pt idx="487">
                  <c:v>-6.6081721061717058E-4</c:v>
                </c:pt>
                <c:pt idx="488">
                  <c:v>3.4164799235885113E-3</c:v>
                </c:pt>
                <c:pt idx="489">
                  <c:v>2.3431207439408297E-3</c:v>
                </c:pt>
                <c:pt idx="490">
                  <c:v>3.5795164000291813E-3</c:v>
                </c:pt>
                <c:pt idx="491">
                  <c:v>3.130004367447814E-3</c:v>
                </c:pt>
                <c:pt idx="492">
                  <c:v>-1.3061461432406496E-3</c:v>
                </c:pt>
                <c:pt idx="493">
                  <c:v>6.9025648477816226E-4</c:v>
                </c:pt>
                <c:pt idx="494">
                  <c:v>1.2452350698856529E-2</c:v>
                </c:pt>
                <c:pt idx="495">
                  <c:v>-4.3029259896729677E-3</c:v>
                </c:pt>
                <c:pt idx="496">
                  <c:v>-2.0527225583406583E-3</c:v>
                </c:pt>
                <c:pt idx="497">
                  <c:v>7.5782180361594342E-4</c:v>
                </c:pt>
                <c:pt idx="498">
                  <c:v>5.8776864272320761E-3</c:v>
                </c:pt>
                <c:pt idx="499">
                  <c:v>2.1867718229073851E-3</c:v>
                </c:pt>
                <c:pt idx="500">
                  <c:v>1.5739018457576748E-3</c:v>
                </c:pt>
                <c:pt idx="501">
                  <c:v>5.3571428571430602E-4</c:v>
                </c:pt>
                <c:pt idx="502">
                  <c:v>6.8534713546313242E-3</c:v>
                </c:pt>
                <c:pt idx="503">
                  <c:v>4.5378806679192696E-3</c:v>
                </c:pt>
                <c:pt idx="504">
                  <c:v>5.4349744132697886E-3</c:v>
                </c:pt>
                <c:pt idx="505">
                  <c:v>1.0986696619747827E-2</c:v>
                </c:pt>
                <c:pt idx="506">
                  <c:v>1.0867300881883368E-2</c:v>
                </c:pt>
                <c:pt idx="507">
                  <c:v>-5.6328353082604199E-3</c:v>
                </c:pt>
                <c:pt idx="508">
                  <c:v>5.630202756381486E-3</c:v>
                </c:pt>
                <c:pt idx="509">
                  <c:v>7.4534588170638294E-3</c:v>
                </c:pt>
                <c:pt idx="510">
                  <c:v>6.5118816269476021E-3</c:v>
                </c:pt>
                <c:pt idx="511">
                  <c:v>1.7207506266513128E-2</c:v>
                </c:pt>
                <c:pt idx="512">
                  <c:v>6.993006993005757E-4</c:v>
                </c:pt>
                <c:pt idx="513">
                  <c:v>8.7517886260024547E-3</c:v>
                </c:pt>
                <c:pt idx="514">
                  <c:v>1.0424226430032268E-2</c:v>
                </c:pt>
                <c:pt idx="515">
                  <c:v>2.0568070519100257E-3</c:v>
                </c:pt>
                <c:pt idx="516">
                  <c:v>3.6816212165640128E-3</c:v>
                </c:pt>
                <c:pt idx="517">
                  <c:v>-6.8168538596369288E-4</c:v>
                </c:pt>
                <c:pt idx="518">
                  <c:v>-4.417735910345888E-3</c:v>
                </c:pt>
                <c:pt idx="519">
                  <c:v>3.6216516036411406E-3</c:v>
                </c:pt>
                <c:pt idx="520">
                  <c:v>3.9986996098830829E-3</c:v>
                </c:pt>
                <c:pt idx="521">
                  <c:v>5.439886021435747E-3</c:v>
                </c:pt>
                <c:pt idx="522">
                  <c:v>4.7985572123281361E-3</c:v>
                </c:pt>
                <c:pt idx="523">
                  <c:v>2.6602564102564674E-3</c:v>
                </c:pt>
                <c:pt idx="524">
                  <c:v>5.6260588818206614E-3</c:v>
                </c:pt>
                <c:pt idx="525">
                  <c:v>7.152166311707342E-3</c:v>
                </c:pt>
                <c:pt idx="526">
                  <c:v>2.0515086478980482E-3</c:v>
                </c:pt>
                <c:pt idx="527">
                  <c:v>1.2598822010141397E-3</c:v>
                </c:pt>
                <c:pt idx="528">
                  <c:v>7.2352071471248891E-4</c:v>
                </c:pt>
                <c:pt idx="529">
                  <c:v>1.9175154029926755E-3</c:v>
                </c:pt>
                <c:pt idx="530">
                  <c:v>1.0228092743074013E-2</c:v>
                </c:pt>
                <c:pt idx="531">
                  <c:v>1.1894779340973161E-2</c:v>
                </c:pt>
                <c:pt idx="532">
                  <c:v>5.0641458474003365E-3</c:v>
                </c:pt>
                <c:pt idx="533">
                  <c:v>4.4889608208387166E-3</c:v>
                </c:pt>
                <c:pt idx="534">
                  <c:v>5.2593178087187997E-3</c:v>
                </c:pt>
                <c:pt idx="535">
                  <c:v>-7.832582332839233E-3</c:v>
                </c:pt>
                <c:pt idx="536">
                  <c:v>-4.2672518897834966E-4</c:v>
                </c:pt>
                <c:pt idx="537">
                  <c:v>3.6592059523088416E-4</c:v>
                </c:pt>
                <c:pt idx="538">
                  <c:v>-2.987258428336248E-3</c:v>
                </c:pt>
                <c:pt idx="539">
                  <c:v>-2.9656353185766315E-3</c:v>
                </c:pt>
                <c:pt idx="540">
                  <c:v>4.2317009597989674E-3</c:v>
                </c:pt>
                <c:pt idx="541">
                  <c:v>3.7253045894529713E-3</c:v>
                </c:pt>
                <c:pt idx="542">
                  <c:v>5.0500441118310757E-3</c:v>
                </c:pt>
                <c:pt idx="543">
                  <c:v>8.142385809849495E-3</c:v>
                </c:pt>
                <c:pt idx="544">
                  <c:v>-3.3327328409294976E-3</c:v>
                </c:pt>
                <c:pt idx="545">
                  <c:v>1.1447507154691561E-3</c:v>
                </c:pt>
                <c:pt idx="546">
                  <c:v>3.6409592874551144E-3</c:v>
                </c:pt>
                <c:pt idx="547">
                  <c:v>2.3385500989385744E-3</c:v>
                </c:pt>
                <c:pt idx="548">
                  <c:v>-8.674324000955691E-4</c:v>
                </c:pt>
                <c:pt idx="549">
                  <c:v>-5.688111846241517E-4</c:v>
                </c:pt>
                <c:pt idx="550">
                  <c:v>2.9055835130600283E-3</c:v>
                </c:pt>
                <c:pt idx="551">
                  <c:v>1.4933843075177755E-3</c:v>
                </c:pt>
                <c:pt idx="552">
                  <c:v>-2.8630222778920356E-3</c:v>
                </c:pt>
                <c:pt idx="553">
                  <c:v>-2.2431583669807464E-3</c:v>
                </c:pt>
                <c:pt idx="554">
                  <c:v>-9.2925659472420374E-4</c:v>
                </c:pt>
                <c:pt idx="555">
                  <c:v>3.2104173542559789E-3</c:v>
                </c:pt>
                <c:pt idx="556">
                  <c:v>4.5160904414403014E-3</c:v>
                </c:pt>
                <c:pt idx="557">
                  <c:v>-1.3398040908685349E-3</c:v>
                </c:pt>
                <c:pt idx="558">
                  <c:v>-1.1329079959453425E-3</c:v>
                </c:pt>
                <c:pt idx="559">
                  <c:v>-8.4467526265521453E-3</c:v>
                </c:pt>
                <c:pt idx="560">
                  <c:v>3.6723759068060247E-3</c:v>
                </c:pt>
                <c:pt idx="561">
                  <c:v>7.5278169330894595E-3</c:v>
                </c:pt>
                <c:pt idx="562">
                  <c:v>4.0483419658272624E-3</c:v>
                </c:pt>
                <c:pt idx="563">
                  <c:v>2.9647198339755043E-4</c:v>
                </c:pt>
                <c:pt idx="564">
                  <c:v>3.1120331950207358E-3</c:v>
                </c:pt>
                <c:pt idx="565">
                  <c:v>5.9092923622405813E-4</c:v>
                </c:pt>
                <c:pt idx="566">
                  <c:v>5.0199320832722272E-4</c:v>
                </c:pt>
                <c:pt idx="567">
                  <c:v>-1.9774511540050499E-3</c:v>
                </c:pt>
                <c:pt idx="568">
                  <c:v>3.075558184237881E-3</c:v>
                </c:pt>
                <c:pt idx="569">
                  <c:v>5.8964002476491473E-4</c:v>
                </c:pt>
                <c:pt idx="570">
                  <c:v>5.8929255428719074E-5</c:v>
                </c:pt>
                <c:pt idx="571">
                  <c:v>8.868330337939323E-3</c:v>
                </c:pt>
                <c:pt idx="572">
                  <c:v>1.1535541148297357E-2</c:v>
                </c:pt>
                <c:pt idx="573">
                  <c:v>4.5327251205358188E-3</c:v>
                </c:pt>
                <c:pt idx="574">
                  <c:v>6.8977409898263176E-4</c:v>
                </c:pt>
                <c:pt idx="575">
                  <c:v>3.7049801826640749E-3</c:v>
                </c:pt>
                <c:pt idx="576">
                  <c:v>-1.6596560505908187E-3</c:v>
                </c:pt>
                <c:pt idx="577">
                  <c:v>-4.5859726561381375E-4</c:v>
                </c:pt>
                <c:pt idx="578">
                  <c:v>7.0828434605567647E-3</c:v>
                </c:pt>
                <c:pt idx="579">
                  <c:v>-2.1924829157174974E-3</c:v>
                </c:pt>
                <c:pt idx="580">
                  <c:v>2.2829095682446177E-3</c:v>
                </c:pt>
                <c:pt idx="581">
                  <c:v>2.3915952509749872E-3</c:v>
                </c:pt>
                <c:pt idx="582">
                  <c:v>1.0083222086516797E-2</c:v>
                </c:pt>
                <c:pt idx="583">
                  <c:v>-1.7715539058544838E-3</c:v>
                </c:pt>
                <c:pt idx="584">
                  <c:v>-1.1831319192090461E-3</c:v>
                </c:pt>
                <c:pt idx="585">
                  <c:v>-4.5125081084129715E-3</c:v>
                </c:pt>
                <c:pt idx="586">
                  <c:v>1.1049097657025442E-3</c:v>
                </c:pt>
                <c:pt idx="587">
                  <c:v>1.0753905365632477E-3</c:v>
                </c:pt>
                <c:pt idx="588">
                  <c:v>8.9048453666533689E-3</c:v>
                </c:pt>
                <c:pt idx="589">
                  <c:v>5.043570848160428E-3</c:v>
                </c:pt>
                <c:pt idx="590">
                  <c:v>3.2897488081629067E-3</c:v>
                </c:pt>
                <c:pt idx="591">
                  <c:v>-4.3348987134242956E-3</c:v>
                </c:pt>
                <c:pt idx="592">
                  <c:v>-8.0935502776925405E-3</c:v>
                </c:pt>
                <c:pt idx="593">
                  <c:v>-1.097324217101403E-3</c:v>
                </c:pt>
                <c:pt idx="594">
                  <c:v>3.380091262464191E-3</c:v>
                </c:pt>
                <c:pt idx="595">
                  <c:v>8.0287462803885212E-3</c:v>
                </c:pt>
                <c:pt idx="596">
                  <c:v>2.2251308900523403E-2</c:v>
                </c:pt>
                <c:pt idx="597">
                  <c:v>2.4491241452583967E-2</c:v>
                </c:pt>
                <c:pt idx="598">
                  <c:v>3.0473860554166787E-2</c:v>
                </c:pt>
                <c:pt idx="599">
                  <c:v>7.4060693641619935E-3</c:v>
                </c:pt>
                <c:pt idx="600">
                  <c:v>-7.6846230692484419E-5</c:v>
                </c:pt>
                <c:pt idx="601">
                  <c:v>8.9660825904294139E-3</c:v>
                </c:pt>
                <c:pt idx="602">
                  <c:v>-5.8396384502101828E-4</c:v>
                </c:pt>
                <c:pt idx="603">
                  <c:v>5.4365774966338432E-3</c:v>
                </c:pt>
                <c:pt idx="604">
                  <c:v>-7.0748161811152732E-3</c:v>
                </c:pt>
                <c:pt idx="605">
                  <c:v>8.3975876021069595E-4</c:v>
                </c:pt>
                <c:pt idx="606">
                  <c:v>-3.3562166285278083E-3</c:v>
                </c:pt>
                <c:pt idx="607">
                  <c:v>-2.0154089494361926E-3</c:v>
                </c:pt>
                <c:pt idx="608">
                  <c:v>1.7894117947792054E-4</c:v>
                </c:pt>
                <c:pt idx="609">
                  <c:v>1.5335071308086867E-4</c:v>
                </c:pt>
                <c:pt idx="610">
                  <c:v>-1.0732904017172196E-3</c:v>
                </c:pt>
                <c:pt idx="611">
                  <c:v>-5.1163980557686894E-3</c:v>
                </c:pt>
                <c:pt idx="612">
                  <c:v>6.7883774749293302E-3</c:v>
                </c:pt>
                <c:pt idx="613">
                  <c:v>-6.6404454206459018E-4</c:v>
                </c:pt>
                <c:pt idx="614">
                  <c:v>3.3735432426906797E-3</c:v>
                </c:pt>
                <c:pt idx="615">
                  <c:v>6.9281711665816204E-3</c:v>
                </c:pt>
                <c:pt idx="616">
                  <c:v>2.6307801274916276E-3</c:v>
                </c:pt>
                <c:pt idx="617">
                  <c:v>-7.0642849934399177E-4</c:v>
                </c:pt>
                <c:pt idx="618">
                  <c:v>4.3678044839425834E-3</c:v>
                </c:pt>
                <c:pt idx="619">
                  <c:v>1.9355973957417838E-3</c:v>
                </c:pt>
                <c:pt idx="620">
                  <c:v>2.182748758091213E-3</c:v>
                </c:pt>
                <c:pt idx="621">
                  <c:v>-1.7524095631493708E-4</c:v>
                </c:pt>
                <c:pt idx="622">
                  <c:v>-3.7558215233612913E-4</c:v>
                </c:pt>
                <c:pt idx="623">
                  <c:v>-8.2659118803696252E-4</c:v>
                </c:pt>
                <c:pt idx="624">
                  <c:v>3.9859613938331151E-3</c:v>
                </c:pt>
                <c:pt idx="625">
                  <c:v>1.1985317985467869E-3</c:v>
                </c:pt>
                <c:pt idx="626">
                  <c:v>2.1697383844179186E-3</c:v>
                </c:pt>
                <c:pt idx="627">
                  <c:v>4.628707943460153E-3</c:v>
                </c:pt>
                <c:pt idx="628">
                  <c:v>8.3230121377260158E-3</c:v>
                </c:pt>
                <c:pt idx="629">
                  <c:v>1.545226747899564E-2</c:v>
                </c:pt>
                <c:pt idx="630">
                  <c:v>1.727349703640968E-2</c:v>
                </c:pt>
                <c:pt idx="631">
                  <c:v>2.3781778401454901E-5</c:v>
                </c:pt>
                <c:pt idx="632">
                  <c:v>2.8537455410226897E-3</c:v>
                </c:pt>
                <c:pt idx="633">
                  <c:v>3.4384633625801353E-3</c:v>
                </c:pt>
                <c:pt idx="634">
                  <c:v>4.7028240576627578E-3</c:v>
                </c:pt>
                <c:pt idx="635">
                  <c:v>4.8454626711202931E-3</c:v>
                </c:pt>
                <c:pt idx="636">
                  <c:v>3.2303370786517238E-3</c:v>
                </c:pt>
                <c:pt idx="637">
                  <c:v>2.4966167343318801E-3</c:v>
                </c:pt>
                <c:pt idx="638">
                  <c:v>3.8170603979983397E-3</c:v>
                </c:pt>
                <c:pt idx="639">
                  <c:v>6.5153377078068786E-3</c:v>
                </c:pt>
                <c:pt idx="640">
                  <c:v>7.9705137065193554E-3</c:v>
                </c:pt>
                <c:pt idx="641">
                  <c:v>4.9593198647042147E-3</c:v>
                </c:pt>
                <c:pt idx="642">
                  <c:v>1.0915789234302586E-3</c:v>
                </c:pt>
                <c:pt idx="643">
                  <c:v>3.0667181572432423E-3</c:v>
                </c:pt>
                <c:pt idx="644">
                  <c:v>3.8273394329195742E-3</c:v>
                </c:pt>
                <c:pt idx="645">
                  <c:v>8.5279187817259849E-3</c:v>
                </c:pt>
                <c:pt idx="646">
                  <c:v>1.1945507012952161E-2</c:v>
                </c:pt>
                <c:pt idx="647">
                  <c:v>2.4316378186006737E-4</c:v>
                </c:pt>
                <c:pt idx="648">
                  <c:v>-3.6686704384725211E-3</c:v>
                </c:pt>
                <c:pt idx="649">
                  <c:v>8.2738121645002938E-3</c:v>
                </c:pt>
                <c:pt idx="650">
                  <c:v>4.7519524804753299E-3</c:v>
                </c:pt>
                <c:pt idx="651">
                  <c:v>2.8464452278251784E-3</c:v>
                </c:pt>
                <c:pt idx="652">
                  <c:v>3.0567018187375172E-3</c:v>
                </c:pt>
                <c:pt idx="653">
                  <c:v>1.7413639232928269E-3</c:v>
                </c:pt>
                <c:pt idx="654">
                  <c:v>3.0420894808891319E-3</c:v>
                </c:pt>
                <c:pt idx="655">
                  <c:v>5.2425207426181064E-3</c:v>
                </c:pt>
                <c:pt idx="656">
                  <c:v>1.0947568045169609E-2</c:v>
                </c:pt>
                <c:pt idx="657">
                  <c:v>-1.1084820191428202E-3</c:v>
                </c:pt>
                <c:pt idx="658">
                  <c:v>3.3077957276084202E-3</c:v>
                </c:pt>
                <c:pt idx="659">
                  <c:v>3.9562683455993675E-3</c:v>
                </c:pt>
                <c:pt idx="660">
                  <c:v>4.8093220338982778E-3</c:v>
                </c:pt>
                <c:pt idx="661">
                  <c:v>1.2440171210492679E-3</c:v>
                </c:pt>
                <c:pt idx="662">
                  <c:v>2.1480015162362864E-3</c:v>
                </c:pt>
                <c:pt idx="663">
                  <c:v>3.8455072707406224E-3</c:v>
                </c:pt>
                <c:pt idx="664">
                  <c:v>3.600510770132459E-3</c:v>
                </c:pt>
                <c:pt idx="665">
                  <c:v>3.6084517030641194E-3</c:v>
                </c:pt>
                <c:pt idx="666">
                  <c:v>2.3069249314155993E-3</c:v>
                </c:pt>
                <c:pt idx="667">
                  <c:v>3.5664669168722352E-3</c:v>
                </c:pt>
                <c:pt idx="668">
                  <c:v>6.6736916051985951E-3</c:v>
                </c:pt>
                <c:pt idx="669">
                  <c:v>5.4184967776365056E-3</c:v>
                </c:pt>
                <c:pt idx="670">
                  <c:v>1.0288653901114442E-2</c:v>
                </c:pt>
                <c:pt idx="671">
                  <c:v>1.2649020004041223E-2</c:v>
                </c:pt>
                <c:pt idx="672">
                  <c:v>6.4849549046213095E-3</c:v>
                </c:pt>
                <c:pt idx="673">
                  <c:v>-1.6256616641225907E-3</c:v>
                </c:pt>
                <c:pt idx="674">
                  <c:v>2.3034611489505252E-3</c:v>
                </c:pt>
                <c:pt idx="675">
                  <c:v>-6.9341258048538634E-4</c:v>
                </c:pt>
                <c:pt idx="676">
                  <c:v>1.090404440919901E-3</c:v>
                </c:pt>
                <c:pt idx="677">
                  <c:v>2.5349044459848091E-3</c:v>
                </c:pt>
                <c:pt idx="678">
                  <c:v>4.16806589889962E-3</c:v>
                </c:pt>
                <c:pt idx="679">
                  <c:v>7.2589211944762422E-3</c:v>
                </c:pt>
                <c:pt idx="680">
                  <c:v>2.3045524676288398E-3</c:v>
                </c:pt>
                <c:pt idx="681">
                  <c:v>6.0988679098223919E-3</c:v>
                </c:pt>
                <c:pt idx="682">
                  <c:v>6.02316303211059E-3</c:v>
                </c:pt>
                <c:pt idx="683">
                  <c:v>1.095389354124543E-2</c:v>
                </c:pt>
                <c:pt idx="684">
                  <c:v>6.6839319038733969E-3</c:v>
                </c:pt>
                <c:pt idx="685">
                  <c:v>1.8348623853210455E-3</c:v>
                </c:pt>
                <c:pt idx="686">
                  <c:v>2.7944564027038155E-3</c:v>
                </c:pt>
                <c:pt idx="687">
                  <c:v>3.1820749388062897E-3</c:v>
                </c:pt>
                <c:pt idx="688">
                  <c:v>2.3461401302578011E-3</c:v>
                </c:pt>
                <c:pt idx="689">
                  <c:v>5.2430529548348481E-3</c:v>
                </c:pt>
                <c:pt idx="690">
                  <c:v>4.8617837717011003E-3</c:v>
                </c:pt>
                <c:pt idx="691">
                  <c:v>2.2244879043469279E-3</c:v>
                </c:pt>
                <c:pt idx="692">
                  <c:v>3.0148894848793795E-3</c:v>
                </c:pt>
                <c:pt idx="693">
                  <c:v>4.2044700154901804E-3</c:v>
                </c:pt>
                <c:pt idx="694">
                  <c:v>-3.6726898780758965E-5</c:v>
                </c:pt>
                <c:pt idx="695">
                  <c:v>1.3222169170310494E-3</c:v>
                </c:pt>
                <c:pt idx="696">
                  <c:v>3.2644976708358087E-3</c:v>
                </c:pt>
                <c:pt idx="697">
                  <c:v>5.6120210587893293E-3</c:v>
                </c:pt>
                <c:pt idx="698">
                  <c:v>3.2902510407009089E-3</c:v>
                </c:pt>
                <c:pt idx="699">
                  <c:v>5.0913175822584478E-3</c:v>
                </c:pt>
                <c:pt idx="700">
                  <c:v>1.1176608440142122E-3</c:v>
                </c:pt>
                <c:pt idx="701">
                  <c:v>4.3756189790222777E-3</c:v>
                </c:pt>
                <c:pt idx="702">
                  <c:v>4.482053856358359E-4</c:v>
                </c:pt>
                <c:pt idx="703">
                  <c:v>-1.7740981667653255E-3</c:v>
                </c:pt>
                <c:pt idx="704">
                  <c:v>3.17750969409758E-3</c:v>
                </c:pt>
                <c:pt idx="705">
                  <c:v>-7.8738748411810722E-4</c:v>
                </c:pt>
                <c:pt idx="706">
                  <c:v>1.1820119275749441E-3</c:v>
                </c:pt>
                <c:pt idx="707">
                  <c:v>-3.6134017852350597E-3</c:v>
                </c:pt>
                <c:pt idx="708">
                  <c:v>3.5905998096996683E-5</c:v>
                </c:pt>
                <c:pt idx="709">
                  <c:v>4.0213273970881591E-3</c:v>
                </c:pt>
                <c:pt idx="710">
                  <c:v>-9.8342482164248679E-4</c:v>
                </c:pt>
                <c:pt idx="711">
                  <c:v>2.4162371134019978E-3</c:v>
                </c:pt>
                <c:pt idx="712">
                  <c:v>3.4459978217009635E-3</c:v>
                </c:pt>
                <c:pt idx="713">
                  <c:v>1.921708185053328E-3</c:v>
                </c:pt>
                <c:pt idx="714">
                  <c:v>1.5983519215740927E-3</c:v>
                </c:pt>
                <c:pt idx="715">
                  <c:v>1.4184900173774828E-4</c:v>
                </c:pt>
                <c:pt idx="716">
                  <c:v>-1.6310321596993971E-3</c:v>
                </c:pt>
                <c:pt idx="717">
                  <c:v>1.4383634620165342E-3</c:v>
                </c:pt>
                <c:pt idx="718">
                  <c:v>7.0573632414221432E-3</c:v>
                </c:pt>
                <c:pt idx="719">
                  <c:v>5.123870899582661E-3</c:v>
                </c:pt>
                <c:pt idx="720">
                  <c:v>-4.2043304603733844E-4</c:v>
                </c:pt>
                <c:pt idx="721">
                  <c:v>-8.5874518051165527E-4</c:v>
                </c:pt>
                <c:pt idx="722">
                  <c:v>-1.3856974969743696E-3</c:v>
                </c:pt>
                <c:pt idx="723">
                  <c:v>7.5001756481416493E-3</c:v>
                </c:pt>
                <c:pt idx="724">
                  <c:v>8.6472916194495486E-3</c:v>
                </c:pt>
                <c:pt idx="725">
                  <c:v>3.2322184772275442E-3</c:v>
                </c:pt>
                <c:pt idx="726">
                  <c:v>4.5656593501257614E-3</c:v>
                </c:pt>
                <c:pt idx="727">
                  <c:v>4.5620594439776951E-3</c:v>
                </c:pt>
                <c:pt idx="728">
                  <c:v>6.1120311406279715E-3</c:v>
                </c:pt>
                <c:pt idx="729">
                  <c:v>3.6483344928814887E-3</c:v>
                </c:pt>
                <c:pt idx="730">
                  <c:v>1.098975416765402E-3</c:v>
                </c:pt>
                <c:pt idx="731">
                  <c:v>3.2933069868774645E-3</c:v>
                </c:pt>
                <c:pt idx="732">
                  <c:v>2.0536646130020486E-3</c:v>
                </c:pt>
                <c:pt idx="733">
                  <c:v>3.8704475204945465E-2</c:v>
                </c:pt>
                <c:pt idx="734">
                  <c:v>7.2438219692068984E-2</c:v>
                </c:pt>
                <c:pt idx="735">
                  <c:v>5.2193452066776169E-2</c:v>
                </c:pt>
                <c:pt idx="736">
                  <c:v>1.1766897896004158E-2</c:v>
                </c:pt>
                <c:pt idx="737">
                  <c:v>2.8189763857606742E-3</c:v>
                </c:pt>
                <c:pt idx="738">
                  <c:v>2.2601423889700989E-4</c:v>
                </c:pt>
                <c:pt idx="739">
                  <c:v>1.0041238278160503E-2</c:v>
                </c:pt>
                <c:pt idx="740">
                  <c:v>7.0191138019268795E-3</c:v>
                </c:pt>
                <c:pt idx="741">
                  <c:v>9.0112606045458232E-3</c:v>
                </c:pt>
                <c:pt idx="742">
                  <c:v>3.0136232282922393E-3</c:v>
                </c:pt>
                <c:pt idx="743">
                  <c:v>9.8368752486659439E-3</c:v>
                </c:pt>
                <c:pt idx="744">
                  <c:v>8.1650952368013119E-3</c:v>
                </c:pt>
                <c:pt idx="745">
                  <c:v>7.1826108049106718E-3</c:v>
                </c:pt>
                <c:pt idx="746">
                  <c:v>9.4327000267593331E-3</c:v>
                </c:pt>
                <c:pt idx="747">
                  <c:v>8.6950758830937058E-3</c:v>
                </c:pt>
                <c:pt idx="748">
                  <c:v>-6.0577390573054446E-3</c:v>
                </c:pt>
                <c:pt idx="749">
                  <c:v>2.4986779481754873E-3</c:v>
                </c:pt>
                <c:pt idx="750">
                  <c:v>7.2663492858933143E-3</c:v>
                </c:pt>
                <c:pt idx="751">
                  <c:v>2.2126211050013112E-3</c:v>
                </c:pt>
                <c:pt idx="752">
                  <c:v>-6.7930345269040515E-4</c:v>
                </c:pt>
                <c:pt idx="753">
                  <c:v>-3.1373779363896848E-4</c:v>
                </c:pt>
                <c:pt idx="754">
                  <c:v>1.2291920024061209E-3</c:v>
                </c:pt>
                <c:pt idx="755">
                  <c:v>-2.9124818786161466E-3</c:v>
                </c:pt>
                <c:pt idx="756">
                  <c:v>-4.9643717908414153E-3</c:v>
                </c:pt>
                <c:pt idx="757">
                  <c:v>-5.6341736325939973E-3</c:v>
                </c:pt>
                <c:pt idx="758">
                  <c:v>-4.1304261487747906E-3</c:v>
                </c:pt>
                <c:pt idx="759">
                  <c:v>-1.0315719508142251E-2</c:v>
                </c:pt>
                <c:pt idx="760">
                  <c:v>-1.4197638651963107E-2</c:v>
                </c:pt>
                <c:pt idx="761">
                  <c:v>-2.7250926531496855E-4</c:v>
                </c:pt>
                <c:pt idx="762">
                  <c:v>-1.8944556506568233E-3</c:v>
                </c:pt>
                <c:pt idx="763">
                  <c:v>-7.5102754222823309E-3</c:v>
                </c:pt>
                <c:pt idx="764">
                  <c:v>-8.227508495796787E-3</c:v>
                </c:pt>
                <c:pt idx="765">
                  <c:v>-5.7154747867100841E-3</c:v>
                </c:pt>
                <c:pt idx="766">
                  <c:v>-5.0228119375497204E-3</c:v>
                </c:pt>
                <c:pt idx="767">
                  <c:v>-9.1708384165580803E-3</c:v>
                </c:pt>
                <c:pt idx="768">
                  <c:v>-7.2177641913980795E-3</c:v>
                </c:pt>
                <c:pt idx="769">
                  <c:v>-1.2487704742761729E-2</c:v>
                </c:pt>
                <c:pt idx="770">
                  <c:v>-1.1765045544440134E-2</c:v>
                </c:pt>
                <c:pt idx="771">
                  <c:v>3.3597242104648206E-3</c:v>
                </c:pt>
                <c:pt idx="772">
                  <c:v>-2.9262753319357904E-3</c:v>
                </c:pt>
                <c:pt idx="773">
                  <c:v>-3.3437002642836555E-3</c:v>
                </c:pt>
                <c:pt idx="774">
                  <c:v>-6.4314805590554025E-3</c:v>
                </c:pt>
                <c:pt idx="775">
                  <c:v>-6.1929547766850224E-3</c:v>
                </c:pt>
                <c:pt idx="776">
                  <c:v>-1.7210937847741414E-3</c:v>
                </c:pt>
                <c:pt idx="777">
                  <c:v>-9.51206099609192E-4</c:v>
                </c:pt>
                <c:pt idx="778">
                  <c:v>2.9753492316375585E-5</c:v>
                </c:pt>
                <c:pt idx="779">
                  <c:v>-3.0198896178278423E-3</c:v>
                </c:pt>
                <c:pt idx="780">
                  <c:v>-4.6853084246024634E-3</c:v>
                </c:pt>
                <c:pt idx="781">
                  <c:v>7.1959702566570805E-4</c:v>
                </c:pt>
                <c:pt idx="782">
                  <c:v>-1.7677372962607851E-3</c:v>
                </c:pt>
                <c:pt idx="783">
                  <c:v>4.4121619593602279E-3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B1F-4408-85B5-770B391E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Distribution'!$D$2</c:f>
              <c:strCache>
                <c:ptCount val="1"/>
                <c:pt idx="0">
                  <c:v>YoY %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1"/>
          <c:cat>
            <c:numRef>
              <c:f>'M2 Distribution'!$A$15:$A$787</c:f>
              <c:numCache>
                <c:formatCode>m/d/yyyy</c:formatCode>
                <c:ptCount val="773"/>
                <c:pt idx="0">
                  <c:v>21916</c:v>
                </c:pt>
                <c:pt idx="1">
                  <c:v>21947</c:v>
                </c:pt>
                <c:pt idx="2">
                  <c:v>21976</c:v>
                </c:pt>
                <c:pt idx="3">
                  <c:v>22007</c:v>
                </c:pt>
                <c:pt idx="4">
                  <c:v>22037</c:v>
                </c:pt>
                <c:pt idx="5">
                  <c:v>22068</c:v>
                </c:pt>
                <c:pt idx="6">
                  <c:v>22098</c:v>
                </c:pt>
                <c:pt idx="7">
                  <c:v>22129</c:v>
                </c:pt>
                <c:pt idx="8">
                  <c:v>22160</c:v>
                </c:pt>
                <c:pt idx="9">
                  <c:v>22190</c:v>
                </c:pt>
                <c:pt idx="10">
                  <c:v>22221</c:v>
                </c:pt>
                <c:pt idx="11">
                  <c:v>22251</c:v>
                </c:pt>
                <c:pt idx="12">
                  <c:v>22282</c:v>
                </c:pt>
                <c:pt idx="13">
                  <c:v>22313</c:v>
                </c:pt>
                <c:pt idx="14">
                  <c:v>22341</c:v>
                </c:pt>
                <c:pt idx="15">
                  <c:v>22372</c:v>
                </c:pt>
                <c:pt idx="16">
                  <c:v>22402</c:v>
                </c:pt>
                <c:pt idx="17">
                  <c:v>22433</c:v>
                </c:pt>
                <c:pt idx="18">
                  <c:v>22463</c:v>
                </c:pt>
                <c:pt idx="19">
                  <c:v>22494</c:v>
                </c:pt>
                <c:pt idx="20">
                  <c:v>22525</c:v>
                </c:pt>
                <c:pt idx="21">
                  <c:v>22555</c:v>
                </c:pt>
                <c:pt idx="22">
                  <c:v>22586</c:v>
                </c:pt>
                <c:pt idx="23">
                  <c:v>22616</c:v>
                </c:pt>
                <c:pt idx="24">
                  <c:v>22647</c:v>
                </c:pt>
                <c:pt idx="25">
                  <c:v>22678</c:v>
                </c:pt>
                <c:pt idx="26">
                  <c:v>22706</c:v>
                </c:pt>
                <c:pt idx="27">
                  <c:v>22737</c:v>
                </c:pt>
                <c:pt idx="28">
                  <c:v>22767</c:v>
                </c:pt>
                <c:pt idx="29">
                  <c:v>22798</c:v>
                </c:pt>
                <c:pt idx="30">
                  <c:v>22828</c:v>
                </c:pt>
                <c:pt idx="31">
                  <c:v>22859</c:v>
                </c:pt>
                <c:pt idx="32">
                  <c:v>22890</c:v>
                </c:pt>
                <c:pt idx="33">
                  <c:v>22920</c:v>
                </c:pt>
                <c:pt idx="34">
                  <c:v>22951</c:v>
                </c:pt>
                <c:pt idx="35">
                  <c:v>22981</c:v>
                </c:pt>
                <c:pt idx="36">
                  <c:v>23012</c:v>
                </c:pt>
                <c:pt idx="37">
                  <c:v>23043</c:v>
                </c:pt>
                <c:pt idx="38">
                  <c:v>23071</c:v>
                </c:pt>
                <c:pt idx="39">
                  <c:v>23102</c:v>
                </c:pt>
                <c:pt idx="40">
                  <c:v>23132</c:v>
                </c:pt>
                <c:pt idx="41">
                  <c:v>23163</c:v>
                </c:pt>
                <c:pt idx="42">
                  <c:v>23193</c:v>
                </c:pt>
                <c:pt idx="43">
                  <c:v>23224</c:v>
                </c:pt>
                <c:pt idx="44">
                  <c:v>23255</c:v>
                </c:pt>
                <c:pt idx="45">
                  <c:v>23285</c:v>
                </c:pt>
                <c:pt idx="46">
                  <c:v>23316</c:v>
                </c:pt>
                <c:pt idx="47">
                  <c:v>23346</c:v>
                </c:pt>
                <c:pt idx="48">
                  <c:v>23377</c:v>
                </c:pt>
                <c:pt idx="49">
                  <c:v>23408</c:v>
                </c:pt>
                <c:pt idx="50">
                  <c:v>23437</c:v>
                </c:pt>
                <c:pt idx="51">
                  <c:v>23468</c:v>
                </c:pt>
                <c:pt idx="52">
                  <c:v>23498</c:v>
                </c:pt>
                <c:pt idx="53">
                  <c:v>23529</c:v>
                </c:pt>
                <c:pt idx="54">
                  <c:v>23559</c:v>
                </c:pt>
                <c:pt idx="55">
                  <c:v>23590</c:v>
                </c:pt>
                <c:pt idx="56">
                  <c:v>23621</c:v>
                </c:pt>
                <c:pt idx="57">
                  <c:v>23651</c:v>
                </c:pt>
                <c:pt idx="58">
                  <c:v>23682</c:v>
                </c:pt>
                <c:pt idx="59">
                  <c:v>23712</c:v>
                </c:pt>
                <c:pt idx="60">
                  <c:v>23743</c:v>
                </c:pt>
                <c:pt idx="61">
                  <c:v>23774</c:v>
                </c:pt>
                <c:pt idx="62">
                  <c:v>23802</c:v>
                </c:pt>
                <c:pt idx="63">
                  <c:v>23833</c:v>
                </c:pt>
                <c:pt idx="64">
                  <c:v>23863</c:v>
                </c:pt>
                <c:pt idx="65">
                  <c:v>23894</c:v>
                </c:pt>
                <c:pt idx="66">
                  <c:v>23924</c:v>
                </c:pt>
                <c:pt idx="67">
                  <c:v>23955</c:v>
                </c:pt>
                <c:pt idx="68">
                  <c:v>23986</c:v>
                </c:pt>
                <c:pt idx="69">
                  <c:v>24016</c:v>
                </c:pt>
                <c:pt idx="70">
                  <c:v>24047</c:v>
                </c:pt>
                <c:pt idx="71">
                  <c:v>24077</c:v>
                </c:pt>
                <c:pt idx="72">
                  <c:v>24108</c:v>
                </c:pt>
                <c:pt idx="73">
                  <c:v>24139</c:v>
                </c:pt>
                <c:pt idx="74">
                  <c:v>24167</c:v>
                </c:pt>
                <c:pt idx="75">
                  <c:v>24198</c:v>
                </c:pt>
                <c:pt idx="76">
                  <c:v>24228</c:v>
                </c:pt>
                <c:pt idx="77">
                  <c:v>24259</c:v>
                </c:pt>
                <c:pt idx="78">
                  <c:v>24289</c:v>
                </c:pt>
                <c:pt idx="79">
                  <c:v>24320</c:v>
                </c:pt>
                <c:pt idx="80">
                  <c:v>24351</c:v>
                </c:pt>
                <c:pt idx="81">
                  <c:v>24381</c:v>
                </c:pt>
                <c:pt idx="82">
                  <c:v>24412</c:v>
                </c:pt>
                <c:pt idx="83">
                  <c:v>24442</c:v>
                </c:pt>
                <c:pt idx="84">
                  <c:v>24473</c:v>
                </c:pt>
                <c:pt idx="85">
                  <c:v>24504</c:v>
                </c:pt>
                <c:pt idx="86">
                  <c:v>24532</c:v>
                </c:pt>
                <c:pt idx="87">
                  <c:v>24563</c:v>
                </c:pt>
                <c:pt idx="88">
                  <c:v>24593</c:v>
                </c:pt>
                <c:pt idx="89">
                  <c:v>24624</c:v>
                </c:pt>
                <c:pt idx="90">
                  <c:v>24654</c:v>
                </c:pt>
                <c:pt idx="91">
                  <c:v>24685</c:v>
                </c:pt>
                <c:pt idx="92">
                  <c:v>24716</c:v>
                </c:pt>
                <c:pt idx="93">
                  <c:v>24746</c:v>
                </c:pt>
                <c:pt idx="94">
                  <c:v>24777</c:v>
                </c:pt>
                <c:pt idx="95">
                  <c:v>24807</c:v>
                </c:pt>
                <c:pt idx="96">
                  <c:v>24838</c:v>
                </c:pt>
                <c:pt idx="97">
                  <c:v>24869</c:v>
                </c:pt>
                <c:pt idx="98">
                  <c:v>24898</c:v>
                </c:pt>
                <c:pt idx="99">
                  <c:v>24929</c:v>
                </c:pt>
                <c:pt idx="100">
                  <c:v>24959</c:v>
                </c:pt>
                <c:pt idx="101">
                  <c:v>24990</c:v>
                </c:pt>
                <c:pt idx="102">
                  <c:v>25020</c:v>
                </c:pt>
                <c:pt idx="103">
                  <c:v>25051</c:v>
                </c:pt>
                <c:pt idx="104">
                  <c:v>25082</c:v>
                </c:pt>
                <c:pt idx="105">
                  <c:v>25112</c:v>
                </c:pt>
                <c:pt idx="106">
                  <c:v>25143</c:v>
                </c:pt>
                <c:pt idx="107">
                  <c:v>25173</c:v>
                </c:pt>
                <c:pt idx="108">
                  <c:v>25204</c:v>
                </c:pt>
                <c:pt idx="109">
                  <c:v>25235</c:v>
                </c:pt>
                <c:pt idx="110">
                  <c:v>25263</c:v>
                </c:pt>
                <c:pt idx="111">
                  <c:v>25294</c:v>
                </c:pt>
                <c:pt idx="112">
                  <c:v>25324</c:v>
                </c:pt>
                <c:pt idx="113">
                  <c:v>25355</c:v>
                </c:pt>
                <c:pt idx="114">
                  <c:v>25385</c:v>
                </c:pt>
                <c:pt idx="115">
                  <c:v>25416</c:v>
                </c:pt>
                <c:pt idx="116">
                  <c:v>25447</c:v>
                </c:pt>
                <c:pt idx="117">
                  <c:v>25477</c:v>
                </c:pt>
                <c:pt idx="118">
                  <c:v>25508</c:v>
                </c:pt>
                <c:pt idx="119">
                  <c:v>25538</c:v>
                </c:pt>
                <c:pt idx="120">
                  <c:v>25569</c:v>
                </c:pt>
                <c:pt idx="121">
                  <c:v>25600</c:v>
                </c:pt>
                <c:pt idx="122">
                  <c:v>25628</c:v>
                </c:pt>
                <c:pt idx="123">
                  <c:v>25659</c:v>
                </c:pt>
                <c:pt idx="124">
                  <c:v>25689</c:v>
                </c:pt>
                <c:pt idx="125">
                  <c:v>25720</c:v>
                </c:pt>
                <c:pt idx="126">
                  <c:v>25750</c:v>
                </c:pt>
                <c:pt idx="127">
                  <c:v>25781</c:v>
                </c:pt>
                <c:pt idx="128">
                  <c:v>25812</c:v>
                </c:pt>
                <c:pt idx="129">
                  <c:v>25842</c:v>
                </c:pt>
                <c:pt idx="130">
                  <c:v>25873</c:v>
                </c:pt>
                <c:pt idx="131">
                  <c:v>25903</c:v>
                </c:pt>
                <c:pt idx="132">
                  <c:v>25934</c:v>
                </c:pt>
                <c:pt idx="133">
                  <c:v>25965</c:v>
                </c:pt>
                <c:pt idx="134">
                  <c:v>25993</c:v>
                </c:pt>
                <c:pt idx="135">
                  <c:v>26024</c:v>
                </c:pt>
                <c:pt idx="136">
                  <c:v>26054</c:v>
                </c:pt>
                <c:pt idx="137">
                  <c:v>26085</c:v>
                </c:pt>
                <c:pt idx="138">
                  <c:v>26115</c:v>
                </c:pt>
                <c:pt idx="139">
                  <c:v>26146</c:v>
                </c:pt>
                <c:pt idx="140">
                  <c:v>26177</c:v>
                </c:pt>
                <c:pt idx="141">
                  <c:v>26207</c:v>
                </c:pt>
                <c:pt idx="142">
                  <c:v>26238</c:v>
                </c:pt>
                <c:pt idx="143">
                  <c:v>26268</c:v>
                </c:pt>
                <c:pt idx="144">
                  <c:v>26299</c:v>
                </c:pt>
                <c:pt idx="145">
                  <c:v>26330</c:v>
                </c:pt>
                <c:pt idx="146">
                  <c:v>26359</c:v>
                </c:pt>
                <c:pt idx="147">
                  <c:v>26390</c:v>
                </c:pt>
                <c:pt idx="148">
                  <c:v>26420</c:v>
                </c:pt>
                <c:pt idx="149">
                  <c:v>26451</c:v>
                </c:pt>
                <c:pt idx="150">
                  <c:v>26481</c:v>
                </c:pt>
                <c:pt idx="151">
                  <c:v>26512</c:v>
                </c:pt>
                <c:pt idx="152">
                  <c:v>26543</c:v>
                </c:pt>
                <c:pt idx="153">
                  <c:v>26573</c:v>
                </c:pt>
                <c:pt idx="154">
                  <c:v>26604</c:v>
                </c:pt>
                <c:pt idx="155">
                  <c:v>26634</c:v>
                </c:pt>
                <c:pt idx="156">
                  <c:v>26665</c:v>
                </c:pt>
                <c:pt idx="157">
                  <c:v>26696</c:v>
                </c:pt>
                <c:pt idx="158">
                  <c:v>26724</c:v>
                </c:pt>
                <c:pt idx="159">
                  <c:v>26755</c:v>
                </c:pt>
                <c:pt idx="160">
                  <c:v>26785</c:v>
                </c:pt>
                <c:pt idx="161">
                  <c:v>26816</c:v>
                </c:pt>
                <c:pt idx="162">
                  <c:v>26846</c:v>
                </c:pt>
                <c:pt idx="163">
                  <c:v>26877</c:v>
                </c:pt>
                <c:pt idx="164">
                  <c:v>26908</c:v>
                </c:pt>
                <c:pt idx="165">
                  <c:v>26938</c:v>
                </c:pt>
                <c:pt idx="166">
                  <c:v>26969</c:v>
                </c:pt>
                <c:pt idx="167">
                  <c:v>26999</c:v>
                </c:pt>
                <c:pt idx="168">
                  <c:v>27030</c:v>
                </c:pt>
                <c:pt idx="169">
                  <c:v>27061</c:v>
                </c:pt>
                <c:pt idx="170">
                  <c:v>27089</c:v>
                </c:pt>
                <c:pt idx="171">
                  <c:v>27120</c:v>
                </c:pt>
                <c:pt idx="172">
                  <c:v>27150</c:v>
                </c:pt>
                <c:pt idx="173">
                  <c:v>27181</c:v>
                </c:pt>
                <c:pt idx="174">
                  <c:v>27211</c:v>
                </c:pt>
                <c:pt idx="175">
                  <c:v>27242</c:v>
                </c:pt>
                <c:pt idx="176">
                  <c:v>27273</c:v>
                </c:pt>
                <c:pt idx="177">
                  <c:v>27303</c:v>
                </c:pt>
                <c:pt idx="178">
                  <c:v>27334</c:v>
                </c:pt>
                <c:pt idx="179">
                  <c:v>27364</c:v>
                </c:pt>
                <c:pt idx="180">
                  <c:v>27395</c:v>
                </c:pt>
                <c:pt idx="181">
                  <c:v>27426</c:v>
                </c:pt>
                <c:pt idx="182">
                  <c:v>27454</c:v>
                </c:pt>
                <c:pt idx="183">
                  <c:v>27485</c:v>
                </c:pt>
                <c:pt idx="184">
                  <c:v>27515</c:v>
                </c:pt>
                <c:pt idx="185">
                  <c:v>27546</c:v>
                </c:pt>
                <c:pt idx="186">
                  <c:v>27576</c:v>
                </c:pt>
                <c:pt idx="187">
                  <c:v>27607</c:v>
                </c:pt>
                <c:pt idx="188">
                  <c:v>27638</c:v>
                </c:pt>
                <c:pt idx="189">
                  <c:v>27668</c:v>
                </c:pt>
                <c:pt idx="190">
                  <c:v>27699</c:v>
                </c:pt>
                <c:pt idx="191">
                  <c:v>27729</c:v>
                </c:pt>
                <c:pt idx="192">
                  <c:v>27760</c:v>
                </c:pt>
                <c:pt idx="193">
                  <c:v>27791</c:v>
                </c:pt>
                <c:pt idx="194">
                  <c:v>27820</c:v>
                </c:pt>
                <c:pt idx="195">
                  <c:v>27851</c:v>
                </c:pt>
                <c:pt idx="196">
                  <c:v>27881</c:v>
                </c:pt>
                <c:pt idx="197">
                  <c:v>27912</c:v>
                </c:pt>
                <c:pt idx="198">
                  <c:v>27942</c:v>
                </c:pt>
                <c:pt idx="199">
                  <c:v>27973</c:v>
                </c:pt>
                <c:pt idx="200">
                  <c:v>28004</c:v>
                </c:pt>
                <c:pt idx="201">
                  <c:v>28034</c:v>
                </c:pt>
                <c:pt idx="202">
                  <c:v>28065</c:v>
                </c:pt>
                <c:pt idx="203">
                  <c:v>28095</c:v>
                </c:pt>
                <c:pt idx="204">
                  <c:v>28126</c:v>
                </c:pt>
                <c:pt idx="205">
                  <c:v>28157</c:v>
                </c:pt>
                <c:pt idx="206">
                  <c:v>28185</c:v>
                </c:pt>
                <c:pt idx="207">
                  <c:v>28216</c:v>
                </c:pt>
                <c:pt idx="208">
                  <c:v>28246</c:v>
                </c:pt>
                <c:pt idx="209">
                  <c:v>28277</c:v>
                </c:pt>
                <c:pt idx="210">
                  <c:v>28307</c:v>
                </c:pt>
                <c:pt idx="211">
                  <c:v>28338</c:v>
                </c:pt>
                <c:pt idx="212">
                  <c:v>28369</c:v>
                </c:pt>
                <c:pt idx="213">
                  <c:v>28399</c:v>
                </c:pt>
                <c:pt idx="214">
                  <c:v>28430</c:v>
                </c:pt>
                <c:pt idx="215">
                  <c:v>28460</c:v>
                </c:pt>
                <c:pt idx="216">
                  <c:v>28491</c:v>
                </c:pt>
                <c:pt idx="217">
                  <c:v>28522</c:v>
                </c:pt>
                <c:pt idx="218">
                  <c:v>28550</c:v>
                </c:pt>
                <c:pt idx="219">
                  <c:v>28581</c:v>
                </c:pt>
                <c:pt idx="220">
                  <c:v>28611</c:v>
                </c:pt>
                <c:pt idx="221">
                  <c:v>28642</c:v>
                </c:pt>
                <c:pt idx="222">
                  <c:v>28672</c:v>
                </c:pt>
                <c:pt idx="223">
                  <c:v>28703</c:v>
                </c:pt>
                <c:pt idx="224">
                  <c:v>28734</c:v>
                </c:pt>
                <c:pt idx="225">
                  <c:v>28764</c:v>
                </c:pt>
                <c:pt idx="226">
                  <c:v>28795</c:v>
                </c:pt>
                <c:pt idx="227">
                  <c:v>28825</c:v>
                </c:pt>
                <c:pt idx="228">
                  <c:v>28856</c:v>
                </c:pt>
                <c:pt idx="229">
                  <c:v>28887</c:v>
                </c:pt>
                <c:pt idx="230">
                  <c:v>28915</c:v>
                </c:pt>
                <c:pt idx="231">
                  <c:v>28946</c:v>
                </c:pt>
                <c:pt idx="232">
                  <c:v>28976</c:v>
                </c:pt>
                <c:pt idx="233">
                  <c:v>29007</c:v>
                </c:pt>
                <c:pt idx="234">
                  <c:v>29037</c:v>
                </c:pt>
                <c:pt idx="235">
                  <c:v>29068</c:v>
                </c:pt>
                <c:pt idx="236">
                  <c:v>29099</c:v>
                </c:pt>
                <c:pt idx="237">
                  <c:v>29129</c:v>
                </c:pt>
                <c:pt idx="238">
                  <c:v>29160</c:v>
                </c:pt>
                <c:pt idx="239">
                  <c:v>29190</c:v>
                </c:pt>
                <c:pt idx="240">
                  <c:v>29221</c:v>
                </c:pt>
                <c:pt idx="241">
                  <c:v>29252</c:v>
                </c:pt>
                <c:pt idx="242">
                  <c:v>29281</c:v>
                </c:pt>
                <c:pt idx="243">
                  <c:v>29312</c:v>
                </c:pt>
                <c:pt idx="244">
                  <c:v>29342</c:v>
                </c:pt>
                <c:pt idx="245">
                  <c:v>29373</c:v>
                </c:pt>
                <c:pt idx="246">
                  <c:v>29403</c:v>
                </c:pt>
                <c:pt idx="247">
                  <c:v>29434</c:v>
                </c:pt>
                <c:pt idx="248">
                  <c:v>29465</c:v>
                </c:pt>
                <c:pt idx="249">
                  <c:v>29495</c:v>
                </c:pt>
                <c:pt idx="250">
                  <c:v>29526</c:v>
                </c:pt>
                <c:pt idx="251">
                  <c:v>29556</c:v>
                </c:pt>
                <c:pt idx="252">
                  <c:v>29587</c:v>
                </c:pt>
                <c:pt idx="253">
                  <c:v>29618</c:v>
                </c:pt>
                <c:pt idx="254">
                  <c:v>29646</c:v>
                </c:pt>
                <c:pt idx="255">
                  <c:v>29677</c:v>
                </c:pt>
                <c:pt idx="256">
                  <c:v>29707</c:v>
                </c:pt>
                <c:pt idx="257">
                  <c:v>29738</c:v>
                </c:pt>
                <c:pt idx="258">
                  <c:v>29768</c:v>
                </c:pt>
                <c:pt idx="259">
                  <c:v>29799</c:v>
                </c:pt>
                <c:pt idx="260">
                  <c:v>29830</c:v>
                </c:pt>
                <c:pt idx="261">
                  <c:v>29860</c:v>
                </c:pt>
                <c:pt idx="262">
                  <c:v>29891</c:v>
                </c:pt>
                <c:pt idx="263">
                  <c:v>29921</c:v>
                </c:pt>
                <c:pt idx="264">
                  <c:v>29952</c:v>
                </c:pt>
                <c:pt idx="265">
                  <c:v>29983</c:v>
                </c:pt>
                <c:pt idx="266">
                  <c:v>30011</c:v>
                </c:pt>
                <c:pt idx="267">
                  <c:v>30042</c:v>
                </c:pt>
                <c:pt idx="268">
                  <c:v>30072</c:v>
                </c:pt>
                <c:pt idx="269">
                  <c:v>30103</c:v>
                </c:pt>
                <c:pt idx="270">
                  <c:v>30133</c:v>
                </c:pt>
                <c:pt idx="271">
                  <c:v>30164</c:v>
                </c:pt>
                <c:pt idx="272">
                  <c:v>30195</c:v>
                </c:pt>
                <c:pt idx="273">
                  <c:v>30225</c:v>
                </c:pt>
                <c:pt idx="274">
                  <c:v>30256</c:v>
                </c:pt>
                <c:pt idx="275">
                  <c:v>30286</c:v>
                </c:pt>
                <c:pt idx="276">
                  <c:v>30317</c:v>
                </c:pt>
                <c:pt idx="277">
                  <c:v>30348</c:v>
                </c:pt>
                <c:pt idx="278">
                  <c:v>30376</c:v>
                </c:pt>
                <c:pt idx="279">
                  <c:v>30407</c:v>
                </c:pt>
                <c:pt idx="280">
                  <c:v>30437</c:v>
                </c:pt>
                <c:pt idx="281">
                  <c:v>30468</c:v>
                </c:pt>
                <c:pt idx="282">
                  <c:v>30498</c:v>
                </c:pt>
                <c:pt idx="283">
                  <c:v>30529</c:v>
                </c:pt>
                <c:pt idx="284">
                  <c:v>30560</c:v>
                </c:pt>
                <c:pt idx="285">
                  <c:v>30590</c:v>
                </c:pt>
                <c:pt idx="286">
                  <c:v>30621</c:v>
                </c:pt>
                <c:pt idx="287">
                  <c:v>30651</c:v>
                </c:pt>
                <c:pt idx="288">
                  <c:v>30682</c:v>
                </c:pt>
                <c:pt idx="289">
                  <c:v>30713</c:v>
                </c:pt>
                <c:pt idx="290">
                  <c:v>30742</c:v>
                </c:pt>
                <c:pt idx="291">
                  <c:v>30773</c:v>
                </c:pt>
                <c:pt idx="292">
                  <c:v>30803</c:v>
                </c:pt>
                <c:pt idx="293">
                  <c:v>30834</c:v>
                </c:pt>
                <c:pt idx="294">
                  <c:v>30864</c:v>
                </c:pt>
                <c:pt idx="295">
                  <c:v>30895</c:v>
                </c:pt>
                <c:pt idx="296">
                  <c:v>30926</c:v>
                </c:pt>
                <c:pt idx="297">
                  <c:v>30956</c:v>
                </c:pt>
                <c:pt idx="298">
                  <c:v>30987</c:v>
                </c:pt>
                <c:pt idx="299">
                  <c:v>31017</c:v>
                </c:pt>
                <c:pt idx="300">
                  <c:v>31048</c:v>
                </c:pt>
                <c:pt idx="301">
                  <c:v>31079</c:v>
                </c:pt>
                <c:pt idx="302">
                  <c:v>31107</c:v>
                </c:pt>
                <c:pt idx="303">
                  <c:v>31138</c:v>
                </c:pt>
                <c:pt idx="304">
                  <c:v>31168</c:v>
                </c:pt>
                <c:pt idx="305">
                  <c:v>31199</c:v>
                </c:pt>
                <c:pt idx="306">
                  <c:v>31229</c:v>
                </c:pt>
                <c:pt idx="307">
                  <c:v>31260</c:v>
                </c:pt>
                <c:pt idx="308">
                  <c:v>31291</c:v>
                </c:pt>
                <c:pt idx="309">
                  <c:v>31321</c:v>
                </c:pt>
                <c:pt idx="310">
                  <c:v>31352</c:v>
                </c:pt>
                <c:pt idx="311">
                  <c:v>31382</c:v>
                </c:pt>
                <c:pt idx="312">
                  <c:v>31413</c:v>
                </c:pt>
                <c:pt idx="313">
                  <c:v>31444</c:v>
                </c:pt>
                <c:pt idx="314">
                  <c:v>31472</c:v>
                </c:pt>
                <c:pt idx="315">
                  <c:v>31503</c:v>
                </c:pt>
                <c:pt idx="316">
                  <c:v>31533</c:v>
                </c:pt>
                <c:pt idx="317">
                  <c:v>31564</c:v>
                </c:pt>
                <c:pt idx="318">
                  <c:v>31594</c:v>
                </c:pt>
                <c:pt idx="319">
                  <c:v>31625</c:v>
                </c:pt>
                <c:pt idx="320">
                  <c:v>31656</c:v>
                </c:pt>
                <c:pt idx="321">
                  <c:v>31686</c:v>
                </c:pt>
                <c:pt idx="322">
                  <c:v>31717</c:v>
                </c:pt>
                <c:pt idx="323">
                  <c:v>31747</c:v>
                </c:pt>
                <c:pt idx="324">
                  <c:v>31778</c:v>
                </c:pt>
                <c:pt idx="325">
                  <c:v>31809</c:v>
                </c:pt>
                <c:pt idx="326">
                  <c:v>31837</c:v>
                </c:pt>
                <c:pt idx="327">
                  <c:v>31868</c:v>
                </c:pt>
                <c:pt idx="328">
                  <c:v>31898</c:v>
                </c:pt>
                <c:pt idx="329">
                  <c:v>31929</c:v>
                </c:pt>
                <c:pt idx="330">
                  <c:v>31959</c:v>
                </c:pt>
                <c:pt idx="331">
                  <c:v>31990</c:v>
                </c:pt>
                <c:pt idx="332">
                  <c:v>32021</c:v>
                </c:pt>
                <c:pt idx="333">
                  <c:v>32051</c:v>
                </c:pt>
                <c:pt idx="334">
                  <c:v>32082</c:v>
                </c:pt>
                <c:pt idx="335">
                  <c:v>32112</c:v>
                </c:pt>
                <c:pt idx="336">
                  <c:v>32143</c:v>
                </c:pt>
                <c:pt idx="337">
                  <c:v>32174</c:v>
                </c:pt>
                <c:pt idx="338">
                  <c:v>32203</c:v>
                </c:pt>
                <c:pt idx="339">
                  <c:v>32234</c:v>
                </c:pt>
                <c:pt idx="340">
                  <c:v>32264</c:v>
                </c:pt>
                <c:pt idx="341">
                  <c:v>32295</c:v>
                </c:pt>
                <c:pt idx="342">
                  <c:v>32325</c:v>
                </c:pt>
                <c:pt idx="343">
                  <c:v>32356</c:v>
                </c:pt>
                <c:pt idx="344">
                  <c:v>32387</c:v>
                </c:pt>
                <c:pt idx="345">
                  <c:v>32417</c:v>
                </c:pt>
                <c:pt idx="346">
                  <c:v>32448</c:v>
                </c:pt>
                <c:pt idx="347">
                  <c:v>32478</c:v>
                </c:pt>
                <c:pt idx="348">
                  <c:v>32509</c:v>
                </c:pt>
                <c:pt idx="349">
                  <c:v>32540</c:v>
                </c:pt>
                <c:pt idx="350">
                  <c:v>32568</c:v>
                </c:pt>
                <c:pt idx="351">
                  <c:v>32599</c:v>
                </c:pt>
                <c:pt idx="352">
                  <c:v>32629</c:v>
                </c:pt>
                <c:pt idx="353">
                  <c:v>32660</c:v>
                </c:pt>
                <c:pt idx="354">
                  <c:v>32690</c:v>
                </c:pt>
                <c:pt idx="355">
                  <c:v>32721</c:v>
                </c:pt>
                <c:pt idx="356">
                  <c:v>32752</c:v>
                </c:pt>
                <c:pt idx="357">
                  <c:v>32782</c:v>
                </c:pt>
                <c:pt idx="358">
                  <c:v>32813</c:v>
                </c:pt>
                <c:pt idx="359">
                  <c:v>32843</c:v>
                </c:pt>
                <c:pt idx="360">
                  <c:v>32874</c:v>
                </c:pt>
                <c:pt idx="361">
                  <c:v>32905</c:v>
                </c:pt>
                <c:pt idx="362">
                  <c:v>32933</c:v>
                </c:pt>
                <c:pt idx="363">
                  <c:v>32964</c:v>
                </c:pt>
                <c:pt idx="364">
                  <c:v>32994</c:v>
                </c:pt>
                <c:pt idx="365">
                  <c:v>33025</c:v>
                </c:pt>
                <c:pt idx="366">
                  <c:v>33055</c:v>
                </c:pt>
                <c:pt idx="367">
                  <c:v>33086</c:v>
                </c:pt>
                <c:pt idx="368">
                  <c:v>33117</c:v>
                </c:pt>
                <c:pt idx="369">
                  <c:v>33147</c:v>
                </c:pt>
                <c:pt idx="370">
                  <c:v>33178</c:v>
                </c:pt>
                <c:pt idx="371">
                  <c:v>33208</c:v>
                </c:pt>
                <c:pt idx="372">
                  <c:v>33239</c:v>
                </c:pt>
                <c:pt idx="373">
                  <c:v>33270</c:v>
                </c:pt>
                <c:pt idx="374">
                  <c:v>33298</c:v>
                </c:pt>
                <c:pt idx="375">
                  <c:v>33329</c:v>
                </c:pt>
                <c:pt idx="376">
                  <c:v>33359</c:v>
                </c:pt>
                <c:pt idx="377">
                  <c:v>33390</c:v>
                </c:pt>
                <c:pt idx="378">
                  <c:v>33420</c:v>
                </c:pt>
                <c:pt idx="379">
                  <c:v>33451</c:v>
                </c:pt>
                <c:pt idx="380">
                  <c:v>33482</c:v>
                </c:pt>
                <c:pt idx="381">
                  <c:v>33512</c:v>
                </c:pt>
                <c:pt idx="382">
                  <c:v>33543</c:v>
                </c:pt>
                <c:pt idx="383">
                  <c:v>33573</c:v>
                </c:pt>
                <c:pt idx="384">
                  <c:v>33604</c:v>
                </c:pt>
                <c:pt idx="385">
                  <c:v>33635</c:v>
                </c:pt>
                <c:pt idx="386">
                  <c:v>33664</c:v>
                </c:pt>
                <c:pt idx="387">
                  <c:v>33695</c:v>
                </c:pt>
                <c:pt idx="388">
                  <c:v>33725</c:v>
                </c:pt>
                <c:pt idx="389">
                  <c:v>33756</c:v>
                </c:pt>
                <c:pt idx="390">
                  <c:v>33786</c:v>
                </c:pt>
                <c:pt idx="391">
                  <c:v>33817</c:v>
                </c:pt>
                <c:pt idx="392">
                  <c:v>33848</c:v>
                </c:pt>
                <c:pt idx="393">
                  <c:v>33878</c:v>
                </c:pt>
                <c:pt idx="394">
                  <c:v>33909</c:v>
                </c:pt>
                <c:pt idx="395">
                  <c:v>33939</c:v>
                </c:pt>
                <c:pt idx="396">
                  <c:v>33970</c:v>
                </c:pt>
                <c:pt idx="397">
                  <c:v>34001</c:v>
                </c:pt>
                <c:pt idx="398">
                  <c:v>34029</c:v>
                </c:pt>
                <c:pt idx="399">
                  <c:v>34060</c:v>
                </c:pt>
                <c:pt idx="400">
                  <c:v>34090</c:v>
                </c:pt>
                <c:pt idx="401">
                  <c:v>34121</c:v>
                </c:pt>
                <c:pt idx="402">
                  <c:v>34151</c:v>
                </c:pt>
                <c:pt idx="403">
                  <c:v>34182</c:v>
                </c:pt>
                <c:pt idx="404">
                  <c:v>34213</c:v>
                </c:pt>
                <c:pt idx="405">
                  <c:v>34243</c:v>
                </c:pt>
                <c:pt idx="406">
                  <c:v>34274</c:v>
                </c:pt>
                <c:pt idx="407">
                  <c:v>34304</c:v>
                </c:pt>
                <c:pt idx="408">
                  <c:v>34335</c:v>
                </c:pt>
                <c:pt idx="409">
                  <c:v>34366</c:v>
                </c:pt>
                <c:pt idx="410">
                  <c:v>34394</c:v>
                </c:pt>
                <c:pt idx="411">
                  <c:v>34425</c:v>
                </c:pt>
                <c:pt idx="412">
                  <c:v>34455</c:v>
                </c:pt>
                <c:pt idx="413">
                  <c:v>34486</c:v>
                </c:pt>
                <c:pt idx="414">
                  <c:v>34516</c:v>
                </c:pt>
                <c:pt idx="415">
                  <c:v>34547</c:v>
                </c:pt>
                <c:pt idx="416">
                  <c:v>34578</c:v>
                </c:pt>
                <c:pt idx="417">
                  <c:v>34608</c:v>
                </c:pt>
                <c:pt idx="418">
                  <c:v>34639</c:v>
                </c:pt>
                <c:pt idx="419">
                  <c:v>34669</c:v>
                </c:pt>
                <c:pt idx="420">
                  <c:v>34700</c:v>
                </c:pt>
                <c:pt idx="421">
                  <c:v>34731</c:v>
                </c:pt>
                <c:pt idx="422">
                  <c:v>34759</c:v>
                </c:pt>
                <c:pt idx="423">
                  <c:v>34790</c:v>
                </c:pt>
                <c:pt idx="424">
                  <c:v>34820</c:v>
                </c:pt>
                <c:pt idx="425">
                  <c:v>34851</c:v>
                </c:pt>
                <c:pt idx="426">
                  <c:v>34881</c:v>
                </c:pt>
                <c:pt idx="427">
                  <c:v>34912</c:v>
                </c:pt>
                <c:pt idx="428">
                  <c:v>34943</c:v>
                </c:pt>
                <c:pt idx="429">
                  <c:v>34973</c:v>
                </c:pt>
                <c:pt idx="430">
                  <c:v>35004</c:v>
                </c:pt>
                <c:pt idx="431">
                  <c:v>35034</c:v>
                </c:pt>
                <c:pt idx="432">
                  <c:v>35065</c:v>
                </c:pt>
                <c:pt idx="433">
                  <c:v>35096</c:v>
                </c:pt>
                <c:pt idx="434">
                  <c:v>35125</c:v>
                </c:pt>
                <c:pt idx="435">
                  <c:v>35156</c:v>
                </c:pt>
                <c:pt idx="436">
                  <c:v>35186</c:v>
                </c:pt>
                <c:pt idx="437">
                  <c:v>35217</c:v>
                </c:pt>
                <c:pt idx="438">
                  <c:v>35247</c:v>
                </c:pt>
                <c:pt idx="439">
                  <c:v>35278</c:v>
                </c:pt>
                <c:pt idx="440">
                  <c:v>35309</c:v>
                </c:pt>
                <c:pt idx="441">
                  <c:v>35339</c:v>
                </c:pt>
                <c:pt idx="442">
                  <c:v>35370</c:v>
                </c:pt>
                <c:pt idx="443">
                  <c:v>35400</c:v>
                </c:pt>
                <c:pt idx="444">
                  <c:v>35431</c:v>
                </c:pt>
                <c:pt idx="445">
                  <c:v>35462</c:v>
                </c:pt>
                <c:pt idx="446">
                  <c:v>35490</c:v>
                </c:pt>
                <c:pt idx="447">
                  <c:v>35521</c:v>
                </c:pt>
                <c:pt idx="448">
                  <c:v>35551</c:v>
                </c:pt>
                <c:pt idx="449">
                  <c:v>35582</c:v>
                </c:pt>
                <c:pt idx="450">
                  <c:v>35612</c:v>
                </c:pt>
                <c:pt idx="451">
                  <c:v>35643</c:v>
                </c:pt>
                <c:pt idx="452">
                  <c:v>35674</c:v>
                </c:pt>
                <c:pt idx="453">
                  <c:v>35704</c:v>
                </c:pt>
                <c:pt idx="454">
                  <c:v>35735</c:v>
                </c:pt>
                <c:pt idx="455">
                  <c:v>35765</c:v>
                </c:pt>
                <c:pt idx="456">
                  <c:v>35796</c:v>
                </c:pt>
                <c:pt idx="457">
                  <c:v>35827</c:v>
                </c:pt>
                <c:pt idx="458">
                  <c:v>35855</c:v>
                </c:pt>
                <c:pt idx="459">
                  <c:v>35886</c:v>
                </c:pt>
                <c:pt idx="460">
                  <c:v>35916</c:v>
                </c:pt>
                <c:pt idx="461">
                  <c:v>35947</c:v>
                </c:pt>
                <c:pt idx="462">
                  <c:v>35977</c:v>
                </c:pt>
                <c:pt idx="463">
                  <c:v>36008</c:v>
                </c:pt>
                <c:pt idx="464">
                  <c:v>36039</c:v>
                </c:pt>
                <c:pt idx="465">
                  <c:v>36069</c:v>
                </c:pt>
                <c:pt idx="466">
                  <c:v>36100</c:v>
                </c:pt>
                <c:pt idx="467">
                  <c:v>36130</c:v>
                </c:pt>
                <c:pt idx="468">
                  <c:v>36161</c:v>
                </c:pt>
                <c:pt idx="469">
                  <c:v>36192</c:v>
                </c:pt>
                <c:pt idx="470">
                  <c:v>36220</c:v>
                </c:pt>
                <c:pt idx="471">
                  <c:v>36251</c:v>
                </c:pt>
                <c:pt idx="472">
                  <c:v>36281</c:v>
                </c:pt>
                <c:pt idx="473">
                  <c:v>36312</c:v>
                </c:pt>
                <c:pt idx="474">
                  <c:v>36342</c:v>
                </c:pt>
                <c:pt idx="475">
                  <c:v>36373</c:v>
                </c:pt>
                <c:pt idx="476">
                  <c:v>36404</c:v>
                </c:pt>
                <c:pt idx="477">
                  <c:v>36434</c:v>
                </c:pt>
                <c:pt idx="478">
                  <c:v>36465</c:v>
                </c:pt>
                <c:pt idx="479">
                  <c:v>36495</c:v>
                </c:pt>
                <c:pt idx="480">
                  <c:v>36526</c:v>
                </c:pt>
                <c:pt idx="481">
                  <c:v>36557</c:v>
                </c:pt>
                <c:pt idx="482">
                  <c:v>36586</c:v>
                </c:pt>
                <c:pt idx="483">
                  <c:v>36617</c:v>
                </c:pt>
                <c:pt idx="484">
                  <c:v>36647</c:v>
                </c:pt>
                <c:pt idx="485">
                  <c:v>36678</c:v>
                </c:pt>
                <c:pt idx="486">
                  <c:v>36708</c:v>
                </c:pt>
                <c:pt idx="487">
                  <c:v>36739</c:v>
                </c:pt>
                <c:pt idx="488">
                  <c:v>36770</c:v>
                </c:pt>
                <c:pt idx="489">
                  <c:v>36800</c:v>
                </c:pt>
                <c:pt idx="490">
                  <c:v>36831</c:v>
                </c:pt>
                <c:pt idx="491">
                  <c:v>36861</c:v>
                </c:pt>
                <c:pt idx="492">
                  <c:v>36892</c:v>
                </c:pt>
                <c:pt idx="493">
                  <c:v>36923</c:v>
                </c:pt>
                <c:pt idx="494">
                  <c:v>36951</c:v>
                </c:pt>
                <c:pt idx="495">
                  <c:v>36982</c:v>
                </c:pt>
                <c:pt idx="496">
                  <c:v>37012</c:v>
                </c:pt>
                <c:pt idx="497">
                  <c:v>37043</c:v>
                </c:pt>
                <c:pt idx="498">
                  <c:v>37073</c:v>
                </c:pt>
                <c:pt idx="499">
                  <c:v>37104</c:v>
                </c:pt>
                <c:pt idx="500">
                  <c:v>37135</c:v>
                </c:pt>
                <c:pt idx="501">
                  <c:v>37165</c:v>
                </c:pt>
                <c:pt idx="502">
                  <c:v>37196</c:v>
                </c:pt>
                <c:pt idx="503">
                  <c:v>37226</c:v>
                </c:pt>
                <c:pt idx="504">
                  <c:v>37257</c:v>
                </c:pt>
                <c:pt idx="505">
                  <c:v>37288</c:v>
                </c:pt>
                <c:pt idx="506">
                  <c:v>37316</c:v>
                </c:pt>
                <c:pt idx="507">
                  <c:v>37347</c:v>
                </c:pt>
                <c:pt idx="508">
                  <c:v>37377</c:v>
                </c:pt>
                <c:pt idx="509">
                  <c:v>37408</c:v>
                </c:pt>
                <c:pt idx="510">
                  <c:v>37438</c:v>
                </c:pt>
                <c:pt idx="511">
                  <c:v>37469</c:v>
                </c:pt>
                <c:pt idx="512">
                  <c:v>37500</c:v>
                </c:pt>
                <c:pt idx="513">
                  <c:v>37530</c:v>
                </c:pt>
                <c:pt idx="514">
                  <c:v>37561</c:v>
                </c:pt>
                <c:pt idx="515">
                  <c:v>37591</c:v>
                </c:pt>
                <c:pt idx="516">
                  <c:v>37622</c:v>
                </c:pt>
                <c:pt idx="517">
                  <c:v>37653</c:v>
                </c:pt>
                <c:pt idx="518">
                  <c:v>37681</c:v>
                </c:pt>
                <c:pt idx="519">
                  <c:v>37712</c:v>
                </c:pt>
                <c:pt idx="520">
                  <c:v>37742</c:v>
                </c:pt>
                <c:pt idx="521">
                  <c:v>37773</c:v>
                </c:pt>
                <c:pt idx="522">
                  <c:v>37803</c:v>
                </c:pt>
                <c:pt idx="523">
                  <c:v>37834</c:v>
                </c:pt>
                <c:pt idx="524">
                  <c:v>37865</c:v>
                </c:pt>
                <c:pt idx="525">
                  <c:v>37895</c:v>
                </c:pt>
                <c:pt idx="526">
                  <c:v>37926</c:v>
                </c:pt>
                <c:pt idx="527">
                  <c:v>37956</c:v>
                </c:pt>
                <c:pt idx="528">
                  <c:v>37987</c:v>
                </c:pt>
                <c:pt idx="529">
                  <c:v>38018</c:v>
                </c:pt>
                <c:pt idx="530">
                  <c:v>38047</c:v>
                </c:pt>
                <c:pt idx="531">
                  <c:v>38078</c:v>
                </c:pt>
                <c:pt idx="532">
                  <c:v>38108</c:v>
                </c:pt>
                <c:pt idx="533">
                  <c:v>38139</c:v>
                </c:pt>
                <c:pt idx="534">
                  <c:v>38169</c:v>
                </c:pt>
                <c:pt idx="535">
                  <c:v>38200</c:v>
                </c:pt>
                <c:pt idx="536">
                  <c:v>38231</c:v>
                </c:pt>
                <c:pt idx="537">
                  <c:v>38261</c:v>
                </c:pt>
                <c:pt idx="538">
                  <c:v>38292</c:v>
                </c:pt>
                <c:pt idx="539">
                  <c:v>38322</c:v>
                </c:pt>
                <c:pt idx="540">
                  <c:v>38353</c:v>
                </c:pt>
                <c:pt idx="541">
                  <c:v>38384</c:v>
                </c:pt>
                <c:pt idx="542">
                  <c:v>38412</c:v>
                </c:pt>
                <c:pt idx="543">
                  <c:v>38443</c:v>
                </c:pt>
                <c:pt idx="544">
                  <c:v>38473</c:v>
                </c:pt>
                <c:pt idx="545">
                  <c:v>38504</c:v>
                </c:pt>
                <c:pt idx="546">
                  <c:v>38534</c:v>
                </c:pt>
                <c:pt idx="547">
                  <c:v>38565</c:v>
                </c:pt>
                <c:pt idx="548">
                  <c:v>38596</c:v>
                </c:pt>
                <c:pt idx="549">
                  <c:v>38626</c:v>
                </c:pt>
                <c:pt idx="550">
                  <c:v>38657</c:v>
                </c:pt>
                <c:pt idx="551">
                  <c:v>38687</c:v>
                </c:pt>
                <c:pt idx="552">
                  <c:v>38718</c:v>
                </c:pt>
                <c:pt idx="553">
                  <c:v>38749</c:v>
                </c:pt>
                <c:pt idx="554">
                  <c:v>38777</c:v>
                </c:pt>
                <c:pt idx="555">
                  <c:v>38808</c:v>
                </c:pt>
                <c:pt idx="556">
                  <c:v>38838</c:v>
                </c:pt>
                <c:pt idx="557">
                  <c:v>38869</c:v>
                </c:pt>
                <c:pt idx="558">
                  <c:v>38899</c:v>
                </c:pt>
                <c:pt idx="559">
                  <c:v>38930</c:v>
                </c:pt>
                <c:pt idx="560">
                  <c:v>38961</c:v>
                </c:pt>
                <c:pt idx="561">
                  <c:v>38991</c:v>
                </c:pt>
                <c:pt idx="562">
                  <c:v>39022</c:v>
                </c:pt>
                <c:pt idx="563">
                  <c:v>39052</c:v>
                </c:pt>
                <c:pt idx="564">
                  <c:v>39083</c:v>
                </c:pt>
                <c:pt idx="565">
                  <c:v>39114</c:v>
                </c:pt>
                <c:pt idx="566">
                  <c:v>39142</c:v>
                </c:pt>
                <c:pt idx="567">
                  <c:v>39173</c:v>
                </c:pt>
                <c:pt idx="568">
                  <c:v>39203</c:v>
                </c:pt>
                <c:pt idx="569">
                  <c:v>39234</c:v>
                </c:pt>
                <c:pt idx="570">
                  <c:v>39264</c:v>
                </c:pt>
                <c:pt idx="571">
                  <c:v>39295</c:v>
                </c:pt>
                <c:pt idx="572">
                  <c:v>39326</c:v>
                </c:pt>
                <c:pt idx="573">
                  <c:v>39356</c:v>
                </c:pt>
                <c:pt idx="574">
                  <c:v>39387</c:v>
                </c:pt>
                <c:pt idx="575">
                  <c:v>39417</c:v>
                </c:pt>
                <c:pt idx="576">
                  <c:v>39448</c:v>
                </c:pt>
                <c:pt idx="577">
                  <c:v>39479</c:v>
                </c:pt>
                <c:pt idx="578">
                  <c:v>39508</c:v>
                </c:pt>
                <c:pt idx="579">
                  <c:v>39539</c:v>
                </c:pt>
                <c:pt idx="580">
                  <c:v>39569</c:v>
                </c:pt>
                <c:pt idx="581">
                  <c:v>39600</c:v>
                </c:pt>
                <c:pt idx="582">
                  <c:v>39630</c:v>
                </c:pt>
                <c:pt idx="583">
                  <c:v>39661</c:v>
                </c:pt>
                <c:pt idx="584">
                  <c:v>39692</c:v>
                </c:pt>
                <c:pt idx="585">
                  <c:v>39722</c:v>
                </c:pt>
                <c:pt idx="586">
                  <c:v>39753</c:v>
                </c:pt>
                <c:pt idx="587">
                  <c:v>39783</c:v>
                </c:pt>
                <c:pt idx="588">
                  <c:v>39814</c:v>
                </c:pt>
                <c:pt idx="589">
                  <c:v>39845</c:v>
                </c:pt>
                <c:pt idx="590">
                  <c:v>39873</c:v>
                </c:pt>
                <c:pt idx="591">
                  <c:v>39904</c:v>
                </c:pt>
                <c:pt idx="592">
                  <c:v>39934</c:v>
                </c:pt>
                <c:pt idx="593">
                  <c:v>39965</c:v>
                </c:pt>
                <c:pt idx="594">
                  <c:v>39995</c:v>
                </c:pt>
                <c:pt idx="595">
                  <c:v>40026</c:v>
                </c:pt>
                <c:pt idx="596">
                  <c:v>40057</c:v>
                </c:pt>
                <c:pt idx="597">
                  <c:v>40087</c:v>
                </c:pt>
                <c:pt idx="598">
                  <c:v>40118</c:v>
                </c:pt>
                <c:pt idx="599">
                  <c:v>40148</c:v>
                </c:pt>
                <c:pt idx="600">
                  <c:v>40179</c:v>
                </c:pt>
                <c:pt idx="601">
                  <c:v>40210</c:v>
                </c:pt>
                <c:pt idx="602">
                  <c:v>40238</c:v>
                </c:pt>
                <c:pt idx="603">
                  <c:v>40269</c:v>
                </c:pt>
                <c:pt idx="604">
                  <c:v>40299</c:v>
                </c:pt>
                <c:pt idx="605">
                  <c:v>40330</c:v>
                </c:pt>
                <c:pt idx="606">
                  <c:v>40360</c:v>
                </c:pt>
                <c:pt idx="607">
                  <c:v>40391</c:v>
                </c:pt>
                <c:pt idx="608">
                  <c:v>40422</c:v>
                </c:pt>
                <c:pt idx="609">
                  <c:v>40452</c:v>
                </c:pt>
                <c:pt idx="610">
                  <c:v>40483</c:v>
                </c:pt>
                <c:pt idx="611">
                  <c:v>40513</c:v>
                </c:pt>
                <c:pt idx="612">
                  <c:v>40544</c:v>
                </c:pt>
                <c:pt idx="613">
                  <c:v>40575</c:v>
                </c:pt>
                <c:pt idx="614">
                  <c:v>40603</c:v>
                </c:pt>
                <c:pt idx="615">
                  <c:v>40634</c:v>
                </c:pt>
                <c:pt idx="616">
                  <c:v>40664</c:v>
                </c:pt>
                <c:pt idx="617">
                  <c:v>40695</c:v>
                </c:pt>
                <c:pt idx="618">
                  <c:v>40725</c:v>
                </c:pt>
                <c:pt idx="619">
                  <c:v>40756</c:v>
                </c:pt>
                <c:pt idx="620">
                  <c:v>40787</c:v>
                </c:pt>
                <c:pt idx="621">
                  <c:v>40817</c:v>
                </c:pt>
                <c:pt idx="622">
                  <c:v>40848</c:v>
                </c:pt>
                <c:pt idx="623">
                  <c:v>40878</c:v>
                </c:pt>
                <c:pt idx="624">
                  <c:v>40909</c:v>
                </c:pt>
                <c:pt idx="625">
                  <c:v>40940</c:v>
                </c:pt>
                <c:pt idx="626">
                  <c:v>40969</c:v>
                </c:pt>
                <c:pt idx="627">
                  <c:v>41000</c:v>
                </c:pt>
                <c:pt idx="628">
                  <c:v>41030</c:v>
                </c:pt>
                <c:pt idx="629">
                  <c:v>41061</c:v>
                </c:pt>
                <c:pt idx="630">
                  <c:v>41091</c:v>
                </c:pt>
                <c:pt idx="631">
                  <c:v>41122</c:v>
                </c:pt>
                <c:pt idx="632">
                  <c:v>41153</c:v>
                </c:pt>
                <c:pt idx="633">
                  <c:v>41183</c:v>
                </c:pt>
                <c:pt idx="634">
                  <c:v>41214</c:v>
                </c:pt>
                <c:pt idx="635">
                  <c:v>41244</c:v>
                </c:pt>
                <c:pt idx="636">
                  <c:v>41275</c:v>
                </c:pt>
                <c:pt idx="637">
                  <c:v>41306</c:v>
                </c:pt>
                <c:pt idx="638">
                  <c:v>41334</c:v>
                </c:pt>
                <c:pt idx="639">
                  <c:v>41365</c:v>
                </c:pt>
                <c:pt idx="640">
                  <c:v>41395</c:v>
                </c:pt>
                <c:pt idx="641">
                  <c:v>41426</c:v>
                </c:pt>
                <c:pt idx="642">
                  <c:v>41456</c:v>
                </c:pt>
                <c:pt idx="643">
                  <c:v>41487</c:v>
                </c:pt>
                <c:pt idx="644">
                  <c:v>41518</c:v>
                </c:pt>
                <c:pt idx="645">
                  <c:v>41548</c:v>
                </c:pt>
                <c:pt idx="646">
                  <c:v>41579</c:v>
                </c:pt>
                <c:pt idx="647">
                  <c:v>41609</c:v>
                </c:pt>
                <c:pt idx="648">
                  <c:v>41640</c:v>
                </c:pt>
                <c:pt idx="649">
                  <c:v>41671</c:v>
                </c:pt>
                <c:pt idx="650">
                  <c:v>41699</c:v>
                </c:pt>
                <c:pt idx="651">
                  <c:v>41730</c:v>
                </c:pt>
                <c:pt idx="652">
                  <c:v>41760</c:v>
                </c:pt>
                <c:pt idx="653">
                  <c:v>41791</c:v>
                </c:pt>
                <c:pt idx="654">
                  <c:v>41821</c:v>
                </c:pt>
                <c:pt idx="655">
                  <c:v>41852</c:v>
                </c:pt>
                <c:pt idx="656">
                  <c:v>41883</c:v>
                </c:pt>
                <c:pt idx="657">
                  <c:v>41913</c:v>
                </c:pt>
                <c:pt idx="658">
                  <c:v>41944</c:v>
                </c:pt>
                <c:pt idx="659">
                  <c:v>41974</c:v>
                </c:pt>
                <c:pt idx="660">
                  <c:v>42005</c:v>
                </c:pt>
                <c:pt idx="661">
                  <c:v>42036</c:v>
                </c:pt>
                <c:pt idx="662">
                  <c:v>42064</c:v>
                </c:pt>
                <c:pt idx="663">
                  <c:v>42095</c:v>
                </c:pt>
                <c:pt idx="664">
                  <c:v>42125</c:v>
                </c:pt>
                <c:pt idx="665">
                  <c:v>42156</c:v>
                </c:pt>
                <c:pt idx="666">
                  <c:v>42186</c:v>
                </c:pt>
                <c:pt idx="667">
                  <c:v>42217</c:v>
                </c:pt>
                <c:pt idx="668">
                  <c:v>42248</c:v>
                </c:pt>
                <c:pt idx="669">
                  <c:v>42278</c:v>
                </c:pt>
                <c:pt idx="670">
                  <c:v>42309</c:v>
                </c:pt>
                <c:pt idx="671">
                  <c:v>42339</c:v>
                </c:pt>
                <c:pt idx="672">
                  <c:v>42370</c:v>
                </c:pt>
                <c:pt idx="673">
                  <c:v>42401</c:v>
                </c:pt>
                <c:pt idx="674">
                  <c:v>42430</c:v>
                </c:pt>
                <c:pt idx="675">
                  <c:v>42461</c:v>
                </c:pt>
                <c:pt idx="676">
                  <c:v>42491</c:v>
                </c:pt>
                <c:pt idx="677">
                  <c:v>42522</c:v>
                </c:pt>
                <c:pt idx="678">
                  <c:v>42552</c:v>
                </c:pt>
                <c:pt idx="679">
                  <c:v>42583</c:v>
                </c:pt>
                <c:pt idx="680">
                  <c:v>42614</c:v>
                </c:pt>
                <c:pt idx="681">
                  <c:v>42644</c:v>
                </c:pt>
                <c:pt idx="682">
                  <c:v>42675</c:v>
                </c:pt>
                <c:pt idx="683">
                  <c:v>42705</c:v>
                </c:pt>
                <c:pt idx="684">
                  <c:v>42736</c:v>
                </c:pt>
                <c:pt idx="685">
                  <c:v>42767</c:v>
                </c:pt>
                <c:pt idx="686">
                  <c:v>42795</c:v>
                </c:pt>
                <c:pt idx="687">
                  <c:v>42826</c:v>
                </c:pt>
                <c:pt idx="688">
                  <c:v>42856</c:v>
                </c:pt>
                <c:pt idx="689">
                  <c:v>42887</c:v>
                </c:pt>
                <c:pt idx="690">
                  <c:v>42917</c:v>
                </c:pt>
                <c:pt idx="691">
                  <c:v>42948</c:v>
                </c:pt>
                <c:pt idx="692">
                  <c:v>42979</c:v>
                </c:pt>
                <c:pt idx="693">
                  <c:v>43009</c:v>
                </c:pt>
                <c:pt idx="694">
                  <c:v>43040</c:v>
                </c:pt>
                <c:pt idx="695">
                  <c:v>43070</c:v>
                </c:pt>
                <c:pt idx="696">
                  <c:v>43101</c:v>
                </c:pt>
                <c:pt idx="697">
                  <c:v>43132</c:v>
                </c:pt>
                <c:pt idx="698">
                  <c:v>43160</c:v>
                </c:pt>
                <c:pt idx="699">
                  <c:v>43191</c:v>
                </c:pt>
                <c:pt idx="700">
                  <c:v>43221</c:v>
                </c:pt>
                <c:pt idx="701">
                  <c:v>43252</c:v>
                </c:pt>
                <c:pt idx="702">
                  <c:v>43282</c:v>
                </c:pt>
                <c:pt idx="703">
                  <c:v>43313</c:v>
                </c:pt>
                <c:pt idx="704">
                  <c:v>43344</c:v>
                </c:pt>
                <c:pt idx="705">
                  <c:v>43374</c:v>
                </c:pt>
                <c:pt idx="706">
                  <c:v>43405</c:v>
                </c:pt>
                <c:pt idx="707">
                  <c:v>43435</c:v>
                </c:pt>
                <c:pt idx="708">
                  <c:v>43466</c:v>
                </c:pt>
                <c:pt idx="709">
                  <c:v>43497</c:v>
                </c:pt>
                <c:pt idx="710">
                  <c:v>43525</c:v>
                </c:pt>
                <c:pt idx="711">
                  <c:v>43556</c:v>
                </c:pt>
                <c:pt idx="712">
                  <c:v>43586</c:v>
                </c:pt>
                <c:pt idx="713">
                  <c:v>43617</c:v>
                </c:pt>
                <c:pt idx="714">
                  <c:v>43647</c:v>
                </c:pt>
                <c:pt idx="715">
                  <c:v>43678</c:v>
                </c:pt>
                <c:pt idx="716">
                  <c:v>43709</c:v>
                </c:pt>
                <c:pt idx="717">
                  <c:v>43739</c:v>
                </c:pt>
                <c:pt idx="718">
                  <c:v>43770</c:v>
                </c:pt>
                <c:pt idx="719">
                  <c:v>43800</c:v>
                </c:pt>
                <c:pt idx="720">
                  <c:v>43831</c:v>
                </c:pt>
                <c:pt idx="721">
                  <c:v>43862</c:v>
                </c:pt>
                <c:pt idx="722">
                  <c:v>43891</c:v>
                </c:pt>
                <c:pt idx="723">
                  <c:v>43922</c:v>
                </c:pt>
                <c:pt idx="724">
                  <c:v>43952</c:v>
                </c:pt>
                <c:pt idx="725">
                  <c:v>43983</c:v>
                </c:pt>
                <c:pt idx="726">
                  <c:v>44013</c:v>
                </c:pt>
                <c:pt idx="727">
                  <c:v>44044</c:v>
                </c:pt>
                <c:pt idx="728">
                  <c:v>44075</c:v>
                </c:pt>
                <c:pt idx="729">
                  <c:v>44105</c:v>
                </c:pt>
                <c:pt idx="730">
                  <c:v>44136</c:v>
                </c:pt>
                <c:pt idx="731">
                  <c:v>44166</c:v>
                </c:pt>
                <c:pt idx="732">
                  <c:v>44197</c:v>
                </c:pt>
                <c:pt idx="733">
                  <c:v>44228</c:v>
                </c:pt>
                <c:pt idx="734">
                  <c:v>44256</c:v>
                </c:pt>
                <c:pt idx="735">
                  <c:v>44287</c:v>
                </c:pt>
                <c:pt idx="736">
                  <c:v>44317</c:v>
                </c:pt>
                <c:pt idx="737">
                  <c:v>44348</c:v>
                </c:pt>
                <c:pt idx="738">
                  <c:v>44378</c:v>
                </c:pt>
                <c:pt idx="739">
                  <c:v>44409</c:v>
                </c:pt>
                <c:pt idx="740">
                  <c:v>44440</c:v>
                </c:pt>
                <c:pt idx="741">
                  <c:v>44470</c:v>
                </c:pt>
                <c:pt idx="742">
                  <c:v>44501</c:v>
                </c:pt>
                <c:pt idx="743">
                  <c:v>44531</c:v>
                </c:pt>
                <c:pt idx="744">
                  <c:v>44562</c:v>
                </c:pt>
                <c:pt idx="745">
                  <c:v>44593</c:v>
                </c:pt>
                <c:pt idx="746">
                  <c:v>44621</c:v>
                </c:pt>
                <c:pt idx="747">
                  <c:v>44652</c:v>
                </c:pt>
                <c:pt idx="748">
                  <c:v>44682</c:v>
                </c:pt>
                <c:pt idx="749">
                  <c:v>44713</c:v>
                </c:pt>
                <c:pt idx="750">
                  <c:v>44743</c:v>
                </c:pt>
                <c:pt idx="751">
                  <c:v>44774</c:v>
                </c:pt>
                <c:pt idx="752">
                  <c:v>44805</c:v>
                </c:pt>
                <c:pt idx="753">
                  <c:v>44835</c:v>
                </c:pt>
                <c:pt idx="754">
                  <c:v>44866</c:v>
                </c:pt>
                <c:pt idx="755">
                  <c:v>44896</c:v>
                </c:pt>
                <c:pt idx="756">
                  <c:v>44927</c:v>
                </c:pt>
                <c:pt idx="757">
                  <c:v>44958</c:v>
                </c:pt>
                <c:pt idx="758">
                  <c:v>44986</c:v>
                </c:pt>
                <c:pt idx="759">
                  <c:v>45017</c:v>
                </c:pt>
                <c:pt idx="760">
                  <c:v>45047</c:v>
                </c:pt>
                <c:pt idx="761">
                  <c:v>45078</c:v>
                </c:pt>
                <c:pt idx="762">
                  <c:v>45108</c:v>
                </c:pt>
                <c:pt idx="763">
                  <c:v>45139</c:v>
                </c:pt>
                <c:pt idx="764">
                  <c:v>45170</c:v>
                </c:pt>
                <c:pt idx="765">
                  <c:v>45200</c:v>
                </c:pt>
                <c:pt idx="766">
                  <c:v>45231</c:v>
                </c:pt>
                <c:pt idx="767">
                  <c:v>45261</c:v>
                </c:pt>
                <c:pt idx="768">
                  <c:v>45292</c:v>
                </c:pt>
                <c:pt idx="769">
                  <c:v>45323</c:v>
                </c:pt>
                <c:pt idx="770">
                  <c:v>45352</c:v>
                </c:pt>
                <c:pt idx="771">
                  <c:v>45383</c:v>
                </c:pt>
                <c:pt idx="772">
                  <c:v>45413</c:v>
                </c:pt>
              </c:numCache>
            </c:numRef>
          </c:cat>
          <c:val>
            <c:numRef>
              <c:f>'M2 Distribution'!$D$3:$D$787</c:f>
              <c:numCache>
                <c:formatCode>General</c:formatCode>
                <c:ptCount val="785"/>
                <c:pt idx="12" formatCode="0.0%">
                  <c:v>2.7735600769308588E-2</c:v>
                </c:pt>
                <c:pt idx="13" formatCode="0.0%">
                  <c:v>2.2679165406713109E-2</c:v>
                </c:pt>
                <c:pt idx="14" formatCode="0.0%">
                  <c:v>1.9433036161474515E-2</c:v>
                </c:pt>
                <c:pt idx="15" formatCode="0.0%">
                  <c:v>1.4885114885114792E-2</c:v>
                </c:pt>
                <c:pt idx="16" formatCode="0.0%">
                  <c:v>1.1329755515802065E-2</c:v>
                </c:pt>
                <c:pt idx="17" formatCode="0.0%">
                  <c:v>1.0491933089181504E-2</c:v>
                </c:pt>
                <c:pt idx="18" formatCode="0.0%">
                  <c:v>1.6194331983805599E-2</c:v>
                </c:pt>
                <c:pt idx="19" formatCode="0.0%">
                  <c:v>2.0378027170703028E-2</c:v>
                </c:pt>
                <c:pt idx="20" formatCode="0.0%">
                  <c:v>2.6715299684542559E-2</c:v>
                </c:pt>
                <c:pt idx="21" formatCode="0.0%">
                  <c:v>2.979607998416145E-2</c:v>
                </c:pt>
                <c:pt idx="22" formatCode="0.0%">
                  <c:v>3.1314827620270824E-2</c:v>
                </c:pt>
                <c:pt idx="23" formatCode="0.0%">
                  <c:v>3.4959510171834962E-2</c:v>
                </c:pt>
                <c:pt idx="24" formatCode="0.0%">
                  <c:v>3.6737909977346606E-2</c:v>
                </c:pt>
                <c:pt idx="25" formatCode="0.0%">
                  <c:v>4.5436625271042752E-2</c:v>
                </c:pt>
                <c:pt idx="26" formatCode="0.0%">
                  <c:v>4.814778421931809E-2</c:v>
                </c:pt>
                <c:pt idx="27" formatCode="0.0%">
                  <c:v>5.6304754404961077E-2</c:v>
                </c:pt>
                <c:pt idx="28" formatCode="0.0%">
                  <c:v>6.1124213836477814E-2</c:v>
                </c:pt>
                <c:pt idx="29" formatCode="0.0%">
                  <c:v>6.4550886472720226E-2</c:v>
                </c:pt>
                <c:pt idx="30" formatCode="0.0%">
                  <c:v>5.7428821300165245E-2</c:v>
                </c:pt>
                <c:pt idx="31" formatCode="0.0%">
                  <c:v>5.566811384466952E-2</c:v>
                </c:pt>
                <c:pt idx="32" formatCode="0.0%">
                  <c:v>5.5304848775804105E-2</c:v>
                </c:pt>
                <c:pt idx="33" formatCode="0.0%">
                  <c:v>6.1616841295780267E-2</c:v>
                </c:pt>
                <c:pt idx="34" formatCode="0.0%">
                  <c:v>6.5229885057471071E-2</c:v>
                </c:pt>
                <c:pt idx="35" formatCode="0.0%">
                  <c:v>6.6793893129770909E-2</c:v>
                </c:pt>
                <c:pt idx="36" formatCode="0.0%">
                  <c:v>6.7357020710621329E-2</c:v>
                </c:pt>
                <c:pt idx="37" formatCode="0.0%">
                  <c:v>6.4862826435372778E-2</c:v>
                </c:pt>
                <c:pt idx="38" formatCode="0.0%">
                  <c:v>6.6091684634855152E-2</c:v>
                </c:pt>
                <c:pt idx="39" formatCode="0.0%">
                  <c:v>6.5790699841580702E-2</c:v>
                </c:pt>
                <c:pt idx="40" formatCode="0.0%">
                  <c:v>6.417855158362662E-2</c:v>
                </c:pt>
                <c:pt idx="41" formatCode="0.0%">
                  <c:v>6.3857195436142877E-2</c:v>
                </c:pt>
                <c:pt idx="42" formatCode="0.0%">
                  <c:v>6.671567726520844E-2</c:v>
                </c:pt>
                <c:pt idx="43" formatCode="0.0%">
                  <c:v>6.4796198135623984E-2</c:v>
                </c:pt>
                <c:pt idx="44" formatCode="0.0%">
                  <c:v>6.1504867618961123E-2</c:v>
                </c:pt>
                <c:pt idx="45" formatCode="0.0%">
                  <c:v>6.465048895327774E-2</c:v>
                </c:pt>
                <c:pt idx="46" formatCode="0.0%">
                  <c:v>6.4922219224889943E-2</c:v>
                </c:pt>
                <c:pt idx="47" formatCode="0.0%">
                  <c:v>6.7889087656529679E-2</c:v>
                </c:pt>
                <c:pt idx="48" formatCode="0.0%">
                  <c:v>6.7823765020026849E-2</c:v>
                </c:pt>
                <c:pt idx="49" formatCode="0.0%">
                  <c:v>6.8614431164232048E-2</c:v>
                </c:pt>
                <c:pt idx="50" formatCode="0.0%">
                  <c:v>6.8413647555399137E-2</c:v>
                </c:pt>
                <c:pt idx="51" formatCode="0.0%">
                  <c:v>7.0822768208446352E-2</c:v>
                </c:pt>
                <c:pt idx="52" formatCode="0.0%">
                  <c:v>7.2752588982682331E-2</c:v>
                </c:pt>
                <c:pt idx="53" formatCode="0.0%">
                  <c:v>6.9192181283515009E-2</c:v>
                </c:pt>
                <c:pt idx="54" formatCode="0.0%">
                  <c:v>6.9779462439696793E-2</c:v>
                </c:pt>
                <c:pt idx="55" formatCode="0.0%">
                  <c:v>7.072354304351558E-2</c:v>
                </c:pt>
                <c:pt idx="56" formatCode="0.0%">
                  <c:v>7.696922945058704E-2</c:v>
                </c:pt>
                <c:pt idx="57" formatCode="0.0%">
                  <c:v>7.3992175540057881E-2</c:v>
                </c:pt>
                <c:pt idx="58" formatCode="0.0%">
                  <c:v>7.3967744659292567E-2</c:v>
                </c:pt>
                <c:pt idx="59" formatCode="0.0%">
                  <c:v>6.650473238964727E-2</c:v>
                </c:pt>
                <c:pt idx="60" formatCode="0.0%">
                  <c:v>6.468283737601066E-2</c:v>
                </c:pt>
                <c:pt idx="61" formatCode="0.0%">
                  <c:v>6.5700082850041364E-2</c:v>
                </c:pt>
                <c:pt idx="62" formatCode="0.0%">
                  <c:v>6.3539094650205907E-2</c:v>
                </c:pt>
                <c:pt idx="63" formatCode="0.0%">
                  <c:v>5.976973952804765E-2</c:v>
                </c:pt>
                <c:pt idx="64" formatCode="0.0%">
                  <c:v>5.8408371866634168E-2</c:v>
                </c:pt>
                <c:pt idx="65" formatCode="0.0%">
                  <c:v>6.1964083481637289E-2</c:v>
                </c:pt>
                <c:pt idx="66" formatCode="0.0%">
                  <c:v>6.4664197133193824E-2</c:v>
                </c:pt>
                <c:pt idx="67" formatCode="0.0%">
                  <c:v>6.725450901803609E-2</c:v>
                </c:pt>
                <c:pt idx="68" formatCode="0.0%">
                  <c:v>6.7568643056108213E-2</c:v>
                </c:pt>
                <c:pt idx="69" formatCode="0.0%">
                  <c:v>6.6439657903072602E-2</c:v>
                </c:pt>
                <c:pt idx="70" formatCode="0.0%">
                  <c:v>6.3055271640852117E-2</c:v>
                </c:pt>
                <c:pt idx="71" formatCode="0.0%">
                  <c:v>6.7305426843634608E-2</c:v>
                </c:pt>
                <c:pt idx="72" formatCode="0.0%">
                  <c:v>6.9991388084240214E-2</c:v>
                </c:pt>
                <c:pt idx="73" formatCode="0.0%">
                  <c:v>6.9734898546217838E-2</c:v>
                </c:pt>
                <c:pt idx="74" formatCode="0.0%">
                  <c:v>7.0732084816591767E-2</c:v>
                </c:pt>
                <c:pt idx="75" formatCode="0.0%">
                  <c:v>6.9034594344710598E-2</c:v>
                </c:pt>
                <c:pt idx="76" formatCode="0.0%">
                  <c:v>6.4229324748984462E-2</c:v>
                </c:pt>
                <c:pt idx="77" formatCode="0.0%">
                  <c:v>6.0557586837294286E-2</c:v>
                </c:pt>
                <c:pt idx="78" formatCode="0.0%">
                  <c:v>6.0812343998184692E-2</c:v>
                </c:pt>
                <c:pt idx="79" formatCode="0.0%">
                  <c:v>6.1288868859846746E-2</c:v>
                </c:pt>
                <c:pt idx="80" formatCode="0.0%">
                  <c:v>5.9788280900551438E-2</c:v>
                </c:pt>
                <c:pt idx="81" formatCode="0.0%">
                  <c:v>6.1854904581569725E-2</c:v>
                </c:pt>
                <c:pt idx="82" formatCode="0.0%">
                  <c:v>6.1533910213741549E-2</c:v>
                </c:pt>
                <c:pt idx="83" formatCode="0.0%">
                  <c:v>6.0927152317880706E-2</c:v>
                </c:pt>
                <c:pt idx="84" formatCode="0.0%">
                  <c:v>6.0364381356552199E-2</c:v>
                </c:pt>
                <c:pt idx="85" formatCode="0.0%">
                  <c:v>5.2543604651162701E-2</c:v>
                </c:pt>
                <c:pt idx="86" formatCode="0.0%">
                  <c:v>4.9291702804278748E-2</c:v>
                </c:pt>
                <c:pt idx="87" formatCode="0.0%">
                  <c:v>4.7783783783783784E-2</c:v>
                </c:pt>
                <c:pt idx="88" formatCode="0.0%">
                  <c:v>4.659704717320845E-2</c:v>
                </c:pt>
                <c:pt idx="89" formatCode="0.0%">
                  <c:v>4.5177045177045239E-2</c:v>
                </c:pt>
                <c:pt idx="90" formatCode="0.0%">
                  <c:v>3.4723707664884085E-2</c:v>
                </c:pt>
                <c:pt idx="91" formatCode="0.0%">
                  <c:v>2.441613588110414E-2</c:v>
                </c:pt>
                <c:pt idx="92" formatCode="0.0%">
                  <c:v>2.1102982554867866E-2</c:v>
                </c:pt>
                <c:pt idx="93" formatCode="0.0%">
                  <c:v>1.2657342657342641E-2</c:v>
                </c:pt>
                <c:pt idx="94" formatCode="0.0%">
                  <c:v>1.1356510833971933E-2</c:v>
                </c:pt>
                <c:pt idx="95" formatCode="0.0%">
                  <c:v>1.1721459287002522E-2</c:v>
                </c:pt>
                <c:pt idx="96" formatCode="0.0%">
                  <c:v>1.0074523875241548E-2</c:v>
                </c:pt>
                <c:pt idx="97" formatCode="0.0%">
                  <c:v>1.4983083615273118E-2</c:v>
                </c:pt>
                <c:pt idx="98" formatCode="0.0%">
                  <c:v>2.2110483537677528E-2</c:v>
                </c:pt>
                <c:pt idx="99" formatCode="0.0%">
                  <c:v>2.263034805337738E-2</c:v>
                </c:pt>
                <c:pt idx="100" formatCode="0.0%">
                  <c:v>3.3649876135425139E-2</c:v>
                </c:pt>
                <c:pt idx="101" formatCode="0.0%">
                  <c:v>3.5940076965365497E-2</c:v>
                </c:pt>
                <c:pt idx="102" formatCode="0.0%">
                  <c:v>4.4583792723263516E-2</c:v>
                </c:pt>
                <c:pt idx="103" formatCode="0.0%">
                  <c:v>5.3402417962003401E-2</c:v>
                </c:pt>
                <c:pt idx="104" formatCode="0.0%">
                  <c:v>5.5249379994488867E-2</c:v>
                </c:pt>
                <c:pt idx="105" formatCode="0.0%">
                  <c:v>6.1874179959947595E-2</c:v>
                </c:pt>
                <c:pt idx="106" formatCode="0.0%">
                  <c:v>5.9176081565169625E-2</c:v>
                </c:pt>
                <c:pt idx="107" formatCode="0.0%">
                  <c:v>5.8133954891341544E-2</c:v>
                </c:pt>
                <c:pt idx="108" formatCode="0.0%">
                  <c:v>5.6565104522475762E-2</c:v>
                </c:pt>
                <c:pt idx="109" formatCode="0.0%">
                  <c:v>5.5034013605442134E-2</c:v>
                </c:pt>
                <c:pt idx="110" formatCode="0.0%">
                  <c:v>4.7577330008760743E-2</c:v>
                </c:pt>
                <c:pt idx="111" formatCode="0.0%">
                  <c:v>4.7487724490482108E-2</c:v>
                </c:pt>
                <c:pt idx="112" formatCode="0.0%">
                  <c:v>3.987750482657626E-2</c:v>
                </c:pt>
                <c:pt idx="113" formatCode="0.0%">
                  <c:v>3.7280265339966867E-2</c:v>
                </c:pt>
                <c:pt idx="114" formatCode="0.0%">
                  <c:v>3.1268553334652616E-2</c:v>
                </c:pt>
                <c:pt idx="115" formatCode="0.0%">
                  <c:v>2.944648478488987E-2</c:v>
                </c:pt>
                <c:pt idx="116" formatCode="0.0%">
                  <c:v>2.9638333986160115E-2</c:v>
                </c:pt>
                <c:pt idx="117" formatCode="0.0%">
                  <c:v>2.7248488001560656E-2</c:v>
                </c:pt>
                <c:pt idx="118" formatCode="0.0%">
                  <c:v>3.3300813008130037E-2</c:v>
                </c:pt>
                <c:pt idx="119" formatCode="0.0%">
                  <c:v>3.14868804664723E-2</c:v>
                </c:pt>
                <c:pt idx="120" formatCode="0.0%">
                  <c:v>3.1100478468899517E-2</c:v>
                </c:pt>
                <c:pt idx="121" formatCode="0.0%">
                  <c:v>3.0047069443548846E-2</c:v>
                </c:pt>
                <c:pt idx="122" formatCode="0.0%">
                  <c:v>2.3544548086201322E-2</c:v>
                </c:pt>
                <c:pt idx="123" formatCode="0.0%">
                  <c:v>1.8429332819623667E-2</c:v>
                </c:pt>
                <c:pt idx="124" formatCode="0.0%">
                  <c:v>1.3956466069142026E-2</c:v>
                </c:pt>
                <c:pt idx="125" formatCode="0.0%">
                  <c:v>1.0807699686640637E-2</c:v>
                </c:pt>
                <c:pt idx="126" formatCode="0.0%">
                  <c:v>7.2922663596239889E-3</c:v>
                </c:pt>
                <c:pt idx="127" formatCode="0.0%">
                  <c:v>1.5289545773076174E-3</c:v>
                </c:pt>
                <c:pt idx="128" formatCode="0.0%">
                  <c:v>-5.1990869896018088E-3</c:v>
                </c:pt>
                <c:pt idx="129" formatCode="0.0%">
                  <c:v>-9.8126107875411428E-3</c:v>
                </c:pt>
                <c:pt idx="130" formatCode="0.0%">
                  <c:v>-1.7372694656008103E-2</c:v>
                </c:pt>
                <c:pt idx="131" formatCode="0.0%">
                  <c:v>-2.0538910872432536E-2</c:v>
                </c:pt>
                <c:pt idx="132" formatCode="0.0%">
                  <c:v>-2.4456010534896877E-2</c:v>
                </c:pt>
                <c:pt idx="133" formatCode="0.0%">
                  <c:v>-3.6744913928012601E-2</c:v>
                </c:pt>
                <c:pt idx="134" formatCode="0.0%">
                  <c:v>-3.6264219722204616E-2</c:v>
                </c:pt>
                <c:pt idx="135" formatCode="0.0%">
                  <c:v>-3.6380832282471687E-2</c:v>
                </c:pt>
                <c:pt idx="136" formatCode="0.0%">
                  <c:v>-3.2453592625331429E-2</c:v>
                </c:pt>
                <c:pt idx="137" formatCode="0.0%">
                  <c:v>-2.9482475009489972E-2</c:v>
                </c:pt>
                <c:pt idx="138" formatCode="0.0%">
                  <c:v>-2.1972439194767324E-2</c:v>
                </c:pt>
                <c:pt idx="139" formatCode="0.0%">
                  <c:v>-1.3421538070097272E-2</c:v>
                </c:pt>
                <c:pt idx="140" formatCode="0.0%">
                  <c:v>-6.2460165710643833E-3</c:v>
                </c:pt>
                <c:pt idx="141" formatCode="0.0%">
                  <c:v>2.5573812416102015E-4</c:v>
                </c:pt>
                <c:pt idx="142" formatCode="0.0%">
                  <c:v>4.6761898661200618E-3</c:v>
                </c:pt>
                <c:pt idx="143" formatCode="0.0%">
                  <c:v>9.4267025779144475E-3</c:v>
                </c:pt>
                <c:pt idx="144" formatCode="0.0%">
                  <c:v>1.9605322362923339E-2</c:v>
                </c:pt>
                <c:pt idx="145" formatCode="0.0%">
                  <c:v>4.3995321029373535E-2</c:v>
                </c:pt>
                <c:pt idx="146" formatCode="0.0%">
                  <c:v>5.9540889526542351E-2</c:v>
                </c:pt>
                <c:pt idx="147" formatCode="0.0%">
                  <c:v>7.4330955964143186E-2</c:v>
                </c:pt>
                <c:pt idx="148" formatCode="0.0%">
                  <c:v>7.9548420777864726E-2</c:v>
                </c:pt>
                <c:pt idx="149" formatCode="0.0%">
                  <c:v>8.324641460234683E-2</c:v>
                </c:pt>
                <c:pt idx="150" formatCode="0.0%">
                  <c:v>8.6877475488604805E-2</c:v>
                </c:pt>
                <c:pt idx="151" formatCode="0.0%">
                  <c:v>8.5944551901998789E-2</c:v>
                </c:pt>
                <c:pt idx="152" formatCode="0.0%">
                  <c:v>8.8571062083119489E-2</c:v>
                </c:pt>
                <c:pt idx="153" formatCode="0.0%">
                  <c:v>9.1466922339405565E-2</c:v>
                </c:pt>
                <c:pt idx="154" formatCode="0.0%">
                  <c:v>9.570262688089759E-2</c:v>
                </c:pt>
                <c:pt idx="155" formatCode="0.0%">
                  <c:v>9.7897211104758464E-2</c:v>
                </c:pt>
                <c:pt idx="156" formatCode="0.0%">
                  <c:v>9.8222166183331128E-2</c:v>
                </c:pt>
                <c:pt idx="157" formatCode="0.0%">
                  <c:v>9.1129785247432427E-2</c:v>
                </c:pt>
                <c:pt idx="158" formatCode="0.0%">
                  <c:v>9.0478242137009834E-2</c:v>
                </c:pt>
                <c:pt idx="159" formatCode="0.0%">
                  <c:v>8.3683537365247584E-2</c:v>
                </c:pt>
                <c:pt idx="160" formatCode="0.0%">
                  <c:v>8.0094299703802108E-2</c:v>
                </c:pt>
                <c:pt idx="161" formatCode="0.0%">
                  <c:v>8.1904074140940031E-2</c:v>
                </c:pt>
                <c:pt idx="162" formatCode="0.0%">
                  <c:v>8.5488977836190916E-2</c:v>
                </c:pt>
                <c:pt idx="163" formatCode="0.0%">
                  <c:v>8.9235884343644267E-2</c:v>
                </c:pt>
                <c:pt idx="164" formatCode="0.0%">
                  <c:v>8.9200494903670657E-2</c:v>
                </c:pt>
                <c:pt idx="165" formatCode="0.0%">
                  <c:v>9.2000468493792509E-2</c:v>
                </c:pt>
                <c:pt idx="166" formatCode="0.0%">
                  <c:v>8.9554844340995032E-2</c:v>
                </c:pt>
                <c:pt idx="167" formatCode="0.0%">
                  <c:v>9.235042240481417E-2</c:v>
                </c:pt>
                <c:pt idx="168" formatCode="0.0%">
                  <c:v>8.9380022962112449E-2</c:v>
                </c:pt>
                <c:pt idx="169" formatCode="0.0%">
                  <c:v>8.0095841177477256E-2</c:v>
                </c:pt>
                <c:pt idx="170" formatCode="0.0%">
                  <c:v>6.0337528927019157E-2</c:v>
                </c:pt>
                <c:pt idx="171" formatCode="0.0%">
                  <c:v>5.4178609565559643E-2</c:v>
                </c:pt>
                <c:pt idx="172" formatCode="0.0%">
                  <c:v>5.4063129617192729E-2</c:v>
                </c:pt>
                <c:pt idx="173" formatCode="0.0%">
                  <c:v>4.8670597396818227E-2</c:v>
                </c:pt>
                <c:pt idx="174" formatCode="0.0%">
                  <c:v>4.1552008805723739E-2</c:v>
                </c:pt>
                <c:pt idx="175" formatCode="0.0%">
                  <c:v>1.6025291616701187E-2</c:v>
                </c:pt>
                <c:pt idx="176" formatCode="0.0%">
                  <c:v>4.4355493049170747E-3</c:v>
                </c:pt>
                <c:pt idx="177" formatCode="0.0%">
                  <c:v>-9.0631200729340833E-3</c:v>
                </c:pt>
                <c:pt idx="178" formatCode="0.0%">
                  <c:v>-1.2230292672505971E-2</c:v>
                </c:pt>
                <c:pt idx="179" formatCode="0.0%">
                  <c:v>-2.1241656955185872E-2</c:v>
                </c:pt>
                <c:pt idx="180" formatCode="0.0%">
                  <c:v>-3.1986088422827685E-2</c:v>
                </c:pt>
                <c:pt idx="181" formatCode="0.0%">
                  <c:v>-3.4965404320498661E-2</c:v>
                </c:pt>
                <c:pt idx="182" formatCode="0.0%">
                  <c:v>-3.1033748536143935E-2</c:v>
                </c:pt>
                <c:pt idx="183" formatCode="0.0%">
                  <c:v>-3.2467878658634208E-2</c:v>
                </c:pt>
                <c:pt idx="184" formatCode="0.0%">
                  <c:v>-4.4494000212381923E-2</c:v>
                </c:pt>
                <c:pt idx="185" formatCode="0.0%">
                  <c:v>-4.9806396859916169E-2</c:v>
                </c:pt>
                <c:pt idx="186" formatCode="0.0%">
                  <c:v>-5.5323645970937974E-2</c:v>
                </c:pt>
                <c:pt idx="187" formatCode="0.0%">
                  <c:v>-4.9517167381974203E-2</c:v>
                </c:pt>
                <c:pt idx="188" formatCode="0.0%">
                  <c:v>-5.5037966503311941E-2</c:v>
                </c:pt>
                <c:pt idx="189" formatCode="0.0%">
                  <c:v>-5.2061911462279453E-2</c:v>
                </c:pt>
                <c:pt idx="190" formatCode="0.0%">
                  <c:v>-5.6555825898891521E-2</c:v>
                </c:pt>
                <c:pt idx="191" formatCode="0.0%">
                  <c:v>-5.9262867348595538E-2</c:v>
                </c:pt>
                <c:pt idx="192" formatCode="0.0%">
                  <c:v>-5.6668481219379396E-2</c:v>
                </c:pt>
                <c:pt idx="193" formatCode="0.0%">
                  <c:v>-4.8875266816266194E-2</c:v>
                </c:pt>
                <c:pt idx="194" formatCode="0.0%">
                  <c:v>-3.7576223699390177E-2</c:v>
                </c:pt>
                <c:pt idx="195" formatCode="0.0%">
                  <c:v>-2.7826757769451205E-2</c:v>
                </c:pt>
                <c:pt idx="196" formatCode="0.0%">
                  <c:v>-8.0573460769060024E-3</c:v>
                </c:pt>
                <c:pt idx="197" formatCode="0.0%">
                  <c:v>4.8007145249524541E-3</c:v>
                </c:pt>
                <c:pt idx="198" formatCode="0.0%">
                  <c:v>1.0012305627027596E-2</c:v>
                </c:pt>
                <c:pt idx="199" formatCode="0.0%">
                  <c:v>2.3762488005869997E-2</c:v>
                </c:pt>
                <c:pt idx="200" formatCode="0.0%">
                  <c:v>3.4877756881518174E-2</c:v>
                </c:pt>
                <c:pt idx="201" formatCode="0.0%">
                  <c:v>3.762274491893125E-2</c:v>
                </c:pt>
                <c:pt idx="202" formatCode="0.0%">
                  <c:v>4.3498194738953444E-2</c:v>
                </c:pt>
                <c:pt idx="203" formatCode="0.0%">
                  <c:v>5.1490047175238862E-2</c:v>
                </c:pt>
                <c:pt idx="204" formatCode="0.0%">
                  <c:v>6.1688499047838796E-2</c:v>
                </c:pt>
                <c:pt idx="205" formatCode="0.0%">
                  <c:v>7.0894234089078134E-2</c:v>
                </c:pt>
                <c:pt idx="206" formatCode="0.0%">
                  <c:v>7.0266567726468443E-2</c:v>
                </c:pt>
                <c:pt idx="207" formatCode="0.0%">
                  <c:v>7.1756503995919152E-2</c:v>
                </c:pt>
                <c:pt idx="208" formatCode="0.0%">
                  <c:v>6.4870315388493749E-2</c:v>
                </c:pt>
                <c:pt idx="209" formatCode="0.0%">
                  <c:v>5.5833333333333401E-2</c:v>
                </c:pt>
                <c:pt idx="210" formatCode="0.0%">
                  <c:v>5.5435565154787536E-2</c:v>
                </c:pt>
                <c:pt idx="211" formatCode="0.0%">
                  <c:v>5.7172786415260912E-2</c:v>
                </c:pt>
                <c:pt idx="212" formatCode="0.0%">
                  <c:v>6.2007819813866272E-2</c:v>
                </c:pt>
                <c:pt idx="213" formatCode="0.0%">
                  <c:v>6.9050894085282088E-2</c:v>
                </c:pt>
                <c:pt idx="214" formatCode="0.0%">
                  <c:v>7.5900702987697688E-2</c:v>
                </c:pt>
                <c:pt idx="215" formatCode="0.0%">
                  <c:v>7.9279969360398272E-2</c:v>
                </c:pt>
                <c:pt idx="216" formatCode="0.0%">
                  <c:v>7.8921621915425622E-2</c:v>
                </c:pt>
                <c:pt idx="217" formatCode="0.0%">
                  <c:v>6.7060720042987576E-2</c:v>
                </c:pt>
                <c:pt idx="218" formatCode="0.0%">
                  <c:v>6.3520000000000021E-2</c:v>
                </c:pt>
                <c:pt idx="219" formatCode="0.0%">
                  <c:v>5.732719868845515E-2</c:v>
                </c:pt>
                <c:pt idx="220" formatCode="0.0%">
                  <c:v>5.6499552843389811E-2</c:v>
                </c:pt>
                <c:pt idx="221" formatCode="0.0%">
                  <c:v>5.914233096553545E-2</c:v>
                </c:pt>
                <c:pt idx="222" formatCode="0.0%">
                  <c:v>5.8663028649386106E-2</c:v>
                </c:pt>
                <c:pt idx="223" formatCode="0.0%">
                  <c:v>5.580182529335076E-2</c:v>
                </c:pt>
                <c:pt idx="224" formatCode="0.0%">
                  <c:v>5.4187192118226646E-2</c:v>
                </c:pt>
                <c:pt idx="225" formatCode="0.0%">
                  <c:v>4.7709727225939247E-2</c:v>
                </c:pt>
                <c:pt idx="226" formatCode="0.0%">
                  <c:v>3.9356814701378307E-2</c:v>
                </c:pt>
                <c:pt idx="227" formatCode="0.0%">
                  <c:v>3.3661157862719282E-2</c:v>
                </c:pt>
                <c:pt idx="228" formatCode="0.0%">
                  <c:v>2.8211586901763175E-2</c:v>
                </c:pt>
                <c:pt idx="229" formatCode="0.0%">
                  <c:v>2.7545573572363757E-2</c:v>
                </c:pt>
                <c:pt idx="230" formatCode="0.0%">
                  <c:v>2.2115239957875898E-2</c:v>
                </c:pt>
                <c:pt idx="231" formatCode="0.0%">
                  <c:v>1.7906267193517733E-2</c:v>
                </c:pt>
                <c:pt idx="232" formatCode="0.0%">
                  <c:v>1.1701439028033667E-2</c:v>
                </c:pt>
                <c:pt idx="233" formatCode="0.0%">
                  <c:v>7.7500124198917053E-3</c:v>
                </c:pt>
                <c:pt idx="234" formatCode="0.0%">
                  <c:v>1.9329896907216426E-3</c:v>
                </c:pt>
                <c:pt idx="235" formatCode="0.0%">
                  <c:v>-4.9394912324030038E-4</c:v>
                </c:pt>
                <c:pt idx="236" formatCode="0.0%">
                  <c:v>-5.1155927201180784E-3</c:v>
                </c:pt>
                <c:pt idx="237" formatCode="0.0%">
                  <c:v>-9.9719998035073809E-3</c:v>
                </c:pt>
                <c:pt idx="238" formatCode="0.0%">
                  <c:v>-1.10996512941407E-2</c:v>
                </c:pt>
                <c:pt idx="239" formatCode="0.0%">
                  <c:v>-1.3339872486513027E-2</c:v>
                </c:pt>
                <c:pt idx="240" formatCode="0.0%">
                  <c:v>-1.896129348358655E-2</c:v>
                </c:pt>
                <c:pt idx="241" formatCode="0.0%">
                  <c:v>-2.425876010781669E-2</c:v>
                </c:pt>
                <c:pt idx="242" formatCode="0.0%">
                  <c:v>-2.5905210479835072E-2</c:v>
                </c:pt>
                <c:pt idx="243" formatCode="0.0%">
                  <c:v>-2.4126578546508681E-2</c:v>
                </c:pt>
                <c:pt idx="244" formatCode="0.0%">
                  <c:v>-2.7906289989172217E-2</c:v>
                </c:pt>
                <c:pt idx="245" formatCode="0.0%">
                  <c:v>-2.8395366034015268E-2</c:v>
                </c:pt>
                <c:pt idx="246" formatCode="0.0%">
                  <c:v>-2.770220133564183E-2</c:v>
                </c:pt>
                <c:pt idx="247" formatCode="0.0%">
                  <c:v>-2.9997529033852222E-2</c:v>
                </c:pt>
                <c:pt idx="248" formatCode="0.0%">
                  <c:v>-3.3718975575991239E-2</c:v>
                </c:pt>
                <c:pt idx="249" formatCode="0.0%">
                  <c:v>-3.6419569316264777E-2</c:v>
                </c:pt>
                <c:pt idx="250" formatCode="0.0%">
                  <c:v>-4.2066054134591524E-2</c:v>
                </c:pt>
                <c:pt idx="251" formatCode="0.0%">
                  <c:v>-4.7420220697882431E-2</c:v>
                </c:pt>
                <c:pt idx="252" formatCode="0.0%">
                  <c:v>-5.0641761973730159E-2</c:v>
                </c:pt>
                <c:pt idx="253" formatCode="0.0%">
                  <c:v>-4.9773982923154159E-2</c:v>
                </c:pt>
                <c:pt idx="254" formatCode="0.0%">
                  <c:v>-5.6915483026090508E-2</c:v>
                </c:pt>
                <c:pt idx="255" formatCode="0.0%">
                  <c:v>-6.5005035246727072E-2</c:v>
                </c:pt>
                <c:pt idx="256" formatCode="0.0%">
                  <c:v>-6.2832261657637556E-2</c:v>
                </c:pt>
                <c:pt idx="257" formatCode="0.0%">
                  <c:v>-5.9515957176924372E-2</c:v>
                </c:pt>
                <c:pt idx="258" formatCode="0.0%">
                  <c:v>-4.8028491477995483E-2</c:v>
                </c:pt>
                <c:pt idx="259" formatCode="0.0%">
                  <c:v>-4.3814958222946787E-2</c:v>
                </c:pt>
                <c:pt idx="260" formatCode="0.0%">
                  <c:v>-4.011461318051579E-2</c:v>
                </c:pt>
                <c:pt idx="261" formatCode="0.0%">
                  <c:v>-3.6508753861998033E-2</c:v>
                </c:pt>
                <c:pt idx="262" formatCode="0.0%">
                  <c:v>-3.3440481128162558E-2</c:v>
                </c:pt>
                <c:pt idx="263" formatCode="0.0%">
                  <c:v>-3.3813400125234927E-2</c:v>
                </c:pt>
                <c:pt idx="264" formatCode="0.0%">
                  <c:v>-3.0564469461833887E-2</c:v>
                </c:pt>
                <c:pt idx="265" formatCode="0.0%">
                  <c:v>-2.7749881071938209E-2</c:v>
                </c:pt>
                <c:pt idx="266" formatCode="0.0%">
                  <c:v>-1.3458662678914823E-2</c:v>
                </c:pt>
                <c:pt idx="267" formatCode="0.0%">
                  <c:v>2.8542193979212982E-3</c:v>
                </c:pt>
                <c:pt idx="268" formatCode="0.0%">
                  <c:v>2.3230686115613963E-3</c:v>
                </c:pt>
                <c:pt idx="269" formatCode="0.0%">
                  <c:v>-4.3159257660768668E-3</c:v>
                </c:pt>
                <c:pt idx="270" formatCode="0.0%">
                  <c:v>-1.7636684303350969E-2</c:v>
                </c:pt>
                <c:pt idx="271" formatCode="0.0%">
                  <c:v>-2.0886615515771534E-2</c:v>
                </c:pt>
                <c:pt idx="272" formatCode="0.0%">
                  <c:v>-2.3240938166311231E-2</c:v>
                </c:pt>
                <c:pt idx="273" formatCode="0.0%">
                  <c:v>-1.4750681417348033E-2</c:v>
                </c:pt>
                <c:pt idx="274" formatCode="0.0%">
                  <c:v>-7.1876843855601669E-3</c:v>
                </c:pt>
                <c:pt idx="275" formatCode="0.0%">
                  <c:v>7.5610282998488376E-3</c:v>
                </c:pt>
                <c:pt idx="276" formatCode="0.0%">
                  <c:v>1.7690471022357324E-2</c:v>
                </c:pt>
                <c:pt idx="277" formatCode="0.0%">
                  <c:v>1.8701750570838227E-2</c:v>
                </c:pt>
                <c:pt idx="278" formatCode="0.0%">
                  <c:v>2.1275443915114822E-2</c:v>
                </c:pt>
                <c:pt idx="279" formatCode="0.0%">
                  <c:v>1.9654172484158572E-2</c:v>
                </c:pt>
                <c:pt idx="280" formatCode="0.0%">
                  <c:v>2.0320163854902207E-2</c:v>
                </c:pt>
                <c:pt idx="281" formatCode="0.0%">
                  <c:v>1.9993498049414971E-2</c:v>
                </c:pt>
                <c:pt idx="282" formatCode="0.0%">
                  <c:v>2.1979217670420548E-2</c:v>
                </c:pt>
                <c:pt idx="283" formatCode="0.0%">
                  <c:v>2.7753591641271225E-2</c:v>
                </c:pt>
                <c:pt idx="284" formatCode="0.0%">
                  <c:v>3.8037546387251542E-2</c:v>
                </c:pt>
                <c:pt idx="285" formatCode="0.0%">
                  <c:v>3.3848657445077368E-2</c:v>
                </c:pt>
                <c:pt idx="286" formatCode="0.0%">
                  <c:v>3.8467772435031522E-2</c:v>
                </c:pt>
                <c:pt idx="287" formatCode="0.0%">
                  <c:v>4.5668953687821645E-2</c:v>
                </c:pt>
                <c:pt idx="288" formatCode="0.0%">
                  <c:v>6.7185667057694465E-2</c:v>
                </c:pt>
                <c:pt idx="289" formatCode="0.0%">
                  <c:v>8.7415946205571471E-2</c:v>
                </c:pt>
                <c:pt idx="290" formatCode="0.0%">
                  <c:v>8.8894778690697063E-2</c:v>
                </c:pt>
                <c:pt idx="291" formatCode="0.0%">
                  <c:v>8.1314514430166351E-2</c:v>
                </c:pt>
                <c:pt idx="292" formatCode="0.0%">
                  <c:v>8.8008452192287256E-2</c:v>
                </c:pt>
                <c:pt idx="293" formatCode="0.0%">
                  <c:v>9.7423638778220578E-2</c:v>
                </c:pt>
                <c:pt idx="294" formatCode="0.0%">
                  <c:v>0.1013574660633485</c:v>
                </c:pt>
                <c:pt idx="295" formatCode="0.0%">
                  <c:v>9.7056020332521475E-2</c:v>
                </c:pt>
                <c:pt idx="296" formatCode="0.0%">
                  <c:v>9.0846958624678065E-2</c:v>
                </c:pt>
                <c:pt idx="297" formatCode="0.0%">
                  <c:v>9.265963586756909E-2</c:v>
                </c:pt>
                <c:pt idx="298" formatCode="0.0%">
                  <c:v>8.6988190000520493E-2</c:v>
                </c:pt>
                <c:pt idx="299" formatCode="0.0%">
                  <c:v>7.3508304285421211E-2</c:v>
                </c:pt>
                <c:pt idx="300" formatCode="0.0%">
                  <c:v>4.63675427200958E-2</c:v>
                </c:pt>
                <c:pt idx="301" formatCode="0.0%">
                  <c:v>3.2341970946211385E-2</c:v>
                </c:pt>
                <c:pt idx="302" formatCode="0.0%">
                  <c:v>2.9062408723590893E-2</c:v>
                </c:pt>
                <c:pt idx="303" formatCode="0.0%">
                  <c:v>3.3362556010130495E-2</c:v>
                </c:pt>
                <c:pt idx="304" formatCode="0.0%">
                  <c:v>3.3987181977082948E-2</c:v>
                </c:pt>
                <c:pt idx="305" formatCode="0.0%">
                  <c:v>3.3980347548284051E-2</c:v>
                </c:pt>
                <c:pt idx="306" formatCode="0.0%">
                  <c:v>3.2384358838029925E-2</c:v>
                </c:pt>
                <c:pt idx="307" formatCode="0.0%">
                  <c:v>3.1130846083305075E-2</c:v>
                </c:pt>
                <c:pt idx="308" formatCode="0.0%">
                  <c:v>3.3110029399007201E-2</c:v>
                </c:pt>
                <c:pt idx="309" formatCode="0.0%">
                  <c:v>3.2076830732292949E-2</c:v>
                </c:pt>
                <c:pt idx="310" formatCode="0.0%">
                  <c:v>3.6998037620255442E-2</c:v>
                </c:pt>
                <c:pt idx="311" formatCode="0.0%">
                  <c:v>4.3930856651704708E-2</c:v>
                </c:pt>
                <c:pt idx="312" formatCode="0.0%">
                  <c:v>5.3672046604908763E-2</c:v>
                </c:pt>
                <c:pt idx="313" formatCode="0.0%">
                  <c:v>5.281673401473741E-2</c:v>
                </c:pt>
                <c:pt idx="314" formatCode="0.0%">
                  <c:v>4.8062822271630612E-2</c:v>
                </c:pt>
                <c:pt idx="315" formatCode="0.0%">
                  <c:v>4.6330772493755168E-2</c:v>
                </c:pt>
                <c:pt idx="316" formatCode="0.0%">
                  <c:v>4.6675432006010542E-2</c:v>
                </c:pt>
                <c:pt idx="317" formatCode="0.0%">
                  <c:v>5.0653059313702675E-2</c:v>
                </c:pt>
                <c:pt idx="318" formatCode="0.0%">
                  <c:v>5.6135586872044563E-2</c:v>
                </c:pt>
                <c:pt idx="319" formatCode="0.0%">
                  <c:v>6.0241527803782002E-2</c:v>
                </c:pt>
                <c:pt idx="320" formatCode="0.0%">
                  <c:v>6.00391864153762E-2</c:v>
                </c:pt>
                <c:pt idx="321" formatCode="0.0%">
                  <c:v>5.8344577304238365E-2</c:v>
                </c:pt>
                <c:pt idx="322" formatCode="0.0%">
                  <c:v>4.9201513892735083E-2</c:v>
                </c:pt>
                <c:pt idx="323" formatCode="0.0%">
                  <c:v>4.1030097886744166E-2</c:v>
                </c:pt>
                <c:pt idx="324" formatCode="0.0%">
                  <c:v>3.1768331369527836E-2</c:v>
                </c:pt>
                <c:pt idx="325" formatCode="0.0%">
                  <c:v>3.4362864625665956E-2</c:v>
                </c:pt>
                <c:pt idx="326" formatCode="0.0%">
                  <c:v>4.7980139923267995E-2</c:v>
                </c:pt>
                <c:pt idx="327" formatCode="0.0%">
                  <c:v>5.9954954954954953E-2</c:v>
                </c:pt>
                <c:pt idx="328" formatCode="0.0%">
                  <c:v>6.3885150291610682E-2</c:v>
                </c:pt>
                <c:pt idx="329" formatCode="0.0%">
                  <c:v>6.0998975181570936E-2</c:v>
                </c:pt>
                <c:pt idx="330" formatCode="0.0%">
                  <c:v>6.3347814522563883E-2</c:v>
                </c:pt>
                <c:pt idx="331" formatCode="0.0%">
                  <c:v>6.6045649198710921E-2</c:v>
                </c:pt>
                <c:pt idx="332" formatCode="0.0%">
                  <c:v>6.7332658539805523E-2</c:v>
                </c:pt>
                <c:pt idx="333" formatCode="0.0%">
                  <c:v>7.2097419439926203E-2</c:v>
                </c:pt>
                <c:pt idx="334" formatCode="0.0%">
                  <c:v>7.6368115431990402E-2</c:v>
                </c:pt>
                <c:pt idx="335" formatCode="0.0%">
                  <c:v>8.1813787952018879E-2</c:v>
                </c:pt>
                <c:pt idx="336" formatCode="0.0%">
                  <c:v>8.1872886194931382E-2</c:v>
                </c:pt>
                <c:pt idx="337" formatCode="0.0%">
                  <c:v>7.2816169729777114E-2</c:v>
                </c:pt>
                <c:pt idx="338" formatCode="0.0%">
                  <c:v>5.7067792230166337E-2</c:v>
                </c:pt>
                <c:pt idx="339" formatCode="0.0%">
                  <c:v>4.3644553992605584E-2</c:v>
                </c:pt>
                <c:pt idx="340" formatCode="0.0%">
                  <c:v>3.4789575778021442E-2</c:v>
                </c:pt>
                <c:pt idx="341" formatCode="0.0%">
                  <c:v>2.6625230975978464E-2</c:v>
                </c:pt>
                <c:pt idx="342" formatCode="0.0%">
                  <c:v>1.8051444532455108E-2</c:v>
                </c:pt>
                <c:pt idx="343" formatCode="0.0%">
                  <c:v>1.022901395618514E-2</c:v>
                </c:pt>
                <c:pt idx="344" formatCode="0.0%">
                  <c:v>6.3497299303176824E-3</c:v>
                </c:pt>
                <c:pt idx="345" formatCode="0.0%">
                  <c:v>3.6904908352810573E-3</c:v>
                </c:pt>
                <c:pt idx="346" formatCode="0.0%">
                  <c:v>-1.6756580022888601E-3</c:v>
                </c:pt>
                <c:pt idx="347" formatCode="0.0%">
                  <c:v>-6.9452906055805785E-3</c:v>
                </c:pt>
                <c:pt idx="348" formatCode="0.0%">
                  <c:v>-3.4103365677399244E-3</c:v>
                </c:pt>
                <c:pt idx="349" formatCode="0.0%">
                  <c:v>5.1678535096641998E-3</c:v>
                </c:pt>
                <c:pt idx="350" formatCode="0.0%">
                  <c:v>1.1001100110010986E-2</c:v>
                </c:pt>
                <c:pt idx="351" formatCode="0.0%">
                  <c:v>1.1279420148220476E-2</c:v>
                </c:pt>
                <c:pt idx="352" formatCode="0.0%">
                  <c:v>1.4792778841843379E-2</c:v>
                </c:pt>
                <c:pt idx="353" formatCode="0.0%">
                  <c:v>1.8653358422645816E-2</c:v>
                </c:pt>
                <c:pt idx="354" formatCode="0.0%">
                  <c:v>1.8468468468468391E-2</c:v>
                </c:pt>
                <c:pt idx="355" formatCode="0.0%">
                  <c:v>1.6930392719521015E-2</c:v>
                </c:pt>
                <c:pt idx="356" formatCode="0.0%">
                  <c:v>1.3807514237718754E-2</c:v>
                </c:pt>
                <c:pt idx="357" formatCode="0.0%">
                  <c:v>1.0377088695510128E-2</c:v>
                </c:pt>
                <c:pt idx="358" formatCode="0.0%">
                  <c:v>1.4164653866623134E-2</c:v>
                </c:pt>
                <c:pt idx="359" formatCode="0.0%">
                  <c:v>1.2556237218813937E-2</c:v>
                </c:pt>
                <c:pt idx="360" formatCode="0.0%">
                  <c:v>5.5811300769952332E-3</c:v>
                </c:pt>
                <c:pt idx="361" formatCode="0.0%">
                  <c:v>-3.8458424419075543E-3</c:v>
                </c:pt>
                <c:pt idx="362" formatCode="0.0%">
                  <c:v>-1.0720186998750769E-2</c:v>
                </c:pt>
                <c:pt idx="363" formatCode="0.0%">
                  <c:v>-1.6750553654117151E-2</c:v>
                </c:pt>
                <c:pt idx="364" formatCode="0.0%">
                  <c:v>-2.2327523893663104E-2</c:v>
                </c:pt>
                <c:pt idx="365" formatCode="0.0%">
                  <c:v>-2.019918078869154E-2</c:v>
                </c:pt>
                <c:pt idx="366" formatCode="0.0%">
                  <c:v>-1.4233444574001886E-2</c:v>
                </c:pt>
                <c:pt idx="367" formatCode="0.0%">
                  <c:v>-4.5551658805981221E-3</c:v>
                </c:pt>
                <c:pt idx="368" formatCode="0.0%">
                  <c:v>1.4548981571289588E-3</c:v>
                </c:pt>
                <c:pt idx="369" formatCode="0.0%">
                  <c:v>4.1243783106224008E-3</c:v>
                </c:pt>
                <c:pt idx="370" formatCode="0.0%">
                  <c:v>4.6017842005408038E-3</c:v>
                </c:pt>
                <c:pt idx="371" formatCode="0.0%">
                  <c:v>8.1997010946399662E-3</c:v>
                </c:pt>
                <c:pt idx="372" formatCode="0.0%">
                  <c:v>6.2388591800357496E-3</c:v>
                </c:pt>
                <c:pt idx="373" formatCode="0.0%">
                  <c:v>9.3875726419312411E-3</c:v>
                </c:pt>
                <c:pt idx="374" formatCode="0.0%">
                  <c:v>1.0551187517823024E-2</c:v>
                </c:pt>
                <c:pt idx="375" formatCode="0.0%">
                  <c:v>1.7158769810393659E-2</c:v>
                </c:pt>
                <c:pt idx="376" formatCode="0.0%">
                  <c:v>1.8319231085188514E-2</c:v>
                </c:pt>
                <c:pt idx="377" formatCode="0.0%">
                  <c:v>1.3975982622238536E-2</c:v>
                </c:pt>
                <c:pt idx="378" formatCode="0.0%">
                  <c:v>7.8313007301058501E-3</c:v>
                </c:pt>
                <c:pt idx="379" formatCode="0.0%">
                  <c:v>-2.3892443508545247E-3</c:v>
                </c:pt>
                <c:pt idx="380" formatCode="0.0%">
                  <c:v>-8.7570621468925358E-3</c:v>
                </c:pt>
                <c:pt idx="381" formatCode="0.0%">
                  <c:v>-1.6107598759714903E-2</c:v>
                </c:pt>
                <c:pt idx="382" formatCode="0.0%">
                  <c:v>-1.9488086149395234E-2</c:v>
                </c:pt>
                <c:pt idx="383" formatCode="0.0%">
                  <c:v>-2.3237179487179516E-2</c:v>
                </c:pt>
                <c:pt idx="384" formatCode="0.0%">
                  <c:v>-1.7312182945486754E-2</c:v>
                </c:pt>
                <c:pt idx="385" formatCode="0.0%">
                  <c:v>-1.3044528544971401E-2</c:v>
                </c:pt>
                <c:pt idx="386" formatCode="0.0%">
                  <c:v>-6.5709908893009095E-3</c:v>
                </c:pt>
                <c:pt idx="387" formatCode="0.0%">
                  <c:v>-6.9248731781947903E-3</c:v>
                </c:pt>
                <c:pt idx="388" formatCode="0.0%">
                  <c:v>-5.6066473055822463E-3</c:v>
                </c:pt>
                <c:pt idx="389" formatCode="0.0%">
                  <c:v>-3.7995149555376528E-3</c:v>
                </c:pt>
                <c:pt idx="390" formatCode="0.0%">
                  <c:v>-2.752033671941434E-3</c:v>
                </c:pt>
                <c:pt idx="391" formatCode="0.0%">
                  <c:v>-3.0038563020093889E-3</c:v>
                </c:pt>
                <c:pt idx="392" formatCode="0.0%">
                  <c:v>-3.0533729593290593E-3</c:v>
                </c:pt>
                <c:pt idx="393" formatCode="0.0%">
                  <c:v>2.3738386608274098E-3</c:v>
                </c:pt>
                <c:pt idx="394" formatCode="0.0%">
                  <c:v>8.6058519793463795E-4</c:v>
                </c:pt>
                <c:pt idx="395" formatCode="0.0%">
                  <c:v>8.6136177194418018E-4</c:v>
                </c:pt>
                <c:pt idx="396" formatCode="0.0%">
                  <c:v>1.6388069485415713E-3</c:v>
                </c:pt>
                <c:pt idx="397" formatCode="0.0%">
                  <c:v>6.9348127600554754E-4</c:v>
                </c:pt>
                <c:pt idx="398" formatCode="0.0%">
                  <c:v>-6.9796696830743965E-3</c:v>
                </c:pt>
                <c:pt idx="399" formatCode="0.0%">
                  <c:v>-1.1270574880402062E-2</c:v>
                </c:pt>
                <c:pt idx="400" formatCode="0.0%">
                  <c:v>-1.3182979759055691E-2</c:v>
                </c:pt>
                <c:pt idx="401" formatCode="0.0%">
                  <c:v>-1.7244177554166962E-2</c:v>
                </c:pt>
                <c:pt idx="402" formatCode="0.0%">
                  <c:v>-1.9682642749888402E-2</c:v>
                </c:pt>
                <c:pt idx="403" formatCode="0.0%">
                  <c:v>-1.7181710842392284E-2</c:v>
                </c:pt>
                <c:pt idx="404" formatCode="0.0%">
                  <c:v>-1.3026788631166353E-2</c:v>
                </c:pt>
                <c:pt idx="405" formatCode="0.0%">
                  <c:v>-1.3433506185945854E-2</c:v>
                </c:pt>
                <c:pt idx="406" formatCode="0.0%">
                  <c:v>-1.2692953363632631E-2</c:v>
                </c:pt>
                <c:pt idx="407" formatCode="0.0%">
                  <c:v>-1.3687963608048914E-2</c:v>
                </c:pt>
                <c:pt idx="408" formatCode="0.0%">
                  <c:v>-2.0656086387434547E-2</c:v>
                </c:pt>
                <c:pt idx="409" formatCode="0.0%">
                  <c:v>-2.7312380253556756E-2</c:v>
                </c:pt>
                <c:pt idx="410" formatCode="0.0%">
                  <c:v>-2.7093294103224141E-2</c:v>
                </c:pt>
                <c:pt idx="411" formatCode="0.0%">
                  <c:v>-2.726750861079219E-2</c:v>
                </c:pt>
                <c:pt idx="412" formatCode="0.0%">
                  <c:v>-2.030582045379814E-2</c:v>
                </c:pt>
                <c:pt idx="413" formatCode="0.0%">
                  <c:v>-1.5069567730481848E-2</c:v>
                </c:pt>
                <c:pt idx="414" formatCode="0.0%">
                  <c:v>-1.3909587680079438E-2</c:v>
                </c:pt>
                <c:pt idx="415" formatCode="0.0%">
                  <c:v>-1.4209370727867876E-2</c:v>
                </c:pt>
                <c:pt idx="416" formatCode="0.0%">
                  <c:v>-1.4936488890727739E-2</c:v>
                </c:pt>
                <c:pt idx="417" formatCode="0.0%">
                  <c:v>-1.7424054300140712E-2</c:v>
                </c:pt>
                <c:pt idx="418" formatCode="0.0%">
                  <c:v>-1.4307634885746268E-2</c:v>
                </c:pt>
                <c:pt idx="419" formatCode="0.0%">
                  <c:v>-1.3213113391781217E-2</c:v>
                </c:pt>
                <c:pt idx="420" formatCode="0.0%">
                  <c:v>-7.9772793718415613E-3</c:v>
                </c:pt>
                <c:pt idx="421" formatCode="0.0%">
                  <c:v>-7.0407778383134723E-3</c:v>
                </c:pt>
                <c:pt idx="422" formatCode="0.0%">
                  <c:v>-6.3004032258064946E-3</c:v>
                </c:pt>
                <c:pt idx="423" formatCode="0.0%">
                  <c:v>-3.0771824811365311E-3</c:v>
                </c:pt>
                <c:pt idx="424" formatCode="0.0%">
                  <c:v>-7.04875388101045E-3</c:v>
                </c:pt>
                <c:pt idx="425" formatCode="0.0%">
                  <c:v>-1.3832997987927587E-2</c:v>
                </c:pt>
                <c:pt idx="426" formatCode="0.0%">
                  <c:v>-1.3224181360201537E-2</c:v>
                </c:pt>
                <c:pt idx="427" formatCode="0.0%">
                  <c:v>-1.6893595562279318E-2</c:v>
                </c:pt>
                <c:pt idx="428" formatCode="0.0%">
                  <c:v>-1.9237231182795744E-2</c:v>
                </c:pt>
                <c:pt idx="429" formatCode="0.0%">
                  <c:v>-1.7648793226907045E-2</c:v>
                </c:pt>
                <c:pt idx="430" formatCode="0.0%">
                  <c:v>-2.0573880848199333E-2</c:v>
                </c:pt>
                <c:pt idx="431" formatCode="0.0%">
                  <c:v>-2.197987283675118E-2</c:v>
                </c:pt>
                <c:pt idx="432" formatCode="0.0%">
                  <c:v>-2.3029639609295938E-2</c:v>
                </c:pt>
                <c:pt idx="433" formatCode="0.0%">
                  <c:v>-2.3888912336977319E-2</c:v>
                </c:pt>
                <c:pt idx="434" formatCode="0.0%">
                  <c:v>-2.4051060951897907E-2</c:v>
                </c:pt>
                <c:pt idx="435" formatCode="0.0%">
                  <c:v>-2.5327695560253716E-2</c:v>
                </c:pt>
                <c:pt idx="436" formatCode="0.0%">
                  <c:v>-2.0958336854559279E-2</c:v>
                </c:pt>
                <c:pt idx="437" formatCode="0.0%">
                  <c:v>-1.0158973051092479E-2</c:v>
                </c:pt>
                <c:pt idx="438" formatCode="0.0%">
                  <c:v>-5.4456498617315718E-3</c:v>
                </c:pt>
                <c:pt idx="439" formatCode="0.0%">
                  <c:v>3.3769342566469795E-3</c:v>
                </c:pt>
                <c:pt idx="440" formatCode="0.0%">
                  <c:v>7.6231263383297332E-3</c:v>
                </c:pt>
                <c:pt idx="441" formatCode="0.0%">
                  <c:v>9.3473973072635275E-3</c:v>
                </c:pt>
                <c:pt idx="442" formatCode="0.0%">
                  <c:v>1.1727307874049409E-2</c:v>
                </c:pt>
                <c:pt idx="443" formatCode="0.0%">
                  <c:v>1.5326990140784646E-2</c:v>
                </c:pt>
                <c:pt idx="444" formatCode="0.0%">
                  <c:v>1.6160310277957279E-2</c:v>
                </c:pt>
                <c:pt idx="445" formatCode="0.0%">
                  <c:v>2.1533272798028413E-2</c:v>
                </c:pt>
                <c:pt idx="446" formatCode="0.0%">
                  <c:v>2.6895924466195931E-2</c:v>
                </c:pt>
                <c:pt idx="447" formatCode="0.0%">
                  <c:v>2.763437594898277E-2</c:v>
                </c:pt>
                <c:pt idx="448" formatCode="0.0%">
                  <c:v>2.3694432455761749E-2</c:v>
                </c:pt>
                <c:pt idx="449" formatCode="0.0%">
                  <c:v>2.0139992270365559E-2</c:v>
                </c:pt>
                <c:pt idx="450" formatCode="0.0%">
                  <c:v>1.8223039739915459E-2</c:v>
                </c:pt>
                <c:pt idx="451" formatCode="0.0%">
                  <c:v>1.4655135687811294E-2</c:v>
                </c:pt>
                <c:pt idx="452" formatCode="0.0%">
                  <c:v>1.1603196191771303E-2</c:v>
                </c:pt>
                <c:pt idx="453" formatCode="0.0%">
                  <c:v>1.3084112149532867E-2</c:v>
                </c:pt>
                <c:pt idx="454" formatCode="0.0%">
                  <c:v>1.5370244565217517E-2</c:v>
                </c:pt>
                <c:pt idx="455" formatCode="0.0%">
                  <c:v>1.7724632150277531E-2</c:v>
                </c:pt>
                <c:pt idx="456" formatCode="0.0%">
                  <c:v>2.0186598812552914E-2</c:v>
                </c:pt>
                <c:pt idx="457" formatCode="0.0%">
                  <c:v>1.9470899470899417E-2</c:v>
                </c:pt>
                <c:pt idx="458" formatCode="0.0%">
                  <c:v>1.910586250527202E-2</c:v>
                </c:pt>
                <c:pt idx="459" formatCode="0.0%">
                  <c:v>2.3556231003039496E-2</c:v>
                </c:pt>
                <c:pt idx="460" formatCode="0.0%">
                  <c:v>2.5464817235127946E-2</c:v>
                </c:pt>
                <c:pt idx="461" formatCode="0.0%">
                  <c:v>2.6351237582084464E-2</c:v>
                </c:pt>
                <c:pt idx="462" formatCode="0.0%">
                  <c:v>2.772759736167707E-2</c:v>
                </c:pt>
                <c:pt idx="463" formatCode="0.0%">
                  <c:v>3.333753201494738E-2</c:v>
                </c:pt>
                <c:pt idx="464" formatCode="0.0%">
                  <c:v>3.5544725011554146E-2</c:v>
                </c:pt>
                <c:pt idx="465" formatCode="0.0%">
                  <c:v>3.6564911103656339E-2</c:v>
                </c:pt>
                <c:pt idx="466" formatCode="0.0%">
                  <c:v>3.8262105879401265E-2</c:v>
                </c:pt>
                <c:pt idx="467" formatCode="0.0%">
                  <c:v>3.849839590017079E-2</c:v>
                </c:pt>
                <c:pt idx="468" formatCode="0.0%">
                  <c:v>4.0821416694379886E-2</c:v>
                </c:pt>
                <c:pt idx="469" formatCode="0.0%">
                  <c:v>4.7955158812538867E-2</c:v>
                </c:pt>
                <c:pt idx="470" formatCode="0.0%">
                  <c:v>5.1069817489550084E-2</c:v>
                </c:pt>
                <c:pt idx="471" formatCode="0.0%">
                  <c:v>5.2750969232038258E-2</c:v>
                </c:pt>
                <c:pt idx="472" formatCode="0.0%">
                  <c:v>5.2953994161904161E-2</c:v>
                </c:pt>
                <c:pt idx="473" formatCode="0.0%">
                  <c:v>5.4097284882290264E-2</c:v>
                </c:pt>
                <c:pt idx="474" formatCode="0.0%">
                  <c:v>5.2977966725258563E-2</c:v>
                </c:pt>
                <c:pt idx="475" formatCode="0.0%">
                  <c:v>5.1521677298768997E-2</c:v>
                </c:pt>
                <c:pt idx="476" formatCode="0.0%">
                  <c:v>5.90335537793647E-2</c:v>
                </c:pt>
                <c:pt idx="477" formatCode="0.0%">
                  <c:v>6.3187702265372181E-2</c:v>
                </c:pt>
                <c:pt idx="478" formatCode="0.0%">
                  <c:v>6.6736477506141867E-2</c:v>
                </c:pt>
                <c:pt idx="479" formatCode="0.0%">
                  <c:v>6.7723169508525638E-2</c:v>
                </c:pt>
                <c:pt idx="480" formatCode="0.0%">
                  <c:v>6.7617221822829254E-2</c:v>
                </c:pt>
                <c:pt idx="481" formatCode="0.0%">
                  <c:v>6.4540412044373996E-2</c:v>
                </c:pt>
                <c:pt idx="482" formatCode="0.0%">
                  <c:v>5.8943969760208104E-2</c:v>
                </c:pt>
                <c:pt idx="483" formatCode="0.0%">
                  <c:v>5.3398628795298775E-2</c:v>
                </c:pt>
                <c:pt idx="484" formatCode="0.0%">
                  <c:v>5.5015423060403856E-2</c:v>
                </c:pt>
                <c:pt idx="485" formatCode="0.0%">
                  <c:v>5.6456947200498098E-2</c:v>
                </c:pt>
                <c:pt idx="486" formatCode="0.0%">
                  <c:v>5.6019255405877377E-2</c:v>
                </c:pt>
                <c:pt idx="487" formatCode="0.0%">
                  <c:v>5.2552262452181253E-2</c:v>
                </c:pt>
                <c:pt idx="488" formatCode="0.0%">
                  <c:v>4.2870278139606199E-2</c:v>
                </c:pt>
                <c:pt idx="489" formatCode="0.0%">
                  <c:v>3.9266418080815768E-2</c:v>
                </c:pt>
                <c:pt idx="490" formatCode="0.0%">
                  <c:v>3.3678169599033581E-2</c:v>
                </c:pt>
                <c:pt idx="491" formatCode="0.0%">
                  <c:v>3.2427760868748212E-2</c:v>
                </c:pt>
                <c:pt idx="492" formatCode="0.0%">
                  <c:v>3.1087501402865536E-2</c:v>
                </c:pt>
                <c:pt idx="493" formatCode="0.0%">
                  <c:v>2.4451970672522139E-2</c:v>
                </c:pt>
                <c:pt idx="494" formatCode="0.0%">
                  <c:v>2.4206142634044747E-2</c:v>
                </c:pt>
                <c:pt idx="495" formatCode="0.0%">
                  <c:v>3.7191312109491115E-2</c:v>
                </c:pt>
                <c:pt idx="496" formatCode="0.0%">
                  <c:v>2.7683197631384271E-2</c:v>
                </c:pt>
                <c:pt idx="497" formatCode="0.0%">
                  <c:v>2.0587802003535716E-2</c:v>
                </c:pt>
                <c:pt idx="498" formatCode="0.0%">
                  <c:v>1.9483861480773523E-2</c:v>
                </c:pt>
                <c:pt idx="499" formatCode="0.0%">
                  <c:v>2.4083116120268588E-2</c:v>
                </c:pt>
                <c:pt idx="500" formatCode="0.0%">
                  <c:v>2.7001212299327726E-2</c:v>
                </c:pt>
                <c:pt idx="501" formatCode="0.0%">
                  <c:v>2.5115325474115879E-2</c:v>
                </c:pt>
                <c:pt idx="502" formatCode="0.0%">
                  <c:v>2.32668566001899E-2</c:v>
                </c:pt>
                <c:pt idx="503" formatCode="0.0%">
                  <c:v>2.6605037123307529E-2</c:v>
                </c:pt>
                <c:pt idx="504" formatCode="0.0%">
                  <c:v>2.8045860242362775E-2</c:v>
                </c:pt>
                <c:pt idx="505" formatCode="0.0%">
                  <c:v>3.4985104991644311E-2</c:v>
                </c:pt>
                <c:pt idx="506" formatCode="0.0%">
                  <c:v>4.5634416409511713E-2</c:v>
                </c:pt>
                <c:pt idx="507" formatCode="0.0%">
                  <c:v>4.3997418244406061E-2</c:v>
                </c:pt>
                <c:pt idx="508" formatCode="0.0%">
                  <c:v>4.2602996254681447E-2</c:v>
                </c:pt>
                <c:pt idx="509" formatCode="0.0%">
                  <c:v>5.0629713832052392E-2</c:v>
                </c:pt>
                <c:pt idx="510" formatCode="0.0%">
                  <c:v>5.7659022068368815E-2</c:v>
                </c:pt>
                <c:pt idx="511" formatCode="0.0%">
                  <c:v>5.8325864850331532E-2</c:v>
                </c:pt>
                <c:pt idx="512" formatCode="0.0%">
                  <c:v>7.4188009729575066E-2</c:v>
                </c:pt>
                <c:pt idx="513" formatCode="0.0%">
                  <c:v>7.3250000000000037E-2</c:v>
                </c:pt>
                <c:pt idx="514" formatCode="0.0%">
                  <c:v>8.2063180439050587E-2</c:v>
                </c:pt>
                <c:pt idx="515" formatCode="0.0%">
                  <c:v>8.5900662956003959E-2</c:v>
                </c:pt>
                <c:pt idx="516" formatCode="0.0%">
                  <c:v>8.3218634197988361E-2</c:v>
                </c:pt>
                <c:pt idx="517" formatCode="0.0%">
                  <c:v>8.1329635999859429E-2</c:v>
                </c:pt>
                <c:pt idx="518" formatCode="0.0%">
                  <c:v>6.8849385459343271E-2</c:v>
                </c:pt>
                <c:pt idx="519" formatCode="0.0%">
                  <c:v>5.2687618066288966E-2</c:v>
                </c:pt>
                <c:pt idx="520" formatCode="0.0%">
                  <c:v>6.2484888259472848E-2</c:v>
                </c:pt>
                <c:pt idx="521" formatCode="0.0%">
                  <c:v>6.0761145840489084E-2</c:v>
                </c:pt>
                <c:pt idx="522" formatCode="0.0%">
                  <c:v>5.8641028263611839E-2</c:v>
                </c:pt>
                <c:pt idx="523" formatCode="0.0%">
                  <c:v>5.6838967549624142E-2</c:v>
                </c:pt>
                <c:pt idx="524" formatCode="0.0%">
                  <c:v>4.1724941724941678E-2</c:v>
                </c:pt>
                <c:pt idx="525" formatCode="0.0%">
                  <c:v>4.6853682073807912E-2</c:v>
                </c:pt>
                <c:pt idx="526" formatCode="0.0%">
                  <c:v>4.5193639902355365E-2</c:v>
                </c:pt>
                <c:pt idx="527" formatCode="0.0%">
                  <c:v>3.6532810969637675E-2</c:v>
                </c:pt>
                <c:pt idx="528" formatCode="0.0%">
                  <c:v>3.5708467728797988E-2</c:v>
                </c:pt>
                <c:pt idx="529" formatCode="0.0%">
                  <c:v>3.2655976108550311E-2</c:v>
                </c:pt>
                <c:pt idx="530" formatCode="0.0%">
                  <c:v>3.5341887282767548E-2</c:v>
                </c:pt>
                <c:pt idx="531" formatCode="0.0%">
                  <c:v>5.0572612483278379E-2</c:v>
                </c:pt>
                <c:pt idx="532" formatCode="0.0%">
                  <c:v>5.9232769830949161E-2</c:v>
                </c:pt>
                <c:pt idx="533" formatCode="0.0%">
                  <c:v>6.0356830618786939E-2</c:v>
                </c:pt>
                <c:pt idx="534" formatCode="0.0%">
                  <c:v>5.9353966055843754E-2</c:v>
                </c:pt>
                <c:pt idx="535" formatCode="0.0%">
                  <c:v>5.9839743589743533E-2</c:v>
                </c:pt>
                <c:pt idx="536" formatCode="0.0%">
                  <c:v>4.8748521561231328E-2</c:v>
                </c:pt>
                <c:pt idx="537" formatCode="0.0%">
                  <c:v>4.2436186782796703E-2</c:v>
                </c:pt>
                <c:pt idx="538" formatCode="0.0%">
                  <c:v>3.5412195429869842E-2</c:v>
                </c:pt>
                <c:pt idx="539" formatCode="0.0%">
                  <c:v>3.0205675769315654E-2</c:v>
                </c:pt>
                <c:pt idx="540" formatCode="0.0%">
                  <c:v>2.5858001195381952E-2</c:v>
                </c:pt>
                <c:pt idx="541" formatCode="0.0%">
                  <c:v>2.9454293977115631E-2</c:v>
                </c:pt>
                <c:pt idx="542" formatCode="0.0%">
                  <c:v>3.1311768581558042E-2</c:v>
                </c:pt>
                <c:pt idx="543" formatCode="0.0%">
                  <c:v>2.6025652970589119E-2</c:v>
                </c:pt>
                <c:pt idx="544" formatCode="0.0%">
                  <c:v>2.2220858142532718E-2</c:v>
                </c:pt>
                <c:pt idx="545" formatCode="0.0%">
                  <c:v>1.3680642501603169E-2</c:v>
                </c:pt>
                <c:pt idx="546" formatCode="0.0%">
                  <c:v>1.0305830850610986E-2</c:v>
                </c:pt>
                <c:pt idx="547" formatCode="0.0%">
                  <c:v>8.6793479904436754E-3</c:v>
                </c:pt>
                <c:pt idx="548" formatCode="0.0%">
                  <c:v>1.9019751280175523E-2</c:v>
                </c:pt>
                <c:pt idx="549" formatCode="0.0%">
                  <c:v>1.8570470207964984E-2</c:v>
                </c:pt>
                <c:pt idx="550" formatCode="0.0%">
                  <c:v>1.7618728281411977E-2</c:v>
                </c:pt>
                <c:pt idx="551" formatCode="0.0%">
                  <c:v>2.3633361868655944E-2</c:v>
                </c:pt>
                <c:pt idx="552" formatCode="0.0%">
                  <c:v>2.8211339731992302E-2</c:v>
                </c:pt>
                <c:pt idx="553" formatCode="0.0%">
                  <c:v>2.0947204494793814E-2</c:v>
                </c:pt>
                <c:pt idx="554" formatCode="0.0%">
                  <c:v>1.4876334763165078E-2</c:v>
                </c:pt>
                <c:pt idx="555" formatCode="0.0%">
                  <c:v>8.8385749311379325E-3</c:v>
                </c:pt>
                <c:pt idx="556" formatCode="0.0%">
                  <c:v>3.9032006245121043E-3</c:v>
                </c:pt>
                <c:pt idx="557" formatCode="0.0%">
                  <c:v>1.1809007380629621E-2</c:v>
                </c:pt>
                <c:pt idx="558" formatCode="0.0%">
                  <c:v>9.297986940691283E-3</c:v>
                </c:pt>
                <c:pt idx="559" formatCode="0.0%">
                  <c:v>4.4972117287280788E-3</c:v>
                </c:pt>
                <c:pt idx="560" formatCode="0.0%">
                  <c:v>-6.3113184972480862E-3</c:v>
                </c:pt>
                <c:pt idx="561" formatCode="0.0%">
                  <c:v>-1.7962458461814323E-3</c:v>
                </c:pt>
                <c:pt idx="562" formatCode="0.0%">
                  <c:v>6.2904385334292545E-3</c:v>
                </c:pt>
                <c:pt idx="563" formatCode="0.0%">
                  <c:v>7.4370538514381135E-3</c:v>
                </c:pt>
                <c:pt idx="564" formatCode="0.0%">
                  <c:v>6.233038084160869E-3</c:v>
                </c:pt>
                <c:pt idx="565" formatCode="0.0%">
                  <c:v>1.2262599072827784E-2</c:v>
                </c:pt>
                <c:pt idx="566" formatCode="0.0%">
                  <c:v>1.5137889688249473E-2</c:v>
                </c:pt>
                <c:pt idx="567" formatCode="0.0%">
                  <c:v>1.659215698040728E-2</c:v>
                </c:pt>
                <c:pt idx="568" formatCode="0.0%">
                  <c:v>1.1335087929178256E-2</c:v>
                </c:pt>
                <c:pt idx="569" formatCode="0.0%">
                  <c:v>9.8847768481853393E-3</c:v>
                </c:pt>
                <c:pt idx="570" formatCode="0.0%">
                  <c:v>1.1835907220797859E-2</c:v>
                </c:pt>
                <c:pt idx="571" formatCode="0.0%">
                  <c:v>1.3043218720152794E-2</c:v>
                </c:pt>
                <c:pt idx="572" formatCode="0.0%">
                  <c:v>3.0733572138105458E-2</c:v>
                </c:pt>
                <c:pt idx="573" formatCode="0.0%">
                  <c:v>3.8808745463815297E-2</c:v>
                </c:pt>
                <c:pt idx="574" formatCode="0.0%">
                  <c:v>3.5720664404357949E-2</c:v>
                </c:pt>
                <c:pt idx="575" formatCode="0.0%">
                  <c:v>3.2256151793655485E-2</c:v>
                </c:pt>
                <c:pt idx="576" formatCode="0.0%">
                  <c:v>3.5773562537047887E-2</c:v>
                </c:pt>
                <c:pt idx="577" formatCode="0.0%">
                  <c:v>3.0846506130890905E-2</c:v>
                </c:pt>
                <c:pt idx="578" formatCode="0.0%">
                  <c:v>2.9765244352576437E-2</c:v>
                </c:pt>
                <c:pt idx="579" formatCode="0.0%">
                  <c:v>3.653857505460123E-2</c:v>
                </c:pt>
                <c:pt idx="580" formatCode="0.0%">
                  <c:v>3.6315244713884365E-2</c:v>
                </c:pt>
                <c:pt idx="581" formatCode="0.0%">
                  <c:v>3.5496329490845913E-2</c:v>
                </c:pt>
                <c:pt idx="582" formatCode="0.0%">
                  <c:v>3.7361147941895601E-2</c:v>
                </c:pt>
                <c:pt idx="583" formatCode="0.0%">
                  <c:v>4.7759347102324545E-2</c:v>
                </c:pt>
                <c:pt idx="584" formatCode="0.0%">
                  <c:v>3.6709304363063078E-2</c:v>
                </c:pt>
                <c:pt idx="585" formatCode="0.0%">
                  <c:v>2.3674105725091765E-2</c:v>
                </c:pt>
                <c:pt idx="586" formatCode="0.0%">
                  <c:v>1.4456515491176658E-2</c:v>
                </c:pt>
                <c:pt idx="587" formatCode="0.0%">
                  <c:v>1.4877362283876039E-2</c:v>
                </c:pt>
                <c:pt idx="588" formatCode="0.0%">
                  <c:v>1.2218502303488199E-2</c:v>
                </c:pt>
                <c:pt idx="589" formatCode="0.0%">
                  <c:v>2.2929863280690244E-2</c:v>
                </c:pt>
                <c:pt idx="590" formatCode="0.0%">
                  <c:v>2.8560777679006666E-2</c:v>
                </c:pt>
                <c:pt idx="591" formatCode="0.0%">
                  <c:v>2.4686788154897332E-2</c:v>
                </c:pt>
                <c:pt idx="592" formatCode="0.0%">
                  <c:v>2.2486659247210383E-2</c:v>
                </c:pt>
                <c:pt idx="593" formatCode="0.0%">
                  <c:v>1.1901033510804737E-2</c:v>
                </c:pt>
                <c:pt idx="594" formatCode="0.0%">
                  <c:v>8.3790155366829655E-3</c:v>
                </c:pt>
                <c:pt idx="595" formatCode="0.0%">
                  <c:v>1.6871941960518999E-3</c:v>
                </c:pt>
                <c:pt idx="596" formatCode="0.0%">
                  <c:v>1.1521451308487585E-2</c:v>
                </c:pt>
                <c:pt idx="597" formatCode="0.0%">
                  <c:v>3.5253969596976686E-2</c:v>
                </c:pt>
                <c:pt idx="598" formatCode="0.0%">
                  <c:v>6.5416324333512854E-2</c:v>
                </c:pt>
                <c:pt idx="599" formatCode="0.0%">
                  <c:v>9.6671949286846193E-2</c:v>
                </c:pt>
                <c:pt idx="600" formatCode="0.0%">
                  <c:v>0.10360716910725398</c:v>
                </c:pt>
                <c:pt idx="601" formatCode="0.0%">
                  <c:v>9.3782397937739903E-2</c:v>
                </c:pt>
                <c:pt idx="602" formatCode="0.0%">
                  <c:v>9.8051242019571161E-2</c:v>
                </c:pt>
                <c:pt idx="603" formatCode="0.0%">
                  <c:v>9.3811654208464379E-2</c:v>
                </c:pt>
                <c:pt idx="604" formatCode="0.0%">
                  <c:v>0.10454634255253836</c:v>
                </c:pt>
                <c:pt idx="605" formatCode="0.0%">
                  <c:v>0.10568076306237861</c:v>
                </c:pt>
                <c:pt idx="606" formatCode="0.0%">
                  <c:v>0.10782491127260441</c:v>
                </c:pt>
                <c:pt idx="607" formatCode="0.0%">
                  <c:v>0.10038740104429866</c:v>
                </c:pt>
                <c:pt idx="608" formatCode="0.0%">
                  <c:v>8.9422969811741027E-2</c:v>
                </c:pt>
                <c:pt idx="609" formatCode="0.0%">
                  <c:v>6.5900237012014085E-2</c:v>
                </c:pt>
                <c:pt idx="610" formatCode="0.0%">
                  <c:v>4.0578631069510207E-2</c:v>
                </c:pt>
                <c:pt idx="611" formatCode="0.0%">
                  <c:v>8.7221304706854852E-3</c:v>
                </c:pt>
                <c:pt idx="612" formatCode="0.0%">
                  <c:v>-3.8166961243885078E-3</c:v>
                </c:pt>
                <c:pt idx="613" formatCode="0.0%">
                  <c:v>3.0228507019163242E-3</c:v>
                </c:pt>
                <c:pt idx="614" formatCode="0.0%">
                  <c:v>-6.5505509571928133E-3</c:v>
                </c:pt>
                <c:pt idx="615" formatCode="0.0%">
                  <c:v>-2.6166704773519234E-3</c:v>
                </c:pt>
                <c:pt idx="616" formatCode="0.0%">
                  <c:v>-1.1370240291078693E-3</c:v>
                </c:pt>
                <c:pt idx="617" formatCode="0.0%">
                  <c:v>8.6266127185281594E-3</c:v>
                </c:pt>
                <c:pt idx="618" formatCode="0.0%">
                  <c:v>7.068395626748103E-3</c:v>
                </c:pt>
                <c:pt idx="619" formatCode="0.0%">
                  <c:v>1.4873207816725298E-2</c:v>
                </c:pt>
                <c:pt idx="620" formatCode="0.0%">
                  <c:v>1.8891075947749192E-2</c:v>
                </c:pt>
                <c:pt idx="621" formatCode="0.0%">
                  <c:v>2.0932372335531468E-2</c:v>
                </c:pt>
                <c:pt idx="622" formatCode="0.0%">
                  <c:v>2.0596953899621795E-2</c:v>
                </c:pt>
                <c:pt idx="623" formatCode="0.0%">
                  <c:v>2.1309797902276939E-2</c:v>
                </c:pt>
                <c:pt idx="624" formatCode="0.0%">
                  <c:v>2.571355104139883E-2</c:v>
                </c:pt>
                <c:pt idx="625" formatCode="0.0%">
                  <c:v>2.2858456351841472E-2</c:v>
                </c:pt>
                <c:pt idx="626" formatCode="0.0%">
                  <c:v>2.4764874258842662E-2</c:v>
                </c:pt>
                <c:pt idx="627" formatCode="0.0%">
                  <c:v>2.3535404992358622E-2</c:v>
                </c:pt>
                <c:pt idx="628" formatCode="0.0%">
                  <c:v>2.1198016796519337E-2</c:v>
                </c:pt>
                <c:pt idx="629" formatCode="0.0%">
                  <c:v>2.6995660510646946E-2</c:v>
                </c:pt>
                <c:pt idx="630" formatCode="0.0%">
                  <c:v>4.3602302565138418E-2</c:v>
                </c:pt>
                <c:pt idx="631" formatCode="0.0%">
                  <c:v>5.701214147457323E-2</c:v>
                </c:pt>
                <c:pt idx="632" formatCode="0.0%">
                  <c:v>5.4995233077424821E-2</c:v>
                </c:pt>
                <c:pt idx="633" formatCode="0.0%">
                  <c:v>5.5701589685817954E-2</c:v>
                </c:pt>
                <c:pt idx="634" formatCode="0.0%">
                  <c:v>5.9517251740197175E-2</c:v>
                </c:pt>
                <c:pt idx="635" formatCode="0.0%">
                  <c:v>6.4899932369811841E-2</c:v>
                </c:pt>
                <c:pt idx="636" formatCode="0.0%">
                  <c:v>7.0945099022311275E-2</c:v>
                </c:pt>
                <c:pt idx="637" formatCode="0.0%">
                  <c:v>7.0139079627456358E-2</c:v>
                </c:pt>
                <c:pt idx="638" formatCode="0.0%">
                  <c:v>7.1526548120807165E-2</c:v>
                </c:pt>
                <c:pt idx="639" formatCode="0.0%">
                  <c:v>7.3287875771451239E-2</c:v>
                </c:pt>
                <c:pt idx="640" formatCode="0.0%">
                  <c:v>7.5303443150854577E-2</c:v>
                </c:pt>
                <c:pt idx="641" formatCode="0.0%">
                  <c:v>7.4927529111187718E-2</c:v>
                </c:pt>
                <c:pt idx="642" formatCode="0.0%">
                  <c:v>6.3820007257771927E-2</c:v>
                </c:pt>
                <c:pt idx="643" formatCode="0.0%">
                  <c:v>4.6897667007538946E-2</c:v>
                </c:pt>
                <c:pt idx="644" formatCode="0.0%">
                  <c:v>5.0083234244946651E-2</c:v>
                </c:pt>
                <c:pt idx="645" formatCode="0.0%">
                  <c:v>5.110267963006887E-2</c:v>
                </c:pt>
                <c:pt idx="646" formatCode="0.0%">
                  <c:v>5.6433888691953316E-2</c:v>
                </c:pt>
                <c:pt idx="647" formatCode="0.0%">
                  <c:v>6.4049489579903085E-2</c:v>
                </c:pt>
                <c:pt idx="648" formatCode="0.0%">
                  <c:v>5.9176029962546783E-2</c:v>
                </c:pt>
                <c:pt idx="649" formatCode="0.0%">
                  <c:v>5.1892295487423468E-2</c:v>
                </c:pt>
                <c:pt idx="650" formatCode="0.0%">
                  <c:v>5.7954148725706922E-2</c:v>
                </c:pt>
                <c:pt idx="651" formatCode="0.0%">
                  <c:v>5.8939460687704504E-2</c:v>
                </c:pt>
                <c:pt idx="652" formatCode="0.0%">
                  <c:v>5.5079474775397541E-2</c:v>
                </c:pt>
                <c:pt idx="653" formatCode="0.0%">
                  <c:v>4.9936008775939289E-2</c:v>
                </c:pt>
                <c:pt idx="654" formatCode="0.0%">
                  <c:v>4.657403406635896E-2</c:v>
                </c:pt>
                <c:pt idx="655" formatCode="0.0%">
                  <c:v>4.8613161900002311E-2</c:v>
                </c:pt>
                <c:pt idx="656" formatCode="0.0%">
                  <c:v>5.0887761572606216E-2</c:v>
                </c:pt>
                <c:pt idx="657" formatCode="0.0%">
                  <c:v>5.8341793570219957E-2</c:v>
                </c:pt>
                <c:pt idx="658" formatCode="0.0%">
                  <c:v>4.8229425318211172E-2</c:v>
                </c:pt>
                <c:pt idx="659" formatCode="0.0%">
                  <c:v>3.9282003669562471E-2</c:v>
                </c:pt>
                <c:pt idx="660" formatCode="0.0%">
                  <c:v>4.314002828854302E-2</c:v>
                </c:pt>
                <c:pt idx="661" formatCode="0.0%">
                  <c:v>5.2016325806308439E-2</c:v>
                </c:pt>
                <c:pt idx="662" formatCode="0.0%">
                  <c:v>4.4681553184468203E-2</c:v>
                </c:pt>
                <c:pt idx="663" formatCode="0.0%">
                  <c:v>4.1974119244159169E-2</c:v>
                </c:pt>
                <c:pt idx="664" formatCode="0.0%">
                  <c:v>4.3012161306521746E-2</c:v>
                </c:pt>
                <c:pt idx="665" formatCode="0.0%">
                  <c:v>4.3577632180405335E-2</c:v>
                </c:pt>
                <c:pt idx="666" formatCode="0.0%">
                  <c:v>4.5522696160448461E-2</c:v>
                </c:pt>
                <c:pt idx="667" formatCode="0.0%">
                  <c:v>4.4756396091939044E-2</c:v>
                </c:pt>
                <c:pt idx="668" formatCode="0.0%">
                  <c:v>4.3014460271965094E-2</c:v>
                </c:pt>
                <c:pt idx="669" formatCode="0.0%">
                  <c:v>3.8605018012832781E-2</c:v>
                </c:pt>
                <c:pt idx="670" formatCode="0.0%">
                  <c:v>4.5391493629825863E-2</c:v>
                </c:pt>
                <c:pt idx="671" formatCode="0.0%">
                  <c:v>5.2665163568298867E-2</c:v>
                </c:pt>
                <c:pt idx="672" formatCode="0.0%">
                  <c:v>6.1779661016949206E-2</c:v>
                </c:pt>
                <c:pt idx="673" formatCode="0.0%">
                  <c:v>6.3550298353258761E-2</c:v>
                </c:pt>
                <c:pt idx="674" formatCode="0.0%">
                  <c:v>6.0502042707324177E-2</c:v>
                </c:pt>
                <c:pt idx="675" formatCode="0.0%">
                  <c:v>6.0666554593594935E-2</c:v>
                </c:pt>
                <c:pt idx="676" formatCode="0.0%">
                  <c:v>5.5870716543509502E-2</c:v>
                </c:pt>
                <c:pt idx="677" formatCode="0.0%">
                  <c:v>5.3229877145777316E-2</c:v>
                </c:pt>
                <c:pt idx="678" formatCode="0.0%">
                  <c:v>5.2103250478011454E-2</c:v>
                </c:pt>
                <c:pt idx="679" formatCode="0.0%">
                  <c:v>5.4056856117942198E-2</c:v>
                </c:pt>
                <c:pt idx="680" formatCode="0.0%">
                  <c:v>5.7935081303332803E-2</c:v>
                </c:pt>
                <c:pt idx="681" formatCode="0.0%">
                  <c:v>5.3343458807109778E-2</c:v>
                </c:pt>
                <c:pt idx="682" formatCode="0.0%">
                  <c:v>5.4056260972522585E-2</c:v>
                </c:pt>
                <c:pt idx="683" formatCode="0.0%">
                  <c:v>4.96059810062639E-2</c:v>
                </c:pt>
                <c:pt idx="684" formatCode="0.0%">
                  <c:v>4.7848990342405529E-2</c:v>
                </c:pt>
                <c:pt idx="685" formatCode="0.0%">
                  <c:v>4.8056144802838929E-2</c:v>
                </c:pt>
                <c:pt idx="686" formatCode="0.0%">
                  <c:v>5.168887388550214E-2</c:v>
                </c:pt>
                <c:pt idx="687" formatCode="0.0%">
                  <c:v>5.220406141654288E-2</c:v>
                </c:pt>
                <c:pt idx="688" formatCode="0.0%">
                  <c:v>5.6284694686756565E-2</c:v>
                </c:pt>
                <c:pt idx="689" formatCode="0.0%">
                  <c:v>5.7609664323200249E-2</c:v>
                </c:pt>
                <c:pt idx="690" formatCode="0.0%">
                  <c:v>6.0466586334274819E-2</c:v>
                </c:pt>
                <c:pt idx="691" formatCode="0.0%">
                  <c:v>6.1199197387575399E-2</c:v>
                </c:pt>
                <c:pt idx="692" formatCode="0.0%">
                  <c:v>5.5895162392828546E-2</c:v>
                </c:pt>
                <c:pt idx="693" formatCode="0.0%">
                  <c:v>5.6643479277488806E-2</c:v>
                </c:pt>
                <c:pt idx="694" formatCode="0.0%">
                  <c:v>5.4653910214200074E-2</c:v>
                </c:pt>
                <c:pt idx="695" formatCode="0.0%">
                  <c:v>4.8301087688901623E-2</c:v>
                </c:pt>
                <c:pt idx="696" formatCode="0.0%">
                  <c:v>3.8313592565792032E-2</c:v>
                </c:pt>
                <c:pt idx="697" formatCode="0.0%">
                  <c:v>3.4786720892840295E-2</c:v>
                </c:pt>
                <c:pt idx="698" formatCode="0.0%">
                  <c:v>3.8688116007703721E-2</c:v>
                </c:pt>
                <c:pt idx="699" formatCode="0.0%">
                  <c:v>3.9201656938429696E-2</c:v>
                </c:pt>
                <c:pt idx="700" formatCode="0.0%">
                  <c:v>4.1179451566283332E-2</c:v>
                </c:pt>
                <c:pt idx="701" formatCode="0.0%">
                  <c:v>3.990337802411803E-2</c:v>
                </c:pt>
                <c:pt idx="702" formatCode="0.0%">
                  <c:v>3.9006035317785681E-2</c:v>
                </c:pt>
                <c:pt idx="703" formatCode="0.0%">
                  <c:v>3.4442487718973069E-2</c:v>
                </c:pt>
                <c:pt idx="704" formatCode="0.0%">
                  <c:v>3.0315361139369168E-2</c:v>
                </c:pt>
                <c:pt idx="705" formatCode="0.0%">
                  <c:v>3.0482407612303586E-2</c:v>
                </c:pt>
                <c:pt idx="706" formatCode="0.0%">
                  <c:v>2.5359923608050394E-2</c:v>
                </c:pt>
                <c:pt idx="707" formatCode="0.0%">
                  <c:v>2.6609615455246649E-2</c:v>
                </c:pt>
                <c:pt idx="708" formatCode="0.0%">
                  <c:v>2.1549352602428185E-2</c:v>
                </c:pt>
                <c:pt idx="709" formatCode="0.0%">
                  <c:v>1.8261918689675527E-2</c:v>
                </c:pt>
                <c:pt idx="710" formatCode="0.0%">
                  <c:v>1.6651215211503034E-2</c:v>
                </c:pt>
                <c:pt idx="711" formatCode="0.0%">
                  <c:v>1.2320626177706906E-2</c:v>
                </c:pt>
                <c:pt idx="712" formatCode="0.0%">
                  <c:v>9.6263046887674619E-3</c:v>
                </c:pt>
                <c:pt idx="713" formatCode="0.0%">
                  <c:v>1.1974430539299474E-2</c:v>
                </c:pt>
                <c:pt idx="714" formatCode="0.0%">
                  <c:v>9.5019541754812753E-3</c:v>
                </c:pt>
                <c:pt idx="715" formatCode="0.0%">
                  <c:v>1.0662509184093949E-2</c:v>
                </c:pt>
                <c:pt idx="716" formatCode="0.0%">
                  <c:v>1.2602326583369461E-2</c:v>
                </c:pt>
                <c:pt idx="717" formatCode="0.0%">
                  <c:v>7.7486086505251794E-3</c:v>
                </c:pt>
                <c:pt idx="718" formatCode="0.0%">
                  <c:v>9.9933735694970327E-3</c:v>
                </c:pt>
                <c:pt idx="719" formatCode="0.0%">
                  <c:v>1.5920433608214157E-2</c:v>
                </c:pt>
                <c:pt idx="720" formatCode="0.0%">
                  <c:v>2.4828997684062992E-2</c:v>
                </c:pt>
                <c:pt idx="721" formatCode="0.0%">
                  <c:v>2.4361344990395439E-2</c:v>
                </c:pt>
                <c:pt idx="722" formatCode="0.0%">
                  <c:v>1.9382409212008511E-2</c:v>
                </c:pt>
                <c:pt idx="723" formatCode="0.0%">
                  <c:v>1.8971935853379085E-2</c:v>
                </c:pt>
                <c:pt idx="724" formatCode="0.0%">
                  <c:v>2.4139839662899343E-2</c:v>
                </c:pt>
                <c:pt idx="725" formatCode="0.0%">
                  <c:v>2.944839857651238E-2</c:v>
                </c:pt>
                <c:pt idx="726" formatCode="0.0%">
                  <c:v>3.0794913688996228E-2</c:v>
                </c:pt>
                <c:pt idx="727" formatCode="0.0%">
                  <c:v>3.384871803964673E-2</c:v>
                </c:pt>
                <c:pt idx="728" formatCode="0.0%">
                  <c:v>3.841789880509161E-2</c:v>
                </c:pt>
                <c:pt idx="729" formatCode="0.0%">
                  <c:v>4.6471570124658301E-2</c:v>
                </c:pt>
                <c:pt idx="730" formatCode="0.0%">
                  <c:v>4.8780920294352326E-2</c:v>
                </c:pt>
                <c:pt idx="731" formatCode="0.0%">
                  <c:v>4.2575669536738747E-2</c:v>
                </c:pt>
                <c:pt idx="732" formatCode="0.0%">
                  <c:v>4.0676897204120266E-2</c:v>
                </c:pt>
                <c:pt idx="733" formatCode="0.0%">
                  <c:v>4.3252716438836325E-2</c:v>
                </c:pt>
                <c:pt idx="734" formatCode="0.0%">
                  <c:v>8.4562628264720718E-2</c:v>
                </c:pt>
                <c:pt idx="735" formatCode="0.0%">
                  <c:v>0.16474039204665214</c:v>
                </c:pt>
                <c:pt idx="736" formatCode="0.0%">
                  <c:v>0.21640893321013266</c:v>
                </c:pt>
                <c:pt idx="737" formatCode="0.0%">
                  <c:v>0.22017111744879436</c:v>
                </c:pt>
                <c:pt idx="738" formatCode="0.0%">
                  <c:v>0.21966851590227776</c:v>
                </c:pt>
                <c:pt idx="739" formatCode="0.0%">
                  <c:v>0.21439964326753236</c:v>
                </c:pt>
                <c:pt idx="740" formatCode="0.0%">
                  <c:v>0.22102333839823807</c:v>
                </c:pt>
                <c:pt idx="741" formatCode="0.0%">
                  <c:v>0.22212417912473903</c:v>
                </c:pt>
                <c:pt idx="742" formatCode="0.0%">
                  <c:v>0.22865451594359709</c:v>
                </c:pt>
                <c:pt idx="743" formatCode="0.0%">
                  <c:v>0.23100437418722852</c:v>
                </c:pt>
                <c:pt idx="744" formatCode="0.0%">
                  <c:v>0.239033094300239</c:v>
                </c:pt>
                <c:pt idx="745" formatCode="0.0%">
                  <c:v>0.24658984007525864</c:v>
                </c:pt>
                <c:pt idx="746" formatCode="0.0%">
                  <c:v>0.20875921852762325</c:v>
                </c:pt>
                <c:pt idx="747" formatCode="0.0%">
                  <c:v>0.13774486887545057</c:v>
                </c:pt>
                <c:pt idx="748" formatCode="0.0%">
                  <c:v>9.0709740296967434E-2</c:v>
                </c:pt>
                <c:pt idx="749" formatCode="0.0%">
                  <c:v>7.1494340798662792E-2</c:v>
                </c:pt>
                <c:pt idx="750" formatCode="0.0%">
                  <c:v>7.1152107582777679E-2</c:v>
                </c:pt>
                <c:pt idx="751" formatCode="0.0%">
                  <c:v>7.869167325725912E-2</c:v>
                </c:pt>
                <c:pt idx="752" formatCode="0.0%">
                  <c:v>7.0330961003369774E-2</c:v>
                </c:pt>
                <c:pt idx="753" formatCode="0.0%">
                  <c:v>6.2148540009163922E-2</c:v>
                </c:pt>
                <c:pt idx="754" formatCode="0.0%">
                  <c:v>5.2332461813678233E-2</c:v>
                </c:pt>
                <c:pt idx="755" formatCode="0.0%">
                  <c:v>5.046028893248633E-2</c:v>
                </c:pt>
                <c:pt idx="756" formatCode="0.0%">
                  <c:v>3.7198054506426104E-2</c:v>
                </c:pt>
                <c:pt idx="757" formatCode="0.0%">
                  <c:v>2.3690487420324313E-2</c:v>
                </c:pt>
                <c:pt idx="758" formatCode="0.0%">
                  <c:v>1.0663633930960703E-2</c:v>
                </c:pt>
                <c:pt idx="759" formatCode="0.0%">
                  <c:v>-2.9160315461594921E-3</c:v>
                </c:pt>
                <c:pt idx="760" formatCode="0.0%">
                  <c:v>-2.1707993324660779E-2</c:v>
                </c:pt>
                <c:pt idx="761" formatCode="0.0%">
                  <c:v>-2.971972501322051E-2</c:v>
                </c:pt>
                <c:pt idx="762" formatCode="0.0%">
                  <c:v>-3.240185153437336E-2</c:v>
                </c:pt>
                <c:pt idx="763" formatCode="0.0%">
                  <c:v>-4.1201885310290676E-2</c:v>
                </c:pt>
                <c:pt idx="764" formatCode="0.0%">
                  <c:v>-5.0503599001946342E-2</c:v>
                </c:pt>
                <c:pt idx="765" formatCode="0.0%">
                  <c:v>-5.767546439729665E-2</c:v>
                </c:pt>
                <c:pt idx="766" formatCode="0.0%">
                  <c:v>-6.2767251186693351E-2</c:v>
                </c:pt>
                <c:pt idx="767" formatCode="0.0%">
                  <c:v>-6.8619640315018215E-2</c:v>
                </c:pt>
                <c:pt idx="768" formatCode="0.0%">
                  <c:v>-7.4465576862621785E-2</c:v>
                </c:pt>
                <c:pt idx="769" formatCode="0.0%">
                  <c:v>-7.6561574409267474E-2</c:v>
                </c:pt>
                <c:pt idx="770" formatCode="0.0%">
                  <c:v>-8.2926248063862729E-2</c:v>
                </c:pt>
                <c:pt idx="771" formatCode="0.0%">
                  <c:v>-8.9956796277833151E-2</c:v>
                </c:pt>
                <c:pt idx="772" formatCode="0.0%">
                  <c:v>-7.7381831858050365E-2</c:v>
                </c:pt>
                <c:pt idx="773" formatCode="0.0%">
                  <c:v>-6.6832897318508833E-2</c:v>
                </c:pt>
                <c:pt idx="774" formatCode="0.0%">
                  <c:v>-6.9699612931363397E-2</c:v>
                </c:pt>
                <c:pt idx="775" formatCode="0.0%">
                  <c:v>-7.3928420247702631E-2</c:v>
                </c:pt>
                <c:pt idx="776" formatCode="0.0%">
                  <c:v>-7.2699255671890284E-2</c:v>
                </c:pt>
                <c:pt idx="777" formatCode="0.0%">
                  <c:v>-6.6615800790733148E-2</c:v>
                </c:pt>
                <c:pt idx="778" formatCode="0.0%">
                  <c:v>-6.2143345471795564E-2</c:v>
                </c:pt>
                <c:pt idx="779" formatCode="0.0%">
                  <c:v>-5.7380842202683913E-2</c:v>
                </c:pt>
                <c:pt idx="780" formatCode="0.0%">
                  <c:v>-5.1529175335059851E-2</c:v>
                </c:pt>
                <c:pt idx="781" formatCode="0.0%">
                  <c:v>-4.9109752099103288E-2</c:v>
                </c:pt>
                <c:pt idx="782" formatCode="0.0%">
                  <c:v>-3.6392245174887816E-2</c:v>
                </c:pt>
                <c:pt idx="783" formatCode="0.0%">
                  <c:v>-2.6644073738642748E-2</c:v>
                </c:pt>
                <c:pt idx="784" formatCode="0.0%">
                  <c:v>-2.5623107384113664E-2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C6F-4CC4-934E-92E9426A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>
          <a:alpha val="71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904875</xdr:colOff>
      <xdr:row>1</xdr:row>
      <xdr:rowOff>105457</xdr:rowOff>
    </xdr:from>
    <xdr:to>
      <xdr:col>28</xdr:col>
      <xdr:colOff>759449</xdr:colOff>
      <xdr:row>23</xdr:row>
      <xdr:rowOff>69737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D19CD0D-096B-4A36-A069-3470665D1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59529</xdr:colOff>
      <xdr:row>37</xdr:row>
      <xdr:rowOff>57148</xdr:rowOff>
    </xdr:from>
    <xdr:to>
      <xdr:col>12</xdr:col>
      <xdr:colOff>1135063</xdr:colOff>
      <xdr:row>57</xdr:row>
      <xdr:rowOff>111125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63EAC8A-BCBC-0B1B-C762-40C547D07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39688</xdr:colOff>
      <xdr:row>37</xdr:row>
      <xdr:rowOff>55563</xdr:rowOff>
    </xdr:from>
    <xdr:to>
      <xdr:col>19</xdr:col>
      <xdr:colOff>1127125</xdr:colOff>
      <xdr:row>57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8C6A6C-D1D8-4044-8037-A9725E2B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87311</xdr:colOff>
      <xdr:row>58</xdr:row>
      <xdr:rowOff>55562</xdr:rowOff>
    </xdr:from>
    <xdr:to>
      <xdr:col>12</xdr:col>
      <xdr:colOff>1142999</xdr:colOff>
      <xdr:row>79</xdr:row>
      <xdr:rowOff>111125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8CAF93CB-39B5-40B0-A7CF-784FB58B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63499</xdr:colOff>
      <xdr:row>58</xdr:row>
      <xdr:rowOff>71437</xdr:rowOff>
    </xdr:from>
    <xdr:to>
      <xdr:col>19</xdr:col>
      <xdr:colOff>1166813</xdr:colOff>
      <xdr:row>79</xdr:row>
      <xdr:rowOff>95249</xdr:rowOff>
    </xdr:to>
    <xdr:graphicFrame macro="">
      <xdr:nvGraphicFramePr>
        <xdr:cNvPr id="12" name="Chart 6">
          <a:extLst>
            <a:ext uri="{FF2B5EF4-FFF2-40B4-BE49-F238E27FC236}">
              <a16:creationId xmlns:a16="http://schemas.microsoft.com/office/drawing/2014/main" id="{1E3000F9-EB3F-4127-938B-224642A3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C3"/>
  <sheetViews>
    <sheetView workbookViewId="0">
      <selection activeCell="B2" sqref="B2"/>
    </sheetView>
  </sheetViews>
  <sheetFormatPr baseColWidth="10" defaultColWidth="9.06640625" defaultRowHeight="14.25" x14ac:dyDescent="0.45"/>
  <cols>
    <col min="1" max="1" width="9.06640625" style="13"/>
    <col min="2" max="2" width="10.33203125" style="13" bestFit="1" customWidth="1"/>
    <col min="3" max="16384" width="9.06640625" style="13"/>
  </cols>
  <sheetData>
    <row r="2" spans="2:3" x14ac:dyDescent="0.45">
      <c r="B2" s="14" t="s">
        <v>4</v>
      </c>
    </row>
    <row r="3" spans="2:3" x14ac:dyDescent="0.45">
      <c r="B3" s="13" t="s">
        <v>6</v>
      </c>
      <c r="C3" s="1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E135-CE67-4C61-B7CC-040A78AAED81}">
  <sheetPr>
    <tabColor rgb="FFFF0000"/>
  </sheetPr>
  <dimension ref="A1:T787"/>
  <sheetViews>
    <sheetView tabSelected="1" zoomScale="50" zoomScaleNormal="50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E88" activeCellId="1" sqref="K82 E88"/>
    </sheetView>
  </sheetViews>
  <sheetFormatPr baseColWidth="10" defaultColWidth="12.9296875" defaultRowHeight="13.15" x14ac:dyDescent="0.45"/>
  <cols>
    <col min="1" max="1" width="20.265625" style="3" customWidth="1"/>
    <col min="2" max="2" width="19.265625" style="2" customWidth="1"/>
    <col min="3" max="4" width="12.9296875" style="2"/>
    <col min="5" max="5" width="12.9296875" style="91"/>
    <col min="6" max="7" width="12.9296875" style="2"/>
    <col min="8" max="8" width="27.265625" style="2" customWidth="1"/>
    <col min="9" max="9" width="9.3984375" style="2" bestFit="1" customWidth="1"/>
    <col min="10" max="10" width="12.9296875" style="2"/>
    <col min="11" max="11" width="19" style="2" customWidth="1"/>
    <col min="12" max="12" width="12.9296875" style="2"/>
    <col min="13" max="13" width="16.9296875" style="2" bestFit="1" customWidth="1"/>
    <col min="14" max="14" width="4.33203125" style="2" customWidth="1"/>
    <col min="15" max="15" width="27.265625" style="2" bestFit="1" customWidth="1"/>
    <col min="16" max="16" width="9.3984375" style="2" bestFit="1" customWidth="1"/>
    <col min="17" max="17" width="12.9296875" style="2"/>
    <col min="18" max="18" width="17.86328125" style="2" customWidth="1"/>
    <col min="19" max="19" width="12.9296875" style="2"/>
    <col min="20" max="20" width="16.9296875" style="2" bestFit="1" customWidth="1"/>
    <col min="21" max="16384" width="12.9296875" style="2"/>
  </cols>
  <sheetData>
    <row r="1" spans="1:20" ht="13.5" thickBot="1" x14ac:dyDescent="0.5"/>
    <row r="2" spans="1:20" s="6" customFormat="1" ht="55.9" customHeight="1" thickBot="1" x14ac:dyDescent="0.5">
      <c r="A2" s="4" t="s">
        <v>0</v>
      </c>
      <c r="B2" s="7" t="s">
        <v>1</v>
      </c>
      <c r="C2" s="5" t="s">
        <v>2</v>
      </c>
      <c r="D2" s="5" t="s">
        <v>3</v>
      </c>
      <c r="E2" s="89" t="s">
        <v>49</v>
      </c>
      <c r="F2" s="5" t="s">
        <v>3</v>
      </c>
      <c r="H2" s="92" t="s">
        <v>50</v>
      </c>
      <c r="O2" s="92" t="s">
        <v>51</v>
      </c>
    </row>
    <row r="3" spans="1:20" x14ac:dyDescent="0.4">
      <c r="A3" s="10">
        <v>21551</v>
      </c>
      <c r="B3" s="11">
        <v>987.9</v>
      </c>
      <c r="C3" s="8"/>
      <c r="D3" s="8"/>
      <c r="E3" s="90" t="str">
        <f>IFERROR(VLOOKUP(A3,SPY!$A$2:$E$379,5,FALSE),"")</f>
        <v/>
      </c>
      <c r="F3" s="8"/>
      <c r="H3" s="86" t="s">
        <v>19</v>
      </c>
      <c r="I3" s="15"/>
      <c r="J3" s="55" t="s">
        <v>28</v>
      </c>
      <c r="K3" s="47">
        <v>1</v>
      </c>
      <c r="L3" s="47">
        <v>2</v>
      </c>
      <c r="M3" s="48">
        <v>3</v>
      </c>
      <c r="O3" s="86" t="s">
        <v>19</v>
      </c>
      <c r="P3" s="15"/>
      <c r="Q3" s="55" t="s">
        <v>28</v>
      </c>
      <c r="R3" s="47">
        <v>1</v>
      </c>
      <c r="S3" s="47">
        <v>2</v>
      </c>
      <c r="T3" s="48">
        <v>3</v>
      </c>
    </row>
    <row r="4" spans="1:20" x14ac:dyDescent="0.4">
      <c r="A4" s="10">
        <v>21582</v>
      </c>
      <c r="B4" s="11">
        <v>992.1</v>
      </c>
      <c r="C4" s="9">
        <f>B4/B3-1</f>
        <v>4.2514424536896911E-3</v>
      </c>
      <c r="D4" s="8"/>
      <c r="E4" s="90" t="str">
        <f>IFERROR(VLOOKUP(A4,SPY!$A$2:$E$379,5,FALSE),"")</f>
        <v/>
      </c>
      <c r="F4" s="8"/>
      <c r="H4" s="28" t="s">
        <v>7</v>
      </c>
      <c r="I4" s="40">
        <f>AVERAGE(C:C)</f>
        <v>2.4602100722117006E-3</v>
      </c>
      <c r="J4" s="56" t="s">
        <v>29</v>
      </c>
      <c r="K4" s="45">
        <f>$I$4+(K$3*$I$8)</f>
        <v>8.3252271416467231E-3</v>
      </c>
      <c r="L4" s="45">
        <f t="shared" ref="L4:M4" si="0">$I$4+(L$3*$I$8)</f>
        <v>1.4190244211081745E-2</v>
      </c>
      <c r="M4" s="46">
        <f t="shared" si="0"/>
        <v>2.0055261280516767E-2</v>
      </c>
      <c r="O4" s="28" t="s">
        <v>7</v>
      </c>
      <c r="P4" s="40">
        <f>AVERAGE(D:D)</f>
        <v>3.088798044600919E-2</v>
      </c>
      <c r="Q4" s="56" t="s">
        <v>29</v>
      </c>
      <c r="R4" s="45">
        <f>$P$4+(R$3*$P$8)</f>
        <v>7.541837513577325E-2</v>
      </c>
      <c r="S4" s="45">
        <f t="shared" ref="S4:T4" si="1">$P$4+(S$3*$P$8)</f>
        <v>0.11994876982553732</v>
      </c>
      <c r="T4" s="46">
        <f t="shared" si="1"/>
        <v>0.16447916451530137</v>
      </c>
    </row>
    <row r="5" spans="1:20" x14ac:dyDescent="0.4">
      <c r="A5" s="10">
        <v>21610</v>
      </c>
      <c r="B5" s="11">
        <v>998.3</v>
      </c>
      <c r="C5" s="9">
        <f t="shared" ref="C5:C68" si="2">B5/B4-1</f>
        <v>6.2493700231831539E-3</v>
      </c>
      <c r="D5" s="8"/>
      <c r="E5" s="90" t="str">
        <f>IFERROR(VLOOKUP(A5,SPY!$A$2:$E$379,5,FALSE),"")</f>
        <v/>
      </c>
      <c r="F5" s="8"/>
      <c r="H5" s="28" t="s">
        <v>8</v>
      </c>
      <c r="I5" s="40">
        <f>_xlfn.STDEV.S(C:C)/SQRT(COUNT(C:C))</f>
        <v>2.0946489533696508E-4</v>
      </c>
      <c r="J5" s="57" t="s">
        <v>30</v>
      </c>
      <c r="K5" s="45">
        <f>$I$4-(K$3*$I$8)</f>
        <v>-3.4048069972233215E-3</v>
      </c>
      <c r="L5" s="45">
        <f t="shared" ref="L5:M5" si="3">$I$4-(L$3*$I$8)</f>
        <v>-9.2698240666583432E-3</v>
      </c>
      <c r="M5" s="46">
        <f t="shared" si="3"/>
        <v>-1.5134841136093367E-2</v>
      </c>
      <c r="O5" s="28" t="s">
        <v>8</v>
      </c>
      <c r="P5" s="40">
        <f>_xlfn.STDEV.S(D:D)/SQRT(COUNT(D:D))</f>
        <v>1.6016469738219863E-3</v>
      </c>
      <c r="Q5" s="57" t="s">
        <v>30</v>
      </c>
      <c r="R5" s="45">
        <f>$P$4-(R$3*$P$8)</f>
        <v>-1.3642414243754869E-2</v>
      </c>
      <c r="S5" s="45">
        <f t="shared" ref="S5:T5" si="4">$P$4-(S$3*$P$8)</f>
        <v>-5.8172808933518928E-2</v>
      </c>
      <c r="T5" s="46">
        <f t="shared" si="4"/>
        <v>-0.102703203623283</v>
      </c>
    </row>
    <row r="6" spans="1:20" x14ac:dyDescent="0.4">
      <c r="A6" s="10">
        <v>21641</v>
      </c>
      <c r="B6" s="11">
        <v>1001</v>
      </c>
      <c r="C6" s="9">
        <f t="shared" si="2"/>
        <v>2.7045978162876239E-3</v>
      </c>
      <c r="D6" s="8"/>
      <c r="E6" s="90" t="str">
        <f>IFERROR(VLOOKUP(A6,SPY!$A$2:$E$379,5,FALSE),"")</f>
        <v/>
      </c>
      <c r="F6" s="8"/>
      <c r="H6" s="28" t="s">
        <v>9</v>
      </c>
      <c r="I6" s="40">
        <f>MEDIAN(C:C)</f>
        <v>2.4164317514810962E-3</v>
      </c>
      <c r="J6" s="57" t="s">
        <v>31</v>
      </c>
      <c r="K6" s="49">
        <f>COUNTIFS($C:$C,"&gt;="&amp;K5,$C:$C,"&lt;="&amp;K4)</f>
        <v>650</v>
      </c>
      <c r="L6" s="49">
        <f t="shared" ref="L6" si="5">COUNTIFS($C:$C,"&gt;="&amp;L5,$C:$C,"&lt;="&amp;L4)</f>
        <v>764</v>
      </c>
      <c r="M6" s="50">
        <f>COUNTIFS($C:$C,"&gt;="&amp;M5,$C:$C,"&lt;="&amp;M4)</f>
        <v>777</v>
      </c>
      <c r="O6" s="28" t="s">
        <v>9</v>
      </c>
      <c r="P6" s="40">
        <f>MEDIAN(D:D)</f>
        <v>3.2076830732292949E-2</v>
      </c>
      <c r="Q6" s="57" t="s">
        <v>31</v>
      </c>
      <c r="R6" s="49">
        <f>COUNTIFS($D:$D,"&gt;="&amp;R5,$C:$C,"&lt;="&amp;R4)</f>
        <v>658</v>
      </c>
      <c r="S6" s="49">
        <f t="shared" ref="S6:T6" si="6">COUNTIFS($D:$D,"&gt;="&amp;S5,$C:$C,"&lt;="&amp;S4)</f>
        <v>756</v>
      </c>
      <c r="T6" s="50">
        <f t="shared" si="6"/>
        <v>773</v>
      </c>
    </row>
    <row r="7" spans="1:20" x14ac:dyDescent="0.4">
      <c r="A7" s="10">
        <v>21671</v>
      </c>
      <c r="B7" s="11">
        <v>1006.2</v>
      </c>
      <c r="C7" s="9">
        <f t="shared" si="2"/>
        <v>5.1948051948051965E-3</v>
      </c>
      <c r="D7" s="8"/>
      <c r="E7" s="90" t="str">
        <f>IFERROR(VLOOKUP(A7,SPY!$A$2:$E$379,5,FALSE),"")</f>
        <v/>
      </c>
      <c r="F7" s="8"/>
      <c r="H7" s="28" t="s">
        <v>10</v>
      </c>
      <c r="I7" s="40">
        <f>MODE(C:C)</f>
        <v>0</v>
      </c>
      <c r="J7" s="57" t="s">
        <v>32</v>
      </c>
      <c r="K7" s="51">
        <f>K6/$I$16</f>
        <v>0.82908163265306123</v>
      </c>
      <c r="L7" s="51">
        <f t="shared" ref="L7:M7" si="7">L6/$I$16</f>
        <v>0.97448979591836737</v>
      </c>
      <c r="M7" s="52">
        <f t="shared" si="7"/>
        <v>0.9910714285714286</v>
      </c>
      <c r="O7" s="28" t="s">
        <v>10</v>
      </c>
      <c r="P7" s="40" t="e">
        <f>MODE(D:D)</f>
        <v>#N/A</v>
      </c>
      <c r="Q7" s="57" t="s">
        <v>32</v>
      </c>
      <c r="R7" s="51">
        <f>R6/$P$16</f>
        <v>0.85122897800776198</v>
      </c>
      <c r="S7" s="51">
        <f t="shared" ref="S7:T7" si="8">S6/$P$16</f>
        <v>0.97800776196636485</v>
      </c>
      <c r="T7" s="52">
        <f t="shared" si="8"/>
        <v>1</v>
      </c>
    </row>
    <row r="8" spans="1:20" ht="13.5" thickBot="1" x14ac:dyDescent="0.45">
      <c r="A8" s="10">
        <v>21702</v>
      </c>
      <c r="B8" s="11">
        <v>1010.3</v>
      </c>
      <c r="C8" s="9">
        <f t="shared" si="2"/>
        <v>4.0747366328761636E-3</v>
      </c>
      <c r="D8" s="8"/>
      <c r="E8" s="90" t="str">
        <f>IFERROR(VLOOKUP(A8,SPY!$A$2:$E$379,5,FALSE),"")</f>
        <v/>
      </c>
      <c r="F8" s="8"/>
      <c r="H8" s="28" t="s">
        <v>11</v>
      </c>
      <c r="I8" s="40">
        <f>_xlfn.STDEV.S(C:C)</f>
        <v>5.8650170694350221E-3</v>
      </c>
      <c r="J8" s="58" t="s">
        <v>33</v>
      </c>
      <c r="K8" s="53">
        <v>0.68269999999999997</v>
      </c>
      <c r="L8" s="53">
        <v>0.95450000000000002</v>
      </c>
      <c r="M8" s="54">
        <v>0.99729999999999996</v>
      </c>
      <c r="O8" s="28" t="s">
        <v>11</v>
      </c>
      <c r="P8" s="40">
        <f>_xlfn.STDEV.S(D:D)</f>
        <v>4.4530394689764059E-2</v>
      </c>
      <c r="Q8" s="58" t="s">
        <v>33</v>
      </c>
      <c r="R8" s="53">
        <v>0.68269999999999997</v>
      </c>
      <c r="S8" s="53">
        <v>0.95450000000000002</v>
      </c>
      <c r="T8" s="54">
        <v>0.99729999999999996</v>
      </c>
    </row>
    <row r="9" spans="1:20" x14ac:dyDescent="0.4">
      <c r="A9" s="10">
        <v>21732</v>
      </c>
      <c r="B9" s="11">
        <v>1012.7</v>
      </c>
      <c r="C9" s="9">
        <f t="shared" si="2"/>
        <v>2.3755320201921393E-3</v>
      </c>
      <c r="D9" s="8"/>
      <c r="E9" s="90" t="str">
        <f>IFERROR(VLOOKUP(A9,SPY!$A$2:$E$379,5,FALSE),"")</f>
        <v/>
      </c>
      <c r="F9" s="8"/>
      <c r="H9" s="28" t="s">
        <v>12</v>
      </c>
      <c r="I9" s="40">
        <f>_xlfn.VAR.S(C:C)</f>
        <v>3.4398425224764171E-5</v>
      </c>
      <c r="J9" s="59"/>
      <c r="K9" s="65" t="s">
        <v>34</v>
      </c>
      <c r="L9" s="65" t="s">
        <v>35</v>
      </c>
      <c r="M9" s="66" t="s">
        <v>36</v>
      </c>
      <c r="O9" s="28" t="s">
        <v>12</v>
      </c>
      <c r="P9" s="40">
        <f>_xlfn.VAR.S(D:D)</f>
        <v>1.9829560512261671E-3</v>
      </c>
      <c r="Q9" s="59"/>
      <c r="R9" s="65" t="s">
        <v>34</v>
      </c>
      <c r="S9" s="65" t="s">
        <v>35</v>
      </c>
      <c r="T9" s="66" t="s">
        <v>36</v>
      </c>
    </row>
    <row r="10" spans="1:20" ht="14.25" x14ac:dyDescent="0.4">
      <c r="A10" s="10">
        <v>21763</v>
      </c>
      <c r="B10" s="11">
        <v>1015.8</v>
      </c>
      <c r="C10" s="9">
        <f t="shared" si="2"/>
        <v>3.0611237286461979E-3</v>
      </c>
      <c r="D10" s="8"/>
      <c r="E10" s="90" t="str">
        <f>IFERROR(VLOOKUP(A10,SPY!$A$2:$E$379,5,FALSE),"")</f>
        <v/>
      </c>
      <c r="F10" s="8"/>
      <c r="H10" s="28" t="s">
        <v>27</v>
      </c>
      <c r="I10" s="41">
        <f>KURT(C:C)</f>
        <v>34.364041672082365</v>
      </c>
      <c r="J10" s="28" t="s">
        <v>37</v>
      </c>
      <c r="K10" s="67">
        <f>AVERAGEIF(C:C,"&gt;0")</f>
        <v>4.9395606744509039E-3</v>
      </c>
      <c r="L10" s="67">
        <f>AVERAGEIF(C:C,"&lt;0")</f>
        <v>-2.9986787911136389E-3</v>
      </c>
      <c r="M10" s="68">
        <v>0</v>
      </c>
      <c r="O10" s="28" t="s">
        <v>27</v>
      </c>
      <c r="P10" s="41">
        <f>KURT(D:D)</f>
        <v>3.9075561517227051</v>
      </c>
      <c r="Q10" s="28" t="s">
        <v>37</v>
      </c>
      <c r="R10" s="67">
        <f>AVERAGEIF(D:D,"&gt;0")</f>
        <v>4.6985170348683845E-2</v>
      </c>
      <c r="S10" s="67">
        <f>AVERAGEIF(D:D,"&lt;0")</f>
        <v>-2.7081066524932123E-2</v>
      </c>
      <c r="T10" s="68">
        <v>0</v>
      </c>
    </row>
    <row r="11" spans="1:20" ht="14.25" x14ac:dyDescent="0.4">
      <c r="A11" s="10">
        <v>21794</v>
      </c>
      <c r="B11" s="11">
        <v>1014.4</v>
      </c>
      <c r="C11" s="9">
        <f t="shared" si="2"/>
        <v>-1.3782240598543272E-3</v>
      </c>
      <c r="D11" s="8"/>
      <c r="E11" s="90" t="str">
        <f>IFERROR(VLOOKUP(A11,SPY!$A$2:$E$379,5,FALSE),"")</f>
        <v/>
      </c>
      <c r="F11" s="8"/>
      <c r="H11" s="28" t="s">
        <v>13</v>
      </c>
      <c r="I11" s="41">
        <f>SKEW(C:C)</f>
        <v>3.4382473949144186</v>
      </c>
      <c r="J11" s="28" t="s">
        <v>23</v>
      </c>
      <c r="K11" s="69">
        <f>COUNTIF(C:C,"&gt;0")</f>
        <v>538</v>
      </c>
      <c r="L11" s="69">
        <f>COUNTIF(C:C,"&lt;0")</f>
        <v>243</v>
      </c>
      <c r="M11" s="70">
        <f>COUNTIF(C:C,0)</f>
        <v>3</v>
      </c>
      <c r="O11" s="28" t="s">
        <v>13</v>
      </c>
      <c r="P11" s="41">
        <f>SKEW(D:D)</f>
        <v>0.7990311082274133</v>
      </c>
      <c r="Q11" s="28" t="s">
        <v>23</v>
      </c>
      <c r="R11" s="69">
        <f>COUNTIF(D:D,"&gt;0")</f>
        <v>605</v>
      </c>
      <c r="S11" s="69">
        <f>COUNTIF(D:D,"&lt;0")</f>
        <v>168</v>
      </c>
      <c r="T11" s="70">
        <f>COUNTIF(D:D,0)</f>
        <v>0</v>
      </c>
    </row>
    <row r="12" spans="1:20" ht="14.25" x14ac:dyDescent="0.4">
      <c r="A12" s="10">
        <v>21824</v>
      </c>
      <c r="B12" s="11">
        <v>1010.2</v>
      </c>
      <c r="C12" s="9">
        <f t="shared" si="2"/>
        <v>-4.1403785488958178E-3</v>
      </c>
      <c r="D12" s="8"/>
      <c r="E12" s="90" t="str">
        <f>IFERROR(VLOOKUP(A12,SPY!$A$2:$E$379,5,FALSE),"")</f>
        <v/>
      </c>
      <c r="F12" s="8"/>
      <c r="H12" s="28" t="s">
        <v>14</v>
      </c>
      <c r="I12" s="40">
        <f>I14-I13</f>
        <v>8.7497664870404557E-2</v>
      </c>
      <c r="J12" s="28" t="s">
        <v>38</v>
      </c>
      <c r="K12" s="67">
        <f>K11/$I$16</f>
        <v>0.68622448979591832</v>
      </c>
      <c r="L12" s="67">
        <f>L11/$I$16</f>
        <v>0.30994897959183676</v>
      </c>
      <c r="M12" s="68">
        <f>M11/$I$16</f>
        <v>3.8265306122448979E-3</v>
      </c>
      <c r="O12" s="28" t="s">
        <v>14</v>
      </c>
      <c r="P12" s="40">
        <f>P14-P13</f>
        <v>0.33654663635309179</v>
      </c>
      <c r="Q12" s="28" t="s">
        <v>38</v>
      </c>
      <c r="R12" s="67">
        <f>R11/$I$16</f>
        <v>0.77168367346938771</v>
      </c>
      <c r="S12" s="67">
        <f>S11/$I$16</f>
        <v>0.21428571428571427</v>
      </c>
      <c r="T12" s="68">
        <f>T11/$I$16</f>
        <v>0</v>
      </c>
    </row>
    <row r="13" spans="1:20" ht="14.25" x14ac:dyDescent="0.4">
      <c r="A13" s="10">
        <v>21855</v>
      </c>
      <c r="B13" s="11">
        <v>1012.3</v>
      </c>
      <c r="C13" s="9">
        <f t="shared" si="2"/>
        <v>2.0787962779647007E-3</v>
      </c>
      <c r="D13" s="8"/>
      <c r="E13" s="90" t="str">
        <f>IFERROR(VLOOKUP(A13,SPY!$A$2:$E$379,5,FALSE),"")</f>
        <v/>
      </c>
      <c r="F13" s="8"/>
      <c r="H13" s="28" t="s">
        <v>15</v>
      </c>
      <c r="I13" s="40">
        <f>MIN(C:C)</f>
        <v>-1.5059445178335573E-2</v>
      </c>
      <c r="J13" s="28" t="s">
        <v>39</v>
      </c>
      <c r="K13" s="67">
        <f>K12*K10</f>
        <v>3.3896475036410537E-3</v>
      </c>
      <c r="L13" s="67">
        <f>L12*L10</f>
        <v>-9.2943743142935499E-4</v>
      </c>
      <c r="M13" s="68">
        <f>M12*M10</f>
        <v>0</v>
      </c>
      <c r="O13" s="28" t="s">
        <v>15</v>
      </c>
      <c r="P13" s="40">
        <f>MIN(D:D)</f>
        <v>-8.9956796277833151E-2</v>
      </c>
      <c r="Q13" s="28" t="s">
        <v>39</v>
      </c>
      <c r="R13" s="67">
        <f>R12*R10</f>
        <v>3.6257688853257301E-2</v>
      </c>
      <c r="S13" s="67">
        <f>S12*S10</f>
        <v>-5.8030856839140256E-3</v>
      </c>
      <c r="T13" s="68">
        <f>T12*T10</f>
        <v>0</v>
      </c>
    </row>
    <row r="14" spans="1:20" x14ac:dyDescent="0.4">
      <c r="A14" s="10">
        <v>21885</v>
      </c>
      <c r="B14" s="11">
        <v>1012.6</v>
      </c>
      <c r="C14" s="9">
        <f t="shared" si="2"/>
        <v>2.9635483552303832E-4</v>
      </c>
      <c r="D14" s="8"/>
      <c r="E14" s="90" t="str">
        <f>IFERROR(VLOOKUP(A14,SPY!$A$2:$E$379,5,FALSE),"")</f>
        <v/>
      </c>
      <c r="F14" s="8"/>
      <c r="H14" s="28" t="s">
        <v>16</v>
      </c>
      <c r="I14" s="40">
        <f>MAX(C:C)</f>
        <v>7.2438219692068984E-2</v>
      </c>
      <c r="J14" s="60"/>
      <c r="M14" s="61"/>
      <c r="O14" s="28" t="s">
        <v>16</v>
      </c>
      <c r="P14" s="40">
        <f>MAX(D:D)</f>
        <v>0.24658984007525864</v>
      </c>
      <c r="Q14" s="60"/>
      <c r="T14" s="61"/>
    </row>
    <row r="15" spans="1:20" x14ac:dyDescent="0.4">
      <c r="A15" s="10">
        <v>21916</v>
      </c>
      <c r="B15" s="11">
        <v>1015.3</v>
      </c>
      <c r="C15" s="9">
        <f t="shared" si="2"/>
        <v>2.6664033181906799E-3</v>
      </c>
      <c r="D15" s="9">
        <f>B15/B3-1</f>
        <v>2.7735600769308588E-2</v>
      </c>
      <c r="E15" s="90" t="str">
        <f>IFERROR(VLOOKUP(A15,SPY!$A$2:$E$379,5,FALSE),"")</f>
        <v/>
      </c>
      <c r="F15" s="9"/>
      <c r="H15" s="28" t="s">
        <v>17</v>
      </c>
      <c r="I15" s="41">
        <f>SUM(C:C)</f>
        <v>1.9288046966139734</v>
      </c>
      <c r="J15" s="60"/>
      <c r="M15" s="61"/>
      <c r="O15" s="28" t="s">
        <v>17</v>
      </c>
      <c r="P15" s="41">
        <f>SUM(D:D)</f>
        <v>23.876408884765105</v>
      </c>
      <c r="Q15" s="60"/>
      <c r="T15" s="61"/>
    </row>
    <row r="16" spans="1:20" ht="13.5" thickBot="1" x14ac:dyDescent="0.45">
      <c r="A16" s="10">
        <v>21947</v>
      </c>
      <c r="B16" s="11">
        <v>1014.6</v>
      </c>
      <c r="C16" s="9">
        <f t="shared" si="2"/>
        <v>-6.8945139367670993E-4</v>
      </c>
      <c r="D16" s="9">
        <f t="shared" ref="D16:D79" si="9">B16/B4-1</f>
        <v>2.2679165406713109E-2</v>
      </c>
      <c r="E16" s="90" t="str">
        <f>IFERROR(VLOOKUP(A16,SPY!$A$2:$E$379,5,FALSE),"")</f>
        <v/>
      </c>
      <c r="F16" s="9"/>
      <c r="H16" s="29" t="s">
        <v>18</v>
      </c>
      <c r="I16" s="42">
        <f>COUNT(C:C)</f>
        <v>784</v>
      </c>
      <c r="J16" s="62"/>
      <c r="K16" s="63"/>
      <c r="L16" s="63"/>
      <c r="M16" s="64"/>
      <c r="O16" s="29" t="s">
        <v>18</v>
      </c>
      <c r="P16" s="42">
        <f>COUNT(D:D)</f>
        <v>773</v>
      </c>
      <c r="Q16" s="62"/>
      <c r="R16" s="63"/>
      <c r="S16" s="63"/>
      <c r="T16" s="64"/>
    </row>
    <row r="17" spans="1:20" x14ac:dyDescent="0.45">
      <c r="A17" s="10">
        <v>21976</v>
      </c>
      <c r="B17" s="11">
        <v>1017.7</v>
      </c>
      <c r="C17" s="9">
        <f t="shared" si="2"/>
        <v>3.0553912872068878E-3</v>
      </c>
      <c r="D17" s="9">
        <f t="shared" si="9"/>
        <v>1.9433036161474515E-2</v>
      </c>
      <c r="E17" s="90" t="str">
        <f>IFERROR(VLOOKUP(A17,SPY!$A$2:$E$379,5,FALSE),"")</f>
        <v/>
      </c>
      <c r="F17" s="9"/>
      <c r="H17" s="18" t="s">
        <v>20</v>
      </c>
      <c r="I17" s="19" t="s">
        <v>21</v>
      </c>
      <c r="J17" s="19" t="s">
        <v>23</v>
      </c>
      <c r="K17" s="19" t="s">
        <v>24</v>
      </c>
      <c r="L17" s="19" t="s">
        <v>25</v>
      </c>
      <c r="M17" s="20" t="s">
        <v>26</v>
      </c>
      <c r="O17" s="34" t="s">
        <v>20</v>
      </c>
      <c r="P17" s="35" t="s">
        <v>21</v>
      </c>
      <c r="Q17" s="35" t="s">
        <v>23</v>
      </c>
      <c r="R17" s="19" t="s">
        <v>24</v>
      </c>
      <c r="S17" s="19" t="s">
        <v>25</v>
      </c>
      <c r="T17" s="20" t="s">
        <v>26</v>
      </c>
    </row>
    <row r="18" spans="1:20" ht="14.25" x14ac:dyDescent="0.45">
      <c r="A18" s="10">
        <v>22007</v>
      </c>
      <c r="B18" s="11">
        <v>1015.9</v>
      </c>
      <c r="C18" s="9">
        <f t="shared" si="2"/>
        <v>-1.7686941141791257E-3</v>
      </c>
      <c r="D18" s="9">
        <f t="shared" si="9"/>
        <v>1.4885114885114792E-2</v>
      </c>
      <c r="E18" s="90" t="str">
        <f>IFERROR(VLOOKUP(A18,SPY!$A$2:$E$379,5,FALSE),"")</f>
        <v/>
      </c>
      <c r="F18" s="9"/>
      <c r="H18" s="21">
        <v>-1.4999999999999999E-2</v>
      </c>
      <c r="I18" s="16">
        <v>-1.4999999999999999E-2</v>
      </c>
      <c r="J18" s="17">
        <v>1</v>
      </c>
      <c r="K18" s="8" t="str">
        <f>"Less than "&amp;TEXT(H18,"0.00%")</f>
        <v>Less than -1.50%</v>
      </c>
      <c r="L18" s="12">
        <f>J18/$I$16</f>
        <v>1.2755102040816326E-3</v>
      </c>
      <c r="M18" s="22">
        <f>L18</f>
        <v>1.2755102040816326E-3</v>
      </c>
      <c r="O18" s="36">
        <v>-0.05</v>
      </c>
      <c r="P18" s="32">
        <v>-0.05</v>
      </c>
      <c r="Q18" s="33">
        <v>28</v>
      </c>
      <c r="R18" s="30" t="str">
        <f>"Less than "&amp;TEXT(O18,"0.00%")</f>
        <v>Less than -5.00%</v>
      </c>
      <c r="S18" s="12">
        <f>Q18/$P$16</f>
        <v>3.6222509702457953E-2</v>
      </c>
      <c r="T18" s="22">
        <f>S18</f>
        <v>3.6222509702457953E-2</v>
      </c>
    </row>
    <row r="19" spans="1:20" ht="14.25" x14ac:dyDescent="0.45">
      <c r="A19" s="10">
        <v>22037</v>
      </c>
      <c r="B19" s="11">
        <v>1017.6</v>
      </c>
      <c r="C19" s="9">
        <f t="shared" si="2"/>
        <v>1.673393050497074E-3</v>
      </c>
      <c r="D19" s="9">
        <f t="shared" si="9"/>
        <v>1.1329755515802065E-2</v>
      </c>
      <c r="E19" s="90" t="str">
        <f>IFERROR(VLOOKUP(A19,SPY!$A$2:$E$379,5,FALSE),"")</f>
        <v/>
      </c>
      <c r="F19" s="9"/>
      <c r="H19" s="21">
        <f>H18+0.25%</f>
        <v>-1.2499999999999999E-2</v>
      </c>
      <c r="I19" s="16">
        <v>-1.2499999999999999E-2</v>
      </c>
      <c r="J19" s="17">
        <v>1</v>
      </c>
      <c r="K19" s="8" t="str">
        <f>TEXT(H18,"0.00%")&amp;" to "&amp;TEXT(H19,"0.00%")</f>
        <v>-1.50% to -1.25%</v>
      </c>
      <c r="L19" s="12">
        <f t="shared" ref="L19:L37" si="10">J19/$I$16</f>
        <v>1.2755102040816326E-3</v>
      </c>
      <c r="M19" s="22">
        <f>L19+M18</f>
        <v>2.5510204081632651E-3</v>
      </c>
      <c r="O19" s="36">
        <f>O18+1.5%</f>
        <v>-3.5000000000000003E-2</v>
      </c>
      <c r="P19" s="32">
        <v>-3.5000000000000003E-2</v>
      </c>
      <c r="Q19" s="33">
        <v>19</v>
      </c>
      <c r="R19" s="30" t="str">
        <f>TEXT(O18,"0.00%")&amp;" to "&amp;TEXT(O19,"0.00%")</f>
        <v>-5.00% to -3.50%</v>
      </c>
      <c r="S19" s="12">
        <f t="shared" ref="S19:S37" si="11">Q19/$P$16</f>
        <v>2.4579560155239329E-2</v>
      </c>
      <c r="T19" s="22">
        <f>S19+T18</f>
        <v>6.0802069857697282E-2</v>
      </c>
    </row>
    <row r="20" spans="1:20" ht="14.25" x14ac:dyDescent="0.45">
      <c r="A20" s="10">
        <v>22068</v>
      </c>
      <c r="B20" s="11">
        <v>1020.9</v>
      </c>
      <c r="C20" s="9">
        <f t="shared" si="2"/>
        <v>3.2429245283018826E-3</v>
      </c>
      <c r="D20" s="9">
        <f t="shared" si="9"/>
        <v>1.0491933089181504E-2</v>
      </c>
      <c r="E20" s="90" t="str">
        <f>IFERROR(VLOOKUP(A20,SPY!$A$2:$E$379,5,FALSE),"")</f>
        <v/>
      </c>
      <c r="F20" s="9"/>
      <c r="H20" s="21">
        <f t="shared" ref="H20:H36" si="12">H19+0.25%</f>
        <v>-9.9999999999999985E-3</v>
      </c>
      <c r="I20" s="16">
        <v>-9.9999999999999985E-3</v>
      </c>
      <c r="J20" s="17">
        <v>5</v>
      </c>
      <c r="K20" s="8" t="str">
        <f t="shared" ref="K20:K36" si="13">TEXT(H19,"0.00%")&amp;" to "&amp;TEXT(H20,"0.00%")</f>
        <v>-1.25% to -1.00%</v>
      </c>
      <c r="L20" s="12">
        <f t="shared" si="10"/>
        <v>6.3775510204081634E-3</v>
      </c>
      <c r="M20" s="22">
        <f t="shared" ref="M20:M37" si="14">L20+M19</f>
        <v>8.9285714285714281E-3</v>
      </c>
      <c r="O20" s="36">
        <f t="shared" ref="O20:O36" si="15">O19+1.5%</f>
        <v>-2.0000000000000004E-2</v>
      </c>
      <c r="P20" s="32">
        <v>-2.0000000000000004E-2</v>
      </c>
      <c r="Q20" s="33">
        <v>45</v>
      </c>
      <c r="R20" s="30" t="str">
        <f t="shared" ref="R20:R36" si="16">TEXT(O19,"0.00%")&amp;" to "&amp;TEXT(O20,"0.00%")</f>
        <v>-3.50% to -2.00%</v>
      </c>
      <c r="S20" s="12">
        <f t="shared" si="11"/>
        <v>5.8214747736093142E-2</v>
      </c>
      <c r="T20" s="22">
        <f t="shared" ref="T20:T36" si="17">S20+T19</f>
        <v>0.11901681759379043</v>
      </c>
    </row>
    <row r="21" spans="1:20" ht="14.25" x14ac:dyDescent="0.45">
      <c r="A21" s="10">
        <v>22098</v>
      </c>
      <c r="B21" s="11">
        <v>1029.0999999999999</v>
      </c>
      <c r="C21" s="9">
        <f t="shared" si="2"/>
        <v>8.0321285140561027E-3</v>
      </c>
      <c r="D21" s="9">
        <f t="shared" si="9"/>
        <v>1.6194331983805599E-2</v>
      </c>
      <c r="E21" s="90" t="str">
        <f>IFERROR(VLOOKUP(A21,SPY!$A$2:$E$379,5,FALSE),"")</f>
        <v/>
      </c>
      <c r="F21" s="9"/>
      <c r="H21" s="21">
        <f t="shared" si="12"/>
        <v>-7.499999999999998E-3</v>
      </c>
      <c r="I21" s="16">
        <v>-7.499999999999998E-3</v>
      </c>
      <c r="J21" s="17">
        <v>12</v>
      </c>
      <c r="K21" s="8" t="str">
        <f t="shared" si="13"/>
        <v>-1.00% to -0.75%</v>
      </c>
      <c r="L21" s="12">
        <f t="shared" si="10"/>
        <v>1.5306122448979591E-2</v>
      </c>
      <c r="M21" s="22">
        <f t="shared" si="14"/>
        <v>2.423469387755102E-2</v>
      </c>
      <c r="O21" s="36">
        <f t="shared" si="15"/>
        <v>-5.0000000000000044E-3</v>
      </c>
      <c r="P21" s="32">
        <v>-5.0000000000000044E-3</v>
      </c>
      <c r="Q21" s="33">
        <v>59</v>
      </c>
      <c r="R21" s="30" t="str">
        <f t="shared" si="16"/>
        <v>-2.00% to -0.50%</v>
      </c>
      <c r="S21" s="12">
        <f t="shared" si="11"/>
        <v>7.6326002587322125E-2</v>
      </c>
      <c r="T21" s="22">
        <f t="shared" si="17"/>
        <v>0.19534282018111254</v>
      </c>
    </row>
    <row r="22" spans="1:20" ht="14.25" x14ac:dyDescent="0.45">
      <c r="A22" s="10">
        <v>22129</v>
      </c>
      <c r="B22" s="11">
        <v>1036.5</v>
      </c>
      <c r="C22" s="9">
        <f t="shared" si="2"/>
        <v>7.1907491983287386E-3</v>
      </c>
      <c r="D22" s="9">
        <f t="shared" si="9"/>
        <v>2.0378027170703028E-2</v>
      </c>
      <c r="E22" s="90" t="str">
        <f>IFERROR(VLOOKUP(A22,SPY!$A$2:$E$379,5,FALSE),"")</f>
        <v/>
      </c>
      <c r="F22" s="9"/>
      <c r="H22" s="21">
        <f t="shared" si="12"/>
        <v>-4.9999999999999975E-3</v>
      </c>
      <c r="I22" s="16">
        <v>-4.9999999999999975E-3</v>
      </c>
      <c r="J22" s="17">
        <v>24</v>
      </c>
      <c r="K22" s="8" t="str">
        <f t="shared" si="13"/>
        <v>-0.75% to -0.50%</v>
      </c>
      <c r="L22" s="12">
        <f t="shared" si="10"/>
        <v>3.0612244897959183E-2</v>
      </c>
      <c r="M22" s="22">
        <f t="shared" si="14"/>
        <v>5.4846938775510203E-2</v>
      </c>
      <c r="O22" s="36">
        <f t="shared" si="15"/>
        <v>9.999999999999995E-3</v>
      </c>
      <c r="P22" s="32">
        <v>9.999999999999995E-3</v>
      </c>
      <c r="Q22" s="33">
        <v>67</v>
      </c>
      <c r="R22" s="30" t="str">
        <f t="shared" si="16"/>
        <v>-0.50% to 1.00%</v>
      </c>
      <c r="S22" s="12">
        <f t="shared" si="11"/>
        <v>8.6675291073738683E-2</v>
      </c>
      <c r="T22" s="22">
        <f t="shared" si="17"/>
        <v>0.28201811125485121</v>
      </c>
    </row>
    <row r="23" spans="1:20" ht="14.25" x14ac:dyDescent="0.45">
      <c r="A23" s="10">
        <v>22160</v>
      </c>
      <c r="B23" s="11">
        <v>1041.5</v>
      </c>
      <c r="C23" s="9">
        <f t="shared" si="2"/>
        <v>4.8239266763145938E-3</v>
      </c>
      <c r="D23" s="9">
        <f t="shared" si="9"/>
        <v>2.6715299684542559E-2</v>
      </c>
      <c r="E23" s="90" t="str">
        <f>IFERROR(VLOOKUP(A23,SPY!$A$2:$E$379,5,FALSE),"")</f>
        <v/>
      </c>
      <c r="F23" s="9"/>
      <c r="H23" s="21">
        <f t="shared" si="12"/>
        <v>-2.4999999999999974E-3</v>
      </c>
      <c r="I23" s="16">
        <v>-2.4999999999999974E-3</v>
      </c>
      <c r="J23" s="17">
        <v>70</v>
      </c>
      <c r="K23" s="8" t="str">
        <f t="shared" si="13"/>
        <v>-0.50% to -0.25%</v>
      </c>
      <c r="L23" s="12">
        <f t="shared" si="10"/>
        <v>8.9285714285714288E-2</v>
      </c>
      <c r="M23" s="22">
        <f t="shared" si="14"/>
        <v>0.1441326530612245</v>
      </c>
      <c r="O23" s="36">
        <f t="shared" si="15"/>
        <v>2.4999999999999994E-2</v>
      </c>
      <c r="P23" s="32">
        <v>2.4999999999999994E-2</v>
      </c>
      <c r="Q23" s="33">
        <v>121</v>
      </c>
      <c r="R23" s="30" t="str">
        <f t="shared" si="16"/>
        <v>1.00% to 2.50%</v>
      </c>
      <c r="S23" s="12">
        <f t="shared" si="11"/>
        <v>0.15653298835705046</v>
      </c>
      <c r="T23" s="22">
        <f t="shared" si="17"/>
        <v>0.43855109961190164</v>
      </c>
    </row>
    <row r="24" spans="1:20" ht="14.25" x14ac:dyDescent="0.45">
      <c r="A24" s="10">
        <v>22190</v>
      </c>
      <c r="B24" s="11">
        <v>1040.3</v>
      </c>
      <c r="C24" s="9">
        <f t="shared" si="2"/>
        <v>-1.1521843494959327E-3</v>
      </c>
      <c r="D24" s="9">
        <f t="shared" si="9"/>
        <v>2.979607998416145E-2</v>
      </c>
      <c r="E24" s="90" t="str">
        <f>IFERROR(VLOOKUP(A24,SPY!$A$2:$E$379,5,FALSE),"")</f>
        <v/>
      </c>
      <c r="F24" s="9"/>
      <c r="H24" s="21">
        <f t="shared" si="12"/>
        <v>0</v>
      </c>
      <c r="I24" s="16">
        <v>0</v>
      </c>
      <c r="J24" s="17">
        <v>133</v>
      </c>
      <c r="K24" s="8" t="str">
        <f t="shared" si="13"/>
        <v>-0.25% to 0.00%</v>
      </c>
      <c r="L24" s="12">
        <f t="shared" si="10"/>
        <v>0.16964285714285715</v>
      </c>
      <c r="M24" s="22">
        <f t="shared" si="14"/>
        <v>0.31377551020408168</v>
      </c>
      <c r="O24" s="36">
        <f t="shared" si="15"/>
        <v>3.9999999999999994E-2</v>
      </c>
      <c r="P24" s="32">
        <v>3.9999999999999994E-2</v>
      </c>
      <c r="Q24" s="33">
        <v>109</v>
      </c>
      <c r="R24" s="30" t="str">
        <f t="shared" si="16"/>
        <v>2.50% to 4.00%</v>
      </c>
      <c r="S24" s="12">
        <f t="shared" si="11"/>
        <v>0.14100905562742561</v>
      </c>
      <c r="T24" s="22">
        <f t="shared" si="17"/>
        <v>0.57956015523932725</v>
      </c>
    </row>
    <row r="25" spans="1:20" ht="14.25" x14ac:dyDescent="0.45">
      <c r="A25" s="10">
        <v>22221</v>
      </c>
      <c r="B25" s="11">
        <v>1044</v>
      </c>
      <c r="C25" s="9">
        <f t="shared" si="2"/>
        <v>3.5566663462462955E-3</v>
      </c>
      <c r="D25" s="9">
        <f t="shared" si="9"/>
        <v>3.1314827620270824E-2</v>
      </c>
      <c r="E25" s="90" t="str">
        <f>IFERROR(VLOOKUP(A25,SPY!$A$2:$E$379,5,FALSE),"")</f>
        <v/>
      </c>
      <c r="F25" s="9"/>
      <c r="H25" s="21">
        <f t="shared" si="12"/>
        <v>2.5000000000000001E-3</v>
      </c>
      <c r="I25" s="16">
        <v>2.5000000000000001E-3</v>
      </c>
      <c r="J25" s="17">
        <v>152</v>
      </c>
      <c r="K25" s="8" t="str">
        <f t="shared" si="13"/>
        <v>0.00% to 0.25%</v>
      </c>
      <c r="L25" s="12">
        <f t="shared" si="10"/>
        <v>0.19387755102040816</v>
      </c>
      <c r="M25" s="22">
        <f t="shared" si="14"/>
        <v>0.50765306122448983</v>
      </c>
      <c r="O25" s="36">
        <f t="shared" si="15"/>
        <v>5.4999999999999993E-2</v>
      </c>
      <c r="P25" s="32">
        <v>5.4999999999999993E-2</v>
      </c>
      <c r="Q25" s="33">
        <v>99</v>
      </c>
      <c r="R25" s="30" t="str">
        <f t="shared" si="16"/>
        <v>4.00% to 5.50%</v>
      </c>
      <c r="S25" s="12">
        <f t="shared" si="11"/>
        <v>0.12807244501940493</v>
      </c>
      <c r="T25" s="22">
        <f t="shared" si="17"/>
        <v>0.7076326002587322</v>
      </c>
    </row>
    <row r="26" spans="1:20" ht="14.25" x14ac:dyDescent="0.45">
      <c r="A26" s="10">
        <v>22251</v>
      </c>
      <c r="B26" s="11">
        <v>1048</v>
      </c>
      <c r="C26" s="9">
        <f t="shared" si="2"/>
        <v>3.8314176245211051E-3</v>
      </c>
      <c r="D26" s="9">
        <f t="shared" si="9"/>
        <v>3.4959510171834962E-2</v>
      </c>
      <c r="E26" s="90" t="str">
        <f>IFERROR(VLOOKUP(A26,SPY!$A$2:$E$379,5,FALSE),"")</f>
        <v/>
      </c>
      <c r="F26" s="9"/>
      <c r="H26" s="21">
        <f t="shared" si="12"/>
        <v>5.0000000000000001E-3</v>
      </c>
      <c r="I26" s="16">
        <v>5.0000000000000001E-3</v>
      </c>
      <c r="J26" s="17">
        <v>184</v>
      </c>
      <c r="K26" s="8" t="str">
        <f t="shared" si="13"/>
        <v>0.25% to 0.50%</v>
      </c>
      <c r="L26" s="12">
        <f t="shared" si="10"/>
        <v>0.23469387755102042</v>
      </c>
      <c r="M26" s="22">
        <f t="shared" si="14"/>
        <v>0.74234693877551028</v>
      </c>
      <c r="O26" s="36">
        <f t="shared" si="15"/>
        <v>6.9999999999999993E-2</v>
      </c>
      <c r="P26" s="32">
        <v>6.9999999999999993E-2</v>
      </c>
      <c r="Q26" s="33">
        <v>133</v>
      </c>
      <c r="R26" s="30" t="str">
        <f t="shared" si="16"/>
        <v>5.50% to 7.00%</v>
      </c>
      <c r="S26" s="12">
        <f t="shared" si="11"/>
        <v>0.17205692108667528</v>
      </c>
      <c r="T26" s="22">
        <f t="shared" si="17"/>
        <v>0.87968952134540745</v>
      </c>
    </row>
    <row r="27" spans="1:20" ht="14.25" x14ac:dyDescent="0.45">
      <c r="A27" s="10">
        <v>22282</v>
      </c>
      <c r="B27" s="11">
        <v>1052.5999999999999</v>
      </c>
      <c r="C27" s="9">
        <f t="shared" si="2"/>
        <v>4.3893129770991024E-3</v>
      </c>
      <c r="D27" s="9">
        <f t="shared" si="9"/>
        <v>3.6737909977346606E-2</v>
      </c>
      <c r="E27" s="90" t="str">
        <f>IFERROR(VLOOKUP(A27,SPY!$A$2:$E$379,5,FALSE),"")</f>
        <v/>
      </c>
      <c r="F27" s="9"/>
      <c r="H27" s="21">
        <f t="shared" si="12"/>
        <v>7.4999999999999997E-3</v>
      </c>
      <c r="I27" s="16">
        <v>7.4999999999999997E-3</v>
      </c>
      <c r="J27" s="17">
        <v>114</v>
      </c>
      <c r="K27" s="8" t="str">
        <f t="shared" si="13"/>
        <v>0.50% to 0.75%</v>
      </c>
      <c r="L27" s="12">
        <f t="shared" si="10"/>
        <v>0.14540816326530612</v>
      </c>
      <c r="M27" s="22">
        <f t="shared" si="14"/>
        <v>0.88775510204081642</v>
      </c>
      <c r="O27" s="36">
        <f t="shared" si="15"/>
        <v>8.4999999999999992E-2</v>
      </c>
      <c r="P27" s="32">
        <v>8.4999999999999992E-2</v>
      </c>
      <c r="Q27" s="33">
        <v>43</v>
      </c>
      <c r="R27" s="30" t="str">
        <f t="shared" si="16"/>
        <v>7.00% to 8.50%</v>
      </c>
      <c r="S27" s="12">
        <f t="shared" si="11"/>
        <v>5.5627425614489003E-2</v>
      </c>
      <c r="T27" s="22">
        <f t="shared" si="17"/>
        <v>0.93531694695989642</v>
      </c>
    </row>
    <row r="28" spans="1:20" ht="14.25" x14ac:dyDescent="0.45">
      <c r="A28" s="10">
        <v>22313</v>
      </c>
      <c r="B28" s="11">
        <v>1060.7</v>
      </c>
      <c r="C28" s="9">
        <f t="shared" si="2"/>
        <v>7.6952308569258054E-3</v>
      </c>
      <c r="D28" s="9">
        <f t="shared" si="9"/>
        <v>4.5436625271042752E-2</v>
      </c>
      <c r="E28" s="90" t="str">
        <f>IFERROR(VLOOKUP(A28,SPY!$A$2:$E$379,5,FALSE),"")</f>
        <v/>
      </c>
      <c r="F28" s="9"/>
      <c r="H28" s="21">
        <f t="shared" si="12"/>
        <v>0.01</v>
      </c>
      <c r="I28" s="16">
        <v>0.01</v>
      </c>
      <c r="J28" s="17">
        <v>51</v>
      </c>
      <c r="K28" s="8" t="str">
        <f t="shared" si="13"/>
        <v>0.75% to 1.00%</v>
      </c>
      <c r="L28" s="12">
        <f t="shared" si="10"/>
        <v>6.5051020408163268E-2</v>
      </c>
      <c r="M28" s="22">
        <f t="shared" si="14"/>
        <v>0.95280612244897966</v>
      </c>
      <c r="O28" s="36">
        <f t="shared" si="15"/>
        <v>9.9999999999999992E-2</v>
      </c>
      <c r="P28" s="32">
        <v>9.9999999999999992E-2</v>
      </c>
      <c r="Q28" s="33">
        <v>31</v>
      </c>
      <c r="R28" s="30" t="str">
        <f t="shared" si="16"/>
        <v>8.50% to 10.00%</v>
      </c>
      <c r="S28" s="12">
        <f t="shared" si="11"/>
        <v>4.0103492884864166E-2</v>
      </c>
      <c r="T28" s="22">
        <f t="shared" si="17"/>
        <v>0.97542043984476057</v>
      </c>
    </row>
    <row r="29" spans="1:20" ht="14.25" x14ac:dyDescent="0.45">
      <c r="A29" s="10">
        <v>22341</v>
      </c>
      <c r="B29" s="11">
        <v>1066.7</v>
      </c>
      <c r="C29" s="9">
        <f t="shared" si="2"/>
        <v>5.6566418402941299E-3</v>
      </c>
      <c r="D29" s="9">
        <f t="shared" si="9"/>
        <v>4.814778421931809E-2</v>
      </c>
      <c r="E29" s="90" t="str">
        <f>IFERROR(VLOOKUP(A29,SPY!$A$2:$E$379,5,FALSE),"")</f>
        <v/>
      </c>
      <c r="F29" s="9"/>
      <c r="H29" s="21">
        <f t="shared" si="12"/>
        <v>1.2500000000000001E-2</v>
      </c>
      <c r="I29" s="16">
        <v>1.2500000000000001E-2</v>
      </c>
      <c r="J29" s="17">
        <v>21</v>
      </c>
      <c r="K29" s="8" t="str">
        <f t="shared" si="13"/>
        <v>1.00% to 1.25%</v>
      </c>
      <c r="L29" s="12">
        <f t="shared" si="10"/>
        <v>2.6785714285714284E-2</v>
      </c>
      <c r="M29" s="22">
        <f t="shared" si="14"/>
        <v>0.97959183673469397</v>
      </c>
      <c r="O29" s="36">
        <f t="shared" si="15"/>
        <v>0.11499999999999999</v>
      </c>
      <c r="P29" s="32">
        <v>0.11499999999999999</v>
      </c>
      <c r="Q29" s="33">
        <v>6</v>
      </c>
      <c r="R29" s="30" t="str">
        <f t="shared" si="16"/>
        <v>10.00% to 11.50%</v>
      </c>
      <c r="S29" s="12">
        <f t="shared" si="11"/>
        <v>7.7619663648124193E-3</v>
      </c>
      <c r="T29" s="22">
        <f t="shared" si="17"/>
        <v>0.98318240620957298</v>
      </c>
    </row>
    <row r="30" spans="1:20" ht="14.25" x14ac:dyDescent="0.45">
      <c r="A30" s="10">
        <v>22372</v>
      </c>
      <c r="B30" s="11">
        <v>1073.0999999999999</v>
      </c>
      <c r="C30" s="9">
        <f t="shared" si="2"/>
        <v>5.9998125058591256E-3</v>
      </c>
      <c r="D30" s="9">
        <f t="shared" si="9"/>
        <v>5.6304754404961077E-2</v>
      </c>
      <c r="E30" s="90" t="str">
        <f>IFERROR(VLOOKUP(A30,SPY!$A$2:$E$379,5,FALSE),"")</f>
        <v/>
      </c>
      <c r="F30" s="9"/>
      <c r="H30" s="21">
        <f t="shared" si="12"/>
        <v>1.5000000000000001E-2</v>
      </c>
      <c r="I30" s="16">
        <v>1.5000000000000001E-2</v>
      </c>
      <c r="J30" s="17">
        <v>5</v>
      </c>
      <c r="K30" s="8" t="str">
        <f t="shared" si="13"/>
        <v>1.25% to 1.50%</v>
      </c>
      <c r="L30" s="12">
        <f t="shared" si="10"/>
        <v>6.3775510204081634E-3</v>
      </c>
      <c r="M30" s="22">
        <f t="shared" si="14"/>
        <v>0.98596938775510212</v>
      </c>
      <c r="O30" s="36">
        <f t="shared" si="15"/>
        <v>0.13</v>
      </c>
      <c r="P30" s="32">
        <v>0.13</v>
      </c>
      <c r="Q30" s="33">
        <v>0</v>
      </c>
      <c r="R30" s="30" t="str">
        <f t="shared" si="16"/>
        <v>11.50% to 13.00%</v>
      </c>
      <c r="S30" s="12">
        <f t="shared" si="11"/>
        <v>0</v>
      </c>
      <c r="T30" s="22">
        <f t="shared" si="17"/>
        <v>0.98318240620957298</v>
      </c>
    </row>
    <row r="31" spans="1:20" ht="14.25" x14ac:dyDescent="0.45">
      <c r="A31" s="10">
        <v>22402</v>
      </c>
      <c r="B31" s="11">
        <v>1079.8</v>
      </c>
      <c r="C31" s="9">
        <f t="shared" si="2"/>
        <v>6.2435933277420474E-3</v>
      </c>
      <c r="D31" s="9">
        <f t="shared" si="9"/>
        <v>6.1124213836477814E-2</v>
      </c>
      <c r="E31" s="90" t="str">
        <f>IFERROR(VLOOKUP(A31,SPY!$A$2:$E$379,5,FALSE),"")</f>
        <v/>
      </c>
      <c r="F31" s="9"/>
      <c r="H31" s="21">
        <f t="shared" si="12"/>
        <v>1.7500000000000002E-2</v>
      </c>
      <c r="I31" s="16">
        <v>1.7500000000000002E-2</v>
      </c>
      <c r="J31" s="17">
        <v>3</v>
      </c>
      <c r="K31" s="8" t="str">
        <f t="shared" si="13"/>
        <v>1.50% to 1.75%</v>
      </c>
      <c r="L31" s="12">
        <f t="shared" si="10"/>
        <v>3.8265306122448979E-3</v>
      </c>
      <c r="M31" s="22">
        <f t="shared" si="14"/>
        <v>0.98979591836734704</v>
      </c>
      <c r="O31" s="36">
        <f t="shared" si="15"/>
        <v>0.14500000000000002</v>
      </c>
      <c r="P31" s="32">
        <v>0.14500000000000002</v>
      </c>
      <c r="Q31" s="33">
        <v>1</v>
      </c>
      <c r="R31" s="30" t="str">
        <f t="shared" si="16"/>
        <v>13.00% to 14.50%</v>
      </c>
      <c r="S31" s="12">
        <f t="shared" si="11"/>
        <v>1.29366106080207E-3</v>
      </c>
      <c r="T31" s="22">
        <f t="shared" si="17"/>
        <v>0.98447606727037507</v>
      </c>
    </row>
    <row r="32" spans="1:20" ht="14.25" x14ac:dyDescent="0.45">
      <c r="A32" s="10">
        <v>22433</v>
      </c>
      <c r="B32" s="11">
        <v>1086.8</v>
      </c>
      <c r="C32" s="9">
        <f t="shared" si="2"/>
        <v>6.4826819781440559E-3</v>
      </c>
      <c r="D32" s="9">
        <f t="shared" si="9"/>
        <v>6.4550886472720226E-2</v>
      </c>
      <c r="E32" s="90" t="str">
        <f>IFERROR(VLOOKUP(A32,SPY!$A$2:$E$379,5,FALSE),"")</f>
        <v/>
      </c>
      <c r="F32" s="9"/>
      <c r="H32" s="21">
        <f t="shared" si="12"/>
        <v>0.02</v>
      </c>
      <c r="I32" s="16">
        <v>0.02</v>
      </c>
      <c r="J32" s="17">
        <v>1</v>
      </c>
      <c r="K32" s="8" t="str">
        <f t="shared" si="13"/>
        <v>1.75% to 2.00%</v>
      </c>
      <c r="L32" s="12">
        <f t="shared" si="10"/>
        <v>1.2755102040816326E-3</v>
      </c>
      <c r="M32" s="22">
        <f t="shared" si="14"/>
        <v>0.99107142857142871</v>
      </c>
      <c r="O32" s="36">
        <f t="shared" si="15"/>
        <v>0.16000000000000003</v>
      </c>
      <c r="P32" s="32">
        <v>0.16000000000000003</v>
      </c>
      <c r="Q32" s="33">
        <v>0</v>
      </c>
      <c r="R32" s="30" t="str">
        <f t="shared" si="16"/>
        <v>14.50% to 16.00%</v>
      </c>
      <c r="S32" s="12">
        <f t="shared" si="11"/>
        <v>0</v>
      </c>
      <c r="T32" s="22">
        <f t="shared" si="17"/>
        <v>0.98447606727037507</v>
      </c>
    </row>
    <row r="33" spans="1:20" ht="14.25" x14ac:dyDescent="0.45">
      <c r="A33" s="10">
        <v>22463</v>
      </c>
      <c r="B33" s="11">
        <v>1088.2</v>
      </c>
      <c r="C33" s="9">
        <f t="shared" si="2"/>
        <v>1.2881854987119024E-3</v>
      </c>
      <c r="D33" s="9">
        <f t="shared" si="9"/>
        <v>5.7428821300165245E-2</v>
      </c>
      <c r="E33" s="90" t="str">
        <f>IFERROR(VLOOKUP(A33,SPY!$A$2:$E$379,5,FALSE),"")</f>
        <v/>
      </c>
      <c r="F33" s="9"/>
      <c r="H33" s="21">
        <f t="shared" si="12"/>
        <v>2.2499999999999999E-2</v>
      </c>
      <c r="I33" s="16">
        <v>2.2499999999999999E-2</v>
      </c>
      <c r="J33" s="17">
        <v>1</v>
      </c>
      <c r="K33" s="8" t="str">
        <f t="shared" si="13"/>
        <v>2.00% to 2.25%</v>
      </c>
      <c r="L33" s="12">
        <f t="shared" si="10"/>
        <v>1.2755102040816326E-3</v>
      </c>
      <c r="M33" s="22">
        <f t="shared" si="14"/>
        <v>0.99234693877551039</v>
      </c>
      <c r="O33" s="36">
        <f t="shared" si="15"/>
        <v>0.17500000000000004</v>
      </c>
      <c r="P33" s="32">
        <v>0.17500000000000004</v>
      </c>
      <c r="Q33" s="33">
        <v>1</v>
      </c>
      <c r="R33" s="30" t="str">
        <f t="shared" si="16"/>
        <v>16.00% to 17.50%</v>
      </c>
      <c r="S33" s="12">
        <f t="shared" si="11"/>
        <v>1.29366106080207E-3</v>
      </c>
      <c r="T33" s="22">
        <f t="shared" si="17"/>
        <v>0.98576972833117715</v>
      </c>
    </row>
    <row r="34" spans="1:20" ht="14.25" x14ac:dyDescent="0.45">
      <c r="A34" s="10">
        <v>22494</v>
      </c>
      <c r="B34" s="11">
        <v>1094.2</v>
      </c>
      <c r="C34" s="9">
        <f t="shared" si="2"/>
        <v>5.513692335967546E-3</v>
      </c>
      <c r="D34" s="9">
        <f t="shared" si="9"/>
        <v>5.566811384466952E-2</v>
      </c>
      <c r="E34" s="90" t="str">
        <f>IFERROR(VLOOKUP(A34,SPY!$A$2:$E$379,5,FALSE),"")</f>
        <v/>
      </c>
      <c r="F34" s="9"/>
      <c r="H34" s="21">
        <f t="shared" si="12"/>
        <v>2.4999999999999998E-2</v>
      </c>
      <c r="I34" s="16">
        <v>2.4999999999999998E-2</v>
      </c>
      <c r="J34" s="17">
        <v>1</v>
      </c>
      <c r="K34" s="8" t="str">
        <f t="shared" si="13"/>
        <v>2.25% to 2.50%</v>
      </c>
      <c r="L34" s="12">
        <f t="shared" si="10"/>
        <v>1.2755102040816326E-3</v>
      </c>
      <c r="M34" s="22">
        <f t="shared" si="14"/>
        <v>0.99362244897959207</v>
      </c>
      <c r="O34" s="36">
        <f t="shared" si="15"/>
        <v>0.19000000000000006</v>
      </c>
      <c r="P34" s="32">
        <v>0.19000000000000006</v>
      </c>
      <c r="Q34" s="33">
        <v>0</v>
      </c>
      <c r="R34" s="30" t="str">
        <f t="shared" si="16"/>
        <v>17.50% to 19.00%</v>
      </c>
      <c r="S34" s="12">
        <f t="shared" si="11"/>
        <v>0</v>
      </c>
      <c r="T34" s="22">
        <f t="shared" si="17"/>
        <v>0.98576972833117715</v>
      </c>
    </row>
    <row r="35" spans="1:20" ht="14.25" x14ac:dyDescent="0.45">
      <c r="A35" s="10">
        <v>22525</v>
      </c>
      <c r="B35" s="11">
        <v>1099.0999999999999</v>
      </c>
      <c r="C35" s="9">
        <f t="shared" si="2"/>
        <v>4.4781575580330468E-3</v>
      </c>
      <c r="D35" s="9">
        <f t="shared" si="9"/>
        <v>5.5304848775804105E-2</v>
      </c>
      <c r="E35" s="90" t="str">
        <f>IFERROR(VLOOKUP(A35,SPY!$A$2:$E$379,5,FALSE),"")</f>
        <v/>
      </c>
      <c r="F35" s="9"/>
      <c r="H35" s="21">
        <f t="shared" si="12"/>
        <v>2.7499999999999997E-2</v>
      </c>
      <c r="I35" s="16">
        <v>2.7499999999999997E-2</v>
      </c>
      <c r="J35" s="17">
        <v>1</v>
      </c>
      <c r="K35" s="8" t="str">
        <f t="shared" si="13"/>
        <v>2.50% to 2.75%</v>
      </c>
      <c r="L35" s="12">
        <f t="shared" si="10"/>
        <v>1.2755102040816326E-3</v>
      </c>
      <c r="M35" s="22">
        <f t="shared" si="14"/>
        <v>0.99489795918367374</v>
      </c>
      <c r="O35" s="36">
        <f t="shared" si="15"/>
        <v>0.20500000000000007</v>
      </c>
      <c r="P35" s="32">
        <v>0.20500000000000007</v>
      </c>
      <c r="Q35" s="33">
        <v>0</v>
      </c>
      <c r="R35" s="30" t="str">
        <f t="shared" si="16"/>
        <v>19.00% to 20.50%</v>
      </c>
      <c r="S35" s="12">
        <f t="shared" si="11"/>
        <v>0</v>
      </c>
      <c r="T35" s="22">
        <f t="shared" si="17"/>
        <v>0.98576972833117715</v>
      </c>
    </row>
    <row r="36" spans="1:20" ht="14.25" x14ac:dyDescent="0.45">
      <c r="A36" s="10">
        <v>22555</v>
      </c>
      <c r="B36" s="11">
        <v>1104.4000000000001</v>
      </c>
      <c r="C36" s="9">
        <f t="shared" si="2"/>
        <v>4.8221271949777655E-3</v>
      </c>
      <c r="D36" s="9">
        <f t="shared" si="9"/>
        <v>6.1616841295780267E-2</v>
      </c>
      <c r="E36" s="90" t="str">
        <f>IFERROR(VLOOKUP(A36,SPY!$A$2:$E$379,5,FALSE),"")</f>
        <v/>
      </c>
      <c r="F36" s="9"/>
      <c r="H36" s="21">
        <f t="shared" si="12"/>
        <v>2.9999999999999995E-2</v>
      </c>
      <c r="I36" s="16">
        <v>2.9999999999999995E-2</v>
      </c>
      <c r="J36" s="17">
        <v>0</v>
      </c>
      <c r="K36" s="8" t="str">
        <f t="shared" si="13"/>
        <v>2.75% to 3.00%</v>
      </c>
      <c r="L36" s="12">
        <f t="shared" si="10"/>
        <v>0</v>
      </c>
      <c r="M36" s="22">
        <f t="shared" si="14"/>
        <v>0.99489795918367374</v>
      </c>
      <c r="O36" s="36">
        <f t="shared" si="15"/>
        <v>0.22000000000000008</v>
      </c>
      <c r="P36" s="32">
        <v>0.22000000000000008</v>
      </c>
      <c r="Q36" s="33">
        <v>4</v>
      </c>
      <c r="R36" s="30" t="str">
        <f t="shared" si="16"/>
        <v>20.50% to 22.00%</v>
      </c>
      <c r="S36" s="12">
        <f t="shared" si="11"/>
        <v>5.1746442432082798E-3</v>
      </c>
      <c r="T36" s="22">
        <f t="shared" si="17"/>
        <v>0.99094437257438539</v>
      </c>
    </row>
    <row r="37" spans="1:20" ht="14.65" thickBot="1" x14ac:dyDescent="0.5">
      <c r="A37" s="10">
        <v>22586</v>
      </c>
      <c r="B37" s="11">
        <v>1112.0999999999999</v>
      </c>
      <c r="C37" s="9">
        <f t="shared" si="2"/>
        <v>6.9721115537846323E-3</v>
      </c>
      <c r="D37" s="9">
        <f t="shared" si="9"/>
        <v>6.5229885057471071E-2</v>
      </c>
      <c r="E37" s="90" t="str">
        <f>IFERROR(VLOOKUP(A37,SPY!$A$2:$E$379,5,FALSE),"")</f>
        <v/>
      </c>
      <c r="F37" s="9"/>
      <c r="H37" s="23"/>
      <c r="I37" s="24" t="s">
        <v>22</v>
      </c>
      <c r="J37" s="24">
        <v>4</v>
      </c>
      <c r="K37" s="25" t="str">
        <f>"Greater than "&amp;TEXT(H36,"0.00%")</f>
        <v>Greater than 3.00%</v>
      </c>
      <c r="L37" s="26">
        <f t="shared" si="10"/>
        <v>5.1020408163265302E-3</v>
      </c>
      <c r="M37" s="27">
        <f t="shared" si="14"/>
        <v>1.0000000000000002</v>
      </c>
      <c r="O37" s="37"/>
      <c r="P37" s="38" t="s">
        <v>22</v>
      </c>
      <c r="Q37" s="38">
        <v>7</v>
      </c>
      <c r="R37" s="31" t="str">
        <f>"Greater than "&amp;TEXT(O36,"0.00%")</f>
        <v>Greater than 22.00%</v>
      </c>
      <c r="S37" s="26">
        <f t="shared" si="11"/>
        <v>9.0556274256144882E-3</v>
      </c>
      <c r="T37" s="27">
        <f>S37+T36</f>
        <v>0.99999999999999989</v>
      </c>
    </row>
    <row r="38" spans="1:20" x14ac:dyDescent="0.45">
      <c r="A38" s="10">
        <v>22616</v>
      </c>
      <c r="B38" s="11">
        <v>1118</v>
      </c>
      <c r="C38" s="9">
        <f t="shared" si="2"/>
        <v>5.3052783023110894E-3</v>
      </c>
      <c r="D38" s="9">
        <f t="shared" si="9"/>
        <v>6.6793893129770909E-2</v>
      </c>
      <c r="E38" s="90" t="str">
        <f>IFERROR(VLOOKUP(A38,SPY!$A$2:$E$379,5,FALSE),"")</f>
        <v/>
      </c>
      <c r="F38" s="9"/>
      <c r="H38" s="71"/>
      <c r="I38" s="72"/>
      <c r="J38" s="72"/>
      <c r="K38" s="72"/>
      <c r="L38" s="72"/>
      <c r="M38" s="73"/>
      <c r="O38" s="75"/>
      <c r="P38" s="72"/>
      <c r="Q38" s="72"/>
      <c r="R38" s="72"/>
      <c r="S38" s="72"/>
      <c r="T38" s="73"/>
    </row>
    <row r="39" spans="1:20" ht="14.25" x14ac:dyDescent="0.45">
      <c r="A39" s="10">
        <v>22647</v>
      </c>
      <c r="B39" s="11">
        <v>1123.5</v>
      </c>
      <c r="C39" s="9">
        <f t="shared" si="2"/>
        <v>4.9194991055456772E-3</v>
      </c>
      <c r="D39" s="9">
        <f t="shared" si="9"/>
        <v>6.7357020710621329E-2</v>
      </c>
      <c r="E39" s="90" t="str">
        <f>IFERROR(VLOOKUP(A39,SPY!$A$2:$E$379,5,FALSE),"")</f>
        <v/>
      </c>
      <c r="F39" s="9"/>
      <c r="H39" s="74"/>
      <c r="I39" s="39"/>
      <c r="J39" s="1"/>
      <c r="M39" s="61"/>
      <c r="O39" s="60"/>
      <c r="T39" s="61"/>
    </row>
    <row r="40" spans="1:20" ht="14.25" x14ac:dyDescent="0.45">
      <c r="A40" s="10">
        <v>22678</v>
      </c>
      <c r="B40" s="11">
        <v>1129.5</v>
      </c>
      <c r="C40" s="9">
        <f t="shared" si="2"/>
        <v>5.3404539385848437E-3</v>
      </c>
      <c r="D40" s="9">
        <f t="shared" si="9"/>
        <v>6.4862826435372778E-2</v>
      </c>
      <c r="E40" s="90" t="str">
        <f>IFERROR(VLOOKUP(A40,SPY!$A$2:$E$379,5,FALSE),"")</f>
        <v/>
      </c>
      <c r="F40" s="9"/>
      <c r="H40" s="74"/>
      <c r="I40" s="39"/>
      <c r="J40" s="1"/>
      <c r="M40" s="61"/>
      <c r="O40" s="60"/>
      <c r="T40" s="61"/>
    </row>
    <row r="41" spans="1:20" ht="14.25" x14ac:dyDescent="0.45">
      <c r="A41" s="10">
        <v>22706</v>
      </c>
      <c r="B41" s="11">
        <v>1137.2</v>
      </c>
      <c r="C41" s="9">
        <f t="shared" si="2"/>
        <v>6.8171757414785539E-3</v>
      </c>
      <c r="D41" s="9">
        <f t="shared" si="9"/>
        <v>6.6091684634855152E-2</v>
      </c>
      <c r="E41" s="90" t="str">
        <f>IFERROR(VLOOKUP(A41,SPY!$A$2:$E$379,5,FALSE),"")</f>
        <v/>
      </c>
      <c r="F41" s="9"/>
      <c r="H41" s="74"/>
      <c r="I41" s="39"/>
      <c r="J41" s="1"/>
      <c r="M41" s="61"/>
      <c r="O41" s="60"/>
      <c r="T41" s="61"/>
    </row>
    <row r="42" spans="1:20" ht="14.25" x14ac:dyDescent="0.45">
      <c r="A42" s="10">
        <v>22737</v>
      </c>
      <c r="B42" s="11">
        <v>1143.7</v>
      </c>
      <c r="C42" s="9">
        <f t="shared" si="2"/>
        <v>5.7157931762223946E-3</v>
      </c>
      <c r="D42" s="9">
        <f t="shared" si="9"/>
        <v>6.5790699841580702E-2</v>
      </c>
      <c r="E42" s="90" t="str">
        <f>IFERROR(VLOOKUP(A42,SPY!$A$2:$E$379,5,FALSE),"")</f>
        <v/>
      </c>
      <c r="F42" s="9"/>
      <c r="H42" s="74"/>
      <c r="I42" s="39"/>
      <c r="J42" s="1"/>
      <c r="M42" s="61"/>
      <c r="O42" s="60"/>
      <c r="T42" s="61"/>
    </row>
    <row r="43" spans="1:20" x14ac:dyDescent="0.45">
      <c r="A43" s="10">
        <v>22767</v>
      </c>
      <c r="B43" s="11">
        <v>1149.0999999999999</v>
      </c>
      <c r="C43" s="9">
        <f t="shared" si="2"/>
        <v>4.7215178805630753E-3</v>
      </c>
      <c r="D43" s="9">
        <f t="shared" si="9"/>
        <v>6.417855158362662E-2</v>
      </c>
      <c r="E43" s="90" t="str">
        <f>IFERROR(VLOOKUP(A43,SPY!$A$2:$E$379,5,FALSE),"")</f>
        <v/>
      </c>
      <c r="F43" s="9"/>
      <c r="H43" s="60"/>
      <c r="M43" s="61"/>
      <c r="O43" s="60"/>
      <c r="T43" s="61"/>
    </row>
    <row r="44" spans="1:20" x14ac:dyDescent="0.45">
      <c r="A44" s="10">
        <v>22798</v>
      </c>
      <c r="B44" s="11">
        <v>1156.2</v>
      </c>
      <c r="C44" s="9">
        <f t="shared" si="2"/>
        <v>6.1787485858499913E-3</v>
      </c>
      <c r="D44" s="9">
        <f t="shared" si="9"/>
        <v>6.3857195436142877E-2</v>
      </c>
      <c r="E44" s="90" t="str">
        <f>IFERROR(VLOOKUP(A44,SPY!$A$2:$E$379,5,FALSE),"")</f>
        <v/>
      </c>
      <c r="F44" s="9"/>
      <c r="H44" s="60"/>
      <c r="M44" s="61"/>
      <c r="O44" s="60"/>
      <c r="T44" s="61"/>
    </row>
    <row r="45" spans="1:20" x14ac:dyDescent="0.45">
      <c r="A45" s="10">
        <v>22828</v>
      </c>
      <c r="B45" s="11">
        <v>1160.8</v>
      </c>
      <c r="C45" s="9">
        <f t="shared" si="2"/>
        <v>3.9785504238021296E-3</v>
      </c>
      <c r="D45" s="9">
        <f t="shared" si="9"/>
        <v>6.671567726520844E-2</v>
      </c>
      <c r="E45" s="90" t="str">
        <f>IFERROR(VLOOKUP(A45,SPY!$A$2:$E$379,5,FALSE),"")</f>
        <v/>
      </c>
      <c r="F45" s="9"/>
      <c r="H45" s="60"/>
      <c r="M45" s="61"/>
      <c r="O45" s="60"/>
      <c r="T45" s="61"/>
    </row>
    <row r="46" spans="1:20" x14ac:dyDescent="0.45">
      <c r="A46" s="10">
        <v>22859</v>
      </c>
      <c r="B46" s="11">
        <v>1165.0999999999999</v>
      </c>
      <c r="C46" s="9">
        <f t="shared" si="2"/>
        <v>3.7043418332183276E-3</v>
      </c>
      <c r="D46" s="9">
        <f t="shared" si="9"/>
        <v>6.4796198135623984E-2</v>
      </c>
      <c r="E46" s="90" t="str">
        <f>IFERROR(VLOOKUP(A46,SPY!$A$2:$E$379,5,FALSE),"")</f>
        <v/>
      </c>
      <c r="F46" s="9"/>
      <c r="H46" s="60"/>
      <c r="M46" s="61"/>
      <c r="O46" s="60"/>
      <c r="T46" s="61"/>
    </row>
    <row r="47" spans="1:20" x14ac:dyDescent="0.45">
      <c r="A47" s="10">
        <v>22890</v>
      </c>
      <c r="B47" s="11">
        <v>1166.7</v>
      </c>
      <c r="C47" s="9">
        <f t="shared" si="2"/>
        <v>1.3732726804567275E-3</v>
      </c>
      <c r="D47" s="9">
        <f t="shared" si="9"/>
        <v>6.1504867618961123E-2</v>
      </c>
      <c r="E47" s="90" t="str">
        <f>IFERROR(VLOOKUP(A47,SPY!$A$2:$E$379,5,FALSE),"")</f>
        <v/>
      </c>
      <c r="F47" s="9"/>
      <c r="H47" s="60"/>
      <c r="M47" s="61"/>
      <c r="O47" s="60"/>
      <c r="T47" s="61"/>
    </row>
    <row r="48" spans="1:20" x14ac:dyDescent="0.45">
      <c r="A48" s="10">
        <v>22920</v>
      </c>
      <c r="B48" s="11">
        <v>1175.8</v>
      </c>
      <c r="C48" s="9">
        <f t="shared" si="2"/>
        <v>7.7997771492241963E-3</v>
      </c>
      <c r="D48" s="9">
        <f t="shared" si="9"/>
        <v>6.465048895327774E-2</v>
      </c>
      <c r="E48" s="90" t="str">
        <f>IFERROR(VLOOKUP(A48,SPY!$A$2:$E$379,5,FALSE),"")</f>
        <v/>
      </c>
      <c r="F48" s="9"/>
      <c r="H48" s="60"/>
      <c r="M48" s="61"/>
      <c r="O48" s="60"/>
      <c r="T48" s="61"/>
    </row>
    <row r="49" spans="1:20" x14ac:dyDescent="0.45">
      <c r="A49" s="10">
        <v>22951</v>
      </c>
      <c r="B49" s="11">
        <v>1184.3</v>
      </c>
      <c r="C49" s="9">
        <f t="shared" si="2"/>
        <v>7.2291205987413676E-3</v>
      </c>
      <c r="D49" s="9">
        <f t="shared" si="9"/>
        <v>6.4922219224889943E-2</v>
      </c>
      <c r="E49" s="90" t="str">
        <f>IFERROR(VLOOKUP(A49,SPY!$A$2:$E$379,5,FALSE),"")</f>
        <v/>
      </c>
      <c r="F49" s="9"/>
      <c r="H49" s="60"/>
      <c r="M49" s="61"/>
      <c r="O49" s="60"/>
      <c r="T49" s="61"/>
    </row>
    <row r="50" spans="1:20" x14ac:dyDescent="0.45">
      <c r="A50" s="10">
        <v>22981</v>
      </c>
      <c r="B50" s="11">
        <v>1193.9000000000001</v>
      </c>
      <c r="C50" s="9">
        <f t="shared" si="2"/>
        <v>8.1060542092377119E-3</v>
      </c>
      <c r="D50" s="9">
        <f t="shared" si="9"/>
        <v>6.7889087656529679E-2</v>
      </c>
      <c r="E50" s="90" t="str">
        <f>IFERROR(VLOOKUP(A50,SPY!$A$2:$E$379,5,FALSE),"")</f>
        <v/>
      </c>
      <c r="F50" s="9"/>
      <c r="H50" s="60"/>
      <c r="M50" s="61"/>
      <c r="O50" s="60"/>
      <c r="T50" s="61"/>
    </row>
    <row r="51" spans="1:20" x14ac:dyDescent="0.45">
      <c r="A51" s="10">
        <v>23012</v>
      </c>
      <c r="B51" s="11">
        <v>1199.7</v>
      </c>
      <c r="C51" s="9">
        <f t="shared" si="2"/>
        <v>4.8580283105787991E-3</v>
      </c>
      <c r="D51" s="9">
        <f t="shared" si="9"/>
        <v>6.7823765020026849E-2</v>
      </c>
      <c r="E51" s="90" t="str">
        <f>IFERROR(VLOOKUP(A51,SPY!$A$2:$E$379,5,FALSE),"")</f>
        <v/>
      </c>
      <c r="F51" s="9"/>
      <c r="H51" s="60"/>
      <c r="M51" s="61"/>
      <c r="O51" s="60"/>
      <c r="T51" s="61"/>
    </row>
    <row r="52" spans="1:20" x14ac:dyDescent="0.45">
      <c r="A52" s="10">
        <v>23043</v>
      </c>
      <c r="B52" s="11">
        <v>1207</v>
      </c>
      <c r="C52" s="9">
        <f t="shared" si="2"/>
        <v>6.0848545469700532E-3</v>
      </c>
      <c r="D52" s="9">
        <f t="shared" si="9"/>
        <v>6.8614431164232048E-2</v>
      </c>
      <c r="E52" s="90" t="str">
        <f>IFERROR(VLOOKUP(A52,SPY!$A$2:$E$379,5,FALSE),"")</f>
        <v/>
      </c>
      <c r="F52" s="9"/>
      <c r="H52" s="60"/>
      <c r="M52" s="61"/>
      <c r="O52" s="60"/>
      <c r="T52" s="61"/>
    </row>
    <row r="53" spans="1:20" x14ac:dyDescent="0.45">
      <c r="A53" s="10">
        <v>23071</v>
      </c>
      <c r="B53" s="11">
        <v>1215</v>
      </c>
      <c r="C53" s="9">
        <f t="shared" si="2"/>
        <v>6.6280033140015959E-3</v>
      </c>
      <c r="D53" s="9">
        <f t="shared" si="9"/>
        <v>6.8413647555399137E-2</v>
      </c>
      <c r="E53" s="90" t="str">
        <f>IFERROR(VLOOKUP(A53,SPY!$A$2:$E$379,5,FALSE),"")</f>
        <v/>
      </c>
      <c r="F53" s="9"/>
      <c r="H53" s="60"/>
      <c r="M53" s="61"/>
      <c r="O53" s="60"/>
      <c r="T53" s="61"/>
    </row>
    <row r="54" spans="1:20" x14ac:dyDescent="0.45">
      <c r="A54" s="10">
        <v>23102</v>
      </c>
      <c r="B54" s="11">
        <v>1224.7</v>
      </c>
      <c r="C54" s="9">
        <f t="shared" si="2"/>
        <v>7.9835390946503271E-3</v>
      </c>
      <c r="D54" s="9">
        <f t="shared" si="9"/>
        <v>7.0822768208446352E-2</v>
      </c>
      <c r="E54" s="90" t="str">
        <f>IFERROR(VLOOKUP(A54,SPY!$A$2:$E$379,5,FALSE),"")</f>
        <v/>
      </c>
      <c r="F54" s="9"/>
      <c r="H54" s="60"/>
      <c r="M54" s="61"/>
      <c r="O54" s="60"/>
      <c r="T54" s="61"/>
    </row>
    <row r="55" spans="1:20" x14ac:dyDescent="0.45">
      <c r="A55" s="10">
        <v>23132</v>
      </c>
      <c r="B55" s="11">
        <v>1232.7</v>
      </c>
      <c r="C55" s="9">
        <f t="shared" si="2"/>
        <v>6.5322119702784232E-3</v>
      </c>
      <c r="D55" s="9">
        <f t="shared" si="9"/>
        <v>7.2752588982682331E-2</v>
      </c>
      <c r="E55" s="90" t="str">
        <f>IFERROR(VLOOKUP(A55,SPY!$A$2:$E$379,5,FALSE),"")</f>
        <v/>
      </c>
      <c r="F55" s="9"/>
      <c r="H55" s="60"/>
      <c r="M55" s="61"/>
      <c r="O55" s="60"/>
      <c r="T55" s="61"/>
    </row>
    <row r="56" spans="1:20" x14ac:dyDescent="0.45">
      <c r="A56" s="10">
        <v>23163</v>
      </c>
      <c r="B56" s="11">
        <v>1236.2</v>
      </c>
      <c r="C56" s="9">
        <f t="shared" si="2"/>
        <v>2.8392958546279434E-3</v>
      </c>
      <c r="D56" s="9">
        <f t="shared" si="9"/>
        <v>6.9192181283515009E-2</v>
      </c>
      <c r="E56" s="90" t="str">
        <f>IFERROR(VLOOKUP(A56,SPY!$A$2:$E$379,5,FALSE),"")</f>
        <v/>
      </c>
      <c r="F56" s="9"/>
      <c r="H56" s="60"/>
      <c r="M56" s="61"/>
      <c r="O56" s="60"/>
      <c r="T56" s="61"/>
    </row>
    <row r="57" spans="1:20" x14ac:dyDescent="0.45">
      <c r="A57" s="10">
        <v>23193</v>
      </c>
      <c r="B57" s="11">
        <v>1241.8</v>
      </c>
      <c r="C57" s="9">
        <f t="shared" si="2"/>
        <v>4.5300113250281715E-3</v>
      </c>
      <c r="D57" s="9">
        <f t="shared" si="9"/>
        <v>6.9779462439696793E-2</v>
      </c>
      <c r="E57" s="90" t="str">
        <f>IFERROR(VLOOKUP(A57,SPY!$A$2:$E$379,5,FALSE),"")</f>
        <v/>
      </c>
      <c r="F57" s="9"/>
      <c r="H57" s="60"/>
      <c r="M57" s="61"/>
      <c r="O57" s="60"/>
      <c r="T57" s="61"/>
    </row>
    <row r="58" spans="1:20" ht="13.5" thickBot="1" x14ac:dyDescent="0.5">
      <c r="A58" s="10">
        <v>23224</v>
      </c>
      <c r="B58" s="11">
        <v>1247.5</v>
      </c>
      <c r="C58" s="9">
        <f t="shared" si="2"/>
        <v>4.5901111290063135E-3</v>
      </c>
      <c r="D58" s="9">
        <f t="shared" si="9"/>
        <v>7.072354304351558E-2</v>
      </c>
      <c r="E58" s="90" t="str">
        <f>IFERROR(VLOOKUP(A58,SPY!$A$2:$E$379,5,FALSE),"")</f>
        <v/>
      </c>
      <c r="F58" s="9"/>
      <c r="H58" s="62"/>
      <c r="I58" s="63"/>
      <c r="J58" s="63"/>
      <c r="K58" s="63"/>
      <c r="L58" s="63"/>
      <c r="M58" s="64"/>
      <c r="O58" s="62"/>
      <c r="P58" s="63"/>
      <c r="Q58" s="63"/>
      <c r="R58" s="63"/>
      <c r="S58" s="63"/>
      <c r="T58" s="64"/>
    </row>
    <row r="59" spans="1:20" x14ac:dyDescent="0.45">
      <c r="A59" s="10">
        <v>23255</v>
      </c>
      <c r="B59" s="11">
        <v>1256.5</v>
      </c>
      <c r="C59" s="9">
        <f t="shared" si="2"/>
        <v>7.2144288577153937E-3</v>
      </c>
      <c r="D59" s="9">
        <f t="shared" si="9"/>
        <v>7.696922945058704E-2</v>
      </c>
      <c r="E59" s="90" t="str">
        <f>IFERROR(VLOOKUP(A59,SPY!$A$2:$E$379,5,FALSE),"")</f>
        <v/>
      </c>
      <c r="F59" s="9"/>
      <c r="H59" s="75"/>
      <c r="I59" s="72"/>
      <c r="J59" s="72"/>
      <c r="K59" s="72"/>
      <c r="L59" s="72"/>
      <c r="M59" s="73"/>
      <c r="O59" s="75"/>
      <c r="P59" s="72"/>
      <c r="Q59" s="72"/>
      <c r="R59" s="72"/>
      <c r="S59" s="72"/>
      <c r="T59" s="73"/>
    </row>
    <row r="60" spans="1:20" x14ac:dyDescent="0.45">
      <c r="A60" s="10">
        <v>23285</v>
      </c>
      <c r="B60" s="11">
        <v>1262.8</v>
      </c>
      <c r="C60" s="9">
        <f t="shared" si="2"/>
        <v>5.0139275766016844E-3</v>
      </c>
      <c r="D60" s="9">
        <f t="shared" si="9"/>
        <v>7.3992175540057881E-2</v>
      </c>
      <c r="E60" s="90" t="str">
        <f>IFERROR(VLOOKUP(A60,SPY!$A$2:$E$379,5,FALSE),"")</f>
        <v/>
      </c>
      <c r="F60" s="9"/>
      <c r="H60" s="60"/>
      <c r="M60" s="61"/>
      <c r="O60" s="60"/>
      <c r="T60" s="61"/>
    </row>
    <row r="61" spans="1:20" x14ac:dyDescent="0.45">
      <c r="A61" s="10">
        <v>23316</v>
      </c>
      <c r="B61" s="11">
        <v>1271.9000000000001</v>
      </c>
      <c r="C61" s="9">
        <f t="shared" si="2"/>
        <v>7.2062084257207282E-3</v>
      </c>
      <c r="D61" s="9">
        <f t="shared" si="9"/>
        <v>7.3967744659292567E-2</v>
      </c>
      <c r="E61" s="90" t="str">
        <f>IFERROR(VLOOKUP(A61,SPY!$A$2:$E$379,5,FALSE),"")</f>
        <v/>
      </c>
      <c r="F61" s="9"/>
      <c r="H61" s="60"/>
      <c r="M61" s="61"/>
      <c r="O61" s="60"/>
      <c r="T61" s="61"/>
    </row>
    <row r="62" spans="1:20" x14ac:dyDescent="0.45">
      <c r="A62" s="10">
        <v>23346</v>
      </c>
      <c r="B62" s="11">
        <v>1273.3</v>
      </c>
      <c r="C62" s="9">
        <f t="shared" si="2"/>
        <v>1.1007154650521933E-3</v>
      </c>
      <c r="D62" s="9">
        <f t="shared" si="9"/>
        <v>6.650473238964727E-2</v>
      </c>
      <c r="E62" s="90" t="str">
        <f>IFERROR(VLOOKUP(A62,SPY!$A$2:$E$379,5,FALSE),"")</f>
        <v/>
      </c>
      <c r="F62" s="9"/>
      <c r="H62" s="60"/>
      <c r="M62" s="61"/>
      <c r="O62" s="60"/>
      <c r="T62" s="61"/>
    </row>
    <row r="63" spans="1:20" x14ac:dyDescent="0.45">
      <c r="A63" s="10">
        <v>23377</v>
      </c>
      <c r="B63" s="11">
        <v>1277.3</v>
      </c>
      <c r="C63" s="9">
        <f t="shared" si="2"/>
        <v>3.1414434932852675E-3</v>
      </c>
      <c r="D63" s="9">
        <f t="shared" si="9"/>
        <v>6.468283737601066E-2</v>
      </c>
      <c r="E63" s="90" t="str">
        <f>IFERROR(VLOOKUP(A63,SPY!$A$2:$E$379,5,FALSE),"")</f>
        <v/>
      </c>
      <c r="F63" s="9"/>
      <c r="H63" s="60"/>
      <c r="M63" s="61"/>
      <c r="O63" s="60"/>
      <c r="T63" s="61"/>
    </row>
    <row r="64" spans="1:20" x14ac:dyDescent="0.45">
      <c r="A64" s="10">
        <v>23408</v>
      </c>
      <c r="B64" s="11">
        <v>1286.3</v>
      </c>
      <c r="C64" s="9">
        <f t="shared" si="2"/>
        <v>7.0461128943866136E-3</v>
      </c>
      <c r="D64" s="9">
        <f t="shared" si="9"/>
        <v>6.5700082850041364E-2</v>
      </c>
      <c r="E64" s="90" t="str">
        <f>IFERROR(VLOOKUP(A64,SPY!$A$2:$E$379,5,FALSE),"")</f>
        <v/>
      </c>
      <c r="F64" s="9"/>
      <c r="H64" s="60"/>
      <c r="M64" s="61"/>
      <c r="O64" s="60"/>
      <c r="T64" s="61"/>
    </row>
    <row r="65" spans="1:20" x14ac:dyDescent="0.45">
      <c r="A65" s="10">
        <v>23437</v>
      </c>
      <c r="B65" s="11">
        <v>1292.2</v>
      </c>
      <c r="C65" s="9">
        <f t="shared" si="2"/>
        <v>4.5867993469641544E-3</v>
      </c>
      <c r="D65" s="9">
        <f t="shared" si="9"/>
        <v>6.3539094650205907E-2</v>
      </c>
      <c r="E65" s="90" t="str">
        <f>IFERROR(VLOOKUP(A65,SPY!$A$2:$E$379,5,FALSE),"")</f>
        <v/>
      </c>
      <c r="F65" s="9"/>
      <c r="H65" s="60"/>
      <c r="M65" s="61"/>
      <c r="O65" s="60"/>
      <c r="T65" s="61"/>
    </row>
    <row r="66" spans="1:20" x14ac:dyDescent="0.45">
      <c r="A66" s="10">
        <v>23468</v>
      </c>
      <c r="B66" s="11">
        <v>1297.9000000000001</v>
      </c>
      <c r="C66" s="9">
        <f t="shared" si="2"/>
        <v>4.4110818758706927E-3</v>
      </c>
      <c r="D66" s="9">
        <f t="shared" si="9"/>
        <v>5.976973952804765E-2</v>
      </c>
      <c r="E66" s="90" t="str">
        <f>IFERROR(VLOOKUP(A66,SPY!$A$2:$E$379,5,FALSE),"")</f>
        <v/>
      </c>
      <c r="F66" s="9"/>
      <c r="H66" s="60"/>
      <c r="M66" s="61"/>
      <c r="O66" s="60"/>
      <c r="T66" s="61"/>
    </row>
    <row r="67" spans="1:20" x14ac:dyDescent="0.45">
      <c r="A67" s="10">
        <v>23498</v>
      </c>
      <c r="B67" s="11">
        <v>1304.7</v>
      </c>
      <c r="C67" s="9">
        <f t="shared" si="2"/>
        <v>5.2392326065182626E-3</v>
      </c>
      <c r="D67" s="9">
        <f t="shared" si="9"/>
        <v>5.8408371866634168E-2</v>
      </c>
      <c r="E67" s="90" t="str">
        <f>IFERROR(VLOOKUP(A67,SPY!$A$2:$E$379,5,FALSE),"")</f>
        <v/>
      </c>
      <c r="F67" s="9"/>
      <c r="H67" s="60"/>
      <c r="M67" s="61"/>
      <c r="O67" s="60"/>
      <c r="T67" s="61"/>
    </row>
    <row r="68" spans="1:20" x14ac:dyDescent="0.45">
      <c r="A68" s="10">
        <v>23529</v>
      </c>
      <c r="B68" s="11">
        <v>1312.8</v>
      </c>
      <c r="C68" s="9">
        <f t="shared" si="2"/>
        <v>6.2083237525867307E-3</v>
      </c>
      <c r="D68" s="9">
        <f t="shared" si="9"/>
        <v>6.1964083481637289E-2</v>
      </c>
      <c r="E68" s="90" t="str">
        <f>IFERROR(VLOOKUP(A68,SPY!$A$2:$E$379,5,FALSE),"")</f>
        <v/>
      </c>
      <c r="F68" s="9"/>
      <c r="H68" s="60"/>
      <c r="M68" s="61"/>
      <c r="O68" s="60"/>
      <c r="T68" s="61"/>
    </row>
    <row r="69" spans="1:20" x14ac:dyDescent="0.45">
      <c r="A69" s="10">
        <v>23559</v>
      </c>
      <c r="B69" s="11">
        <v>1322.1</v>
      </c>
      <c r="C69" s="9">
        <f t="shared" ref="C69:C132" si="18">B69/B68-1</f>
        <v>7.0840950639854405E-3</v>
      </c>
      <c r="D69" s="9">
        <f t="shared" si="9"/>
        <v>6.4664197133193824E-2</v>
      </c>
      <c r="E69" s="90" t="str">
        <f>IFERROR(VLOOKUP(A69,SPY!$A$2:$E$379,5,FALSE),"")</f>
        <v/>
      </c>
      <c r="F69" s="9"/>
      <c r="H69" s="60"/>
      <c r="M69" s="61"/>
      <c r="O69" s="60"/>
      <c r="T69" s="61"/>
    </row>
    <row r="70" spans="1:20" x14ac:dyDescent="0.45">
      <c r="A70" s="10">
        <v>23590</v>
      </c>
      <c r="B70" s="11">
        <v>1331.4</v>
      </c>
      <c r="C70" s="9">
        <f t="shared" si="18"/>
        <v>7.0342636714320061E-3</v>
      </c>
      <c r="D70" s="9">
        <f t="shared" si="9"/>
        <v>6.725450901803609E-2</v>
      </c>
      <c r="E70" s="90" t="str">
        <f>IFERROR(VLOOKUP(A70,SPY!$A$2:$E$379,5,FALSE),"")</f>
        <v/>
      </c>
      <c r="F70" s="9"/>
      <c r="H70" s="60"/>
      <c r="M70" s="61"/>
      <c r="O70" s="60"/>
      <c r="T70" s="61"/>
    </row>
    <row r="71" spans="1:20" x14ac:dyDescent="0.45">
      <c r="A71" s="10">
        <v>23621</v>
      </c>
      <c r="B71" s="11">
        <v>1341.4</v>
      </c>
      <c r="C71" s="9">
        <f t="shared" si="18"/>
        <v>7.5108907916479062E-3</v>
      </c>
      <c r="D71" s="9">
        <f t="shared" si="9"/>
        <v>6.7568643056108213E-2</v>
      </c>
      <c r="E71" s="90" t="str">
        <f>IFERROR(VLOOKUP(A71,SPY!$A$2:$E$379,5,FALSE),"")</f>
        <v/>
      </c>
      <c r="F71" s="9"/>
      <c r="H71" s="60"/>
      <c r="M71" s="61"/>
      <c r="O71" s="60"/>
      <c r="T71" s="61"/>
    </row>
    <row r="72" spans="1:20" x14ac:dyDescent="0.45">
      <c r="A72" s="10">
        <v>23651</v>
      </c>
      <c r="B72" s="11">
        <v>1346.7</v>
      </c>
      <c r="C72" s="9">
        <f t="shared" si="18"/>
        <v>3.9510958699866539E-3</v>
      </c>
      <c r="D72" s="9">
        <f t="shared" si="9"/>
        <v>6.6439657903072602E-2</v>
      </c>
      <c r="E72" s="90" t="str">
        <f>IFERROR(VLOOKUP(A72,SPY!$A$2:$E$379,5,FALSE),"")</f>
        <v/>
      </c>
      <c r="F72" s="9"/>
      <c r="H72" s="60"/>
      <c r="M72" s="61"/>
      <c r="O72" s="60"/>
      <c r="T72" s="61"/>
    </row>
    <row r="73" spans="1:20" x14ac:dyDescent="0.45">
      <c r="A73" s="10">
        <v>23682</v>
      </c>
      <c r="B73" s="11">
        <v>1352.1</v>
      </c>
      <c r="C73" s="9">
        <f t="shared" si="18"/>
        <v>4.0098017375806982E-3</v>
      </c>
      <c r="D73" s="9">
        <f t="shared" si="9"/>
        <v>6.3055271640852117E-2</v>
      </c>
      <c r="E73" s="90" t="str">
        <f>IFERROR(VLOOKUP(A73,SPY!$A$2:$E$379,5,FALSE),"")</f>
        <v/>
      </c>
      <c r="F73" s="9"/>
      <c r="H73" s="60"/>
      <c r="M73" s="61"/>
      <c r="O73" s="60"/>
      <c r="T73" s="61"/>
    </row>
    <row r="74" spans="1:20" x14ac:dyDescent="0.45">
      <c r="A74" s="10">
        <v>23712</v>
      </c>
      <c r="B74" s="11">
        <v>1359</v>
      </c>
      <c r="C74" s="9">
        <f t="shared" si="18"/>
        <v>5.1031728422454847E-3</v>
      </c>
      <c r="D74" s="9">
        <f t="shared" si="9"/>
        <v>6.7305426843634608E-2</v>
      </c>
      <c r="E74" s="90" t="str">
        <f>IFERROR(VLOOKUP(A74,SPY!$A$2:$E$379,5,FALSE),"")</f>
        <v/>
      </c>
      <c r="F74" s="9"/>
      <c r="H74" s="60"/>
      <c r="M74" s="61"/>
      <c r="O74" s="60"/>
      <c r="T74" s="61"/>
    </row>
    <row r="75" spans="1:20" x14ac:dyDescent="0.45">
      <c r="A75" s="10">
        <v>23743</v>
      </c>
      <c r="B75" s="11">
        <v>1366.7</v>
      </c>
      <c r="C75" s="9">
        <f t="shared" si="18"/>
        <v>5.6659308314936929E-3</v>
      </c>
      <c r="D75" s="9">
        <f t="shared" si="9"/>
        <v>6.9991388084240214E-2</v>
      </c>
      <c r="E75" s="90" t="str">
        <f>IFERROR(VLOOKUP(A75,SPY!$A$2:$E$379,5,FALSE),"")</f>
        <v/>
      </c>
      <c r="F75" s="9"/>
      <c r="H75" s="60"/>
      <c r="M75" s="61"/>
      <c r="O75" s="60"/>
      <c r="T75" s="61"/>
    </row>
    <row r="76" spans="1:20" x14ac:dyDescent="0.45">
      <c r="A76" s="10">
        <v>23774</v>
      </c>
      <c r="B76" s="11">
        <v>1376</v>
      </c>
      <c r="C76" s="9">
        <f t="shared" si="18"/>
        <v>6.8047120801930649E-3</v>
      </c>
      <c r="D76" s="9">
        <f t="shared" si="9"/>
        <v>6.9734898546217838E-2</v>
      </c>
      <c r="E76" s="90" t="str">
        <f>IFERROR(VLOOKUP(A76,SPY!$A$2:$E$379,5,FALSE),"")</f>
        <v/>
      </c>
      <c r="F76" s="9"/>
      <c r="H76" s="60"/>
      <c r="M76" s="61"/>
      <c r="O76" s="60"/>
      <c r="T76" s="61"/>
    </row>
    <row r="77" spans="1:20" x14ac:dyDescent="0.45">
      <c r="A77" s="10">
        <v>23802</v>
      </c>
      <c r="B77" s="11">
        <v>1383.6</v>
      </c>
      <c r="C77" s="9">
        <f t="shared" si="18"/>
        <v>5.5232558139535204E-3</v>
      </c>
      <c r="D77" s="9">
        <f t="shared" si="9"/>
        <v>7.0732084816591767E-2</v>
      </c>
      <c r="E77" s="90" t="str">
        <f>IFERROR(VLOOKUP(A77,SPY!$A$2:$E$379,5,FALSE),"")</f>
        <v/>
      </c>
      <c r="F77" s="9"/>
      <c r="H77" s="60"/>
      <c r="M77" s="61"/>
      <c r="O77" s="60"/>
      <c r="T77" s="61"/>
    </row>
    <row r="78" spans="1:20" x14ac:dyDescent="0.45">
      <c r="A78" s="10">
        <v>23833</v>
      </c>
      <c r="B78" s="11">
        <v>1387.5</v>
      </c>
      <c r="C78" s="9">
        <f t="shared" si="18"/>
        <v>2.8187337380747302E-3</v>
      </c>
      <c r="D78" s="9">
        <f t="shared" si="9"/>
        <v>6.9034594344710598E-2</v>
      </c>
      <c r="E78" s="90" t="str">
        <f>IFERROR(VLOOKUP(A78,SPY!$A$2:$E$379,5,FALSE),"")</f>
        <v/>
      </c>
      <c r="F78" s="9"/>
      <c r="H78" s="60"/>
      <c r="M78" s="61"/>
      <c r="O78" s="60"/>
      <c r="T78" s="61"/>
    </row>
    <row r="79" spans="1:20" x14ac:dyDescent="0.45">
      <c r="A79" s="10">
        <v>23863</v>
      </c>
      <c r="B79" s="11">
        <v>1388.5</v>
      </c>
      <c r="C79" s="9">
        <f t="shared" si="18"/>
        <v>7.2072072072071336E-4</v>
      </c>
      <c r="D79" s="9">
        <f t="shared" si="9"/>
        <v>6.4229324748984462E-2</v>
      </c>
      <c r="E79" s="90" t="str">
        <f>IFERROR(VLOOKUP(A79,SPY!$A$2:$E$379,5,FALSE),"")</f>
        <v/>
      </c>
      <c r="F79" s="9"/>
      <c r="H79" s="60"/>
      <c r="M79" s="61"/>
      <c r="O79" s="60"/>
      <c r="T79" s="61"/>
    </row>
    <row r="80" spans="1:20" ht="13.5" thickBot="1" x14ac:dyDescent="0.5">
      <c r="A80" s="10">
        <v>23894</v>
      </c>
      <c r="B80" s="11">
        <v>1392.3</v>
      </c>
      <c r="C80" s="9">
        <f t="shared" si="18"/>
        <v>2.7367662945625426E-3</v>
      </c>
      <c r="D80" s="9">
        <f t="shared" ref="D80:D143" si="19">B80/B68-1</f>
        <v>6.0557586837294286E-2</v>
      </c>
      <c r="E80" s="90" t="str">
        <f>IFERROR(VLOOKUP(A80,SPY!$A$2:$E$379,5,FALSE),"")</f>
        <v/>
      </c>
      <c r="F80" s="9"/>
      <c r="H80" s="62"/>
      <c r="I80" s="63"/>
      <c r="J80" s="63"/>
      <c r="K80" s="63"/>
      <c r="L80" s="63"/>
      <c r="M80" s="64"/>
      <c r="O80" s="62"/>
      <c r="P80" s="63"/>
      <c r="Q80" s="63"/>
      <c r="R80" s="63"/>
      <c r="S80" s="63"/>
      <c r="T80" s="64"/>
    </row>
    <row r="81" spans="1:20" ht="14.25" x14ac:dyDescent="0.45">
      <c r="A81" s="10">
        <v>23924</v>
      </c>
      <c r="B81" s="11">
        <v>1402.5</v>
      </c>
      <c r="C81" s="9">
        <f t="shared" si="18"/>
        <v>7.3260073260073E-3</v>
      </c>
      <c r="D81" s="9">
        <f t="shared" si="19"/>
        <v>6.0812343998184692E-2</v>
      </c>
      <c r="E81" s="90" t="str">
        <f>IFERROR(VLOOKUP(A81,SPY!$A$2:$E$379,5,FALSE),"")</f>
        <v/>
      </c>
      <c r="F81" s="9"/>
      <c r="H81" s="76" t="s">
        <v>40</v>
      </c>
      <c r="I81" s="77"/>
      <c r="J81" s="77"/>
      <c r="K81" s="78" t="s">
        <v>41</v>
      </c>
      <c r="L81" s="77"/>
      <c r="M81" s="79"/>
      <c r="O81" s="76" t="s">
        <v>40</v>
      </c>
      <c r="P81" s="77"/>
      <c r="Q81" s="77"/>
      <c r="R81" s="78" t="s">
        <v>41</v>
      </c>
      <c r="S81" s="77"/>
      <c r="T81" s="79"/>
    </row>
    <row r="82" spans="1:20" ht="14.25" x14ac:dyDescent="0.45">
      <c r="A82" s="10">
        <v>23955</v>
      </c>
      <c r="B82" s="11">
        <v>1413</v>
      </c>
      <c r="C82" s="9">
        <f t="shared" si="18"/>
        <v>7.4866310160428551E-3</v>
      </c>
      <c r="D82" s="9">
        <f t="shared" si="19"/>
        <v>6.1288868859846746E-2</v>
      </c>
      <c r="E82" s="90" t="str">
        <f>IFERROR(VLOOKUP(A82,SPY!$A$2:$E$379,5,FALSE),"")</f>
        <v/>
      </c>
      <c r="F82" s="9"/>
      <c r="H82" s="80">
        <v>0.01</v>
      </c>
      <c r="I82" s="43">
        <f>_xlfn.PERCENTILE.INC(C:C,H82)</f>
        <v>-9.2429975564549561E-3</v>
      </c>
      <c r="J82" s="1"/>
      <c r="K82" s="84">
        <f>LARGE(A:A,1)</f>
        <v>45413</v>
      </c>
      <c r="L82" s="43">
        <f>VLOOKUP(K82,$A:$D,3,FALSE)</f>
        <v>4.4121619593602279E-3</v>
      </c>
      <c r="M82" s="44"/>
      <c r="O82" s="80">
        <v>0.01</v>
      </c>
      <c r="P82" s="43">
        <f t="shared" ref="P82:P96" si="20">_xlfn.PERCENTILE.INC(D:D,O82)</f>
        <v>-6.8922032647594861E-2</v>
      </c>
      <c r="Q82" s="1"/>
      <c r="R82" s="84">
        <f>LARGE(A:A,1)</f>
        <v>45413</v>
      </c>
      <c r="S82" s="43">
        <f>VLOOKUP(R82,$A:$D,4,FALSE)</f>
        <v>-2.5623107384113664E-2</v>
      </c>
      <c r="T82" s="44"/>
    </row>
    <row r="83" spans="1:20" ht="14.25" x14ac:dyDescent="0.45">
      <c r="A83" s="10">
        <v>23986</v>
      </c>
      <c r="B83" s="11">
        <v>1421.6</v>
      </c>
      <c r="C83" s="9">
        <f t="shared" si="18"/>
        <v>6.0863411181881766E-3</v>
      </c>
      <c r="D83" s="9">
        <f t="shared" si="19"/>
        <v>5.9788280900551438E-2</v>
      </c>
      <c r="E83" s="90" t="str">
        <f>IFERROR(VLOOKUP(A83,SPY!$A$2:$E$379,5,FALSE),"")</f>
        <v/>
      </c>
      <c r="F83" s="9"/>
      <c r="H83" s="80">
        <v>0.02</v>
      </c>
      <c r="I83" s="43">
        <f t="shared" ref="I83:I96" si="21">_xlfn.PERCENTILE.INC(C:C,H83)</f>
        <v>-7.9194521585008778E-3</v>
      </c>
      <c r="J83" s="1"/>
      <c r="K83" s="1" t="s">
        <v>42</v>
      </c>
      <c r="L83" s="85">
        <f>PERCENTRANK(C:C,L82)</f>
        <v>0.68899999999999995</v>
      </c>
      <c r="M83" s="44"/>
      <c r="O83" s="80">
        <v>0.02</v>
      </c>
      <c r="P83" s="43">
        <f t="shared" si="20"/>
        <v>-5.9404597652459687E-2</v>
      </c>
      <c r="Q83" s="1"/>
      <c r="R83" s="1" t="s">
        <v>42</v>
      </c>
      <c r="S83" s="85">
        <f>PERCENTRANK(D:D,S82)</f>
        <v>0.09</v>
      </c>
      <c r="T83" s="44"/>
    </row>
    <row r="84" spans="1:20" ht="14.25" x14ac:dyDescent="0.45">
      <c r="A84" s="10">
        <v>24016</v>
      </c>
      <c r="B84" s="11">
        <v>1430</v>
      </c>
      <c r="C84" s="9">
        <f t="shared" si="18"/>
        <v>5.9088351153631091E-3</v>
      </c>
      <c r="D84" s="9">
        <f t="shared" si="19"/>
        <v>6.1854904581569725E-2</v>
      </c>
      <c r="E84" s="90" t="str">
        <f>IFERROR(VLOOKUP(A84,SPY!$A$2:$E$379,5,FALSE),"")</f>
        <v/>
      </c>
      <c r="F84" s="9"/>
      <c r="H84" s="80">
        <v>0.03</v>
      </c>
      <c r="I84" s="43">
        <f t="shared" si="21"/>
        <v>-6.4302002530983319E-3</v>
      </c>
      <c r="J84" s="1"/>
      <c r="K84" s="1"/>
      <c r="L84" s="1"/>
      <c r="M84" s="44"/>
      <c r="O84" s="80">
        <v>0.03</v>
      </c>
      <c r="P84" s="43">
        <f t="shared" si="20"/>
        <v>-5.4561797696746746E-2</v>
      </c>
      <c r="Q84" s="1"/>
      <c r="R84" s="1"/>
      <c r="S84" s="1"/>
      <c r="T84" s="44"/>
    </row>
    <row r="85" spans="1:20" ht="14.25" x14ac:dyDescent="0.45">
      <c r="A85" s="10">
        <v>24047</v>
      </c>
      <c r="B85" s="11">
        <v>1435.3</v>
      </c>
      <c r="C85" s="9">
        <f t="shared" si="18"/>
        <v>3.7062937062937173E-3</v>
      </c>
      <c r="D85" s="9">
        <f t="shared" si="19"/>
        <v>6.1533910213741549E-2</v>
      </c>
      <c r="E85" s="90" t="str">
        <f>IFERROR(VLOOKUP(A85,SPY!$A$2:$E$379,5,FALSE),"")</f>
        <v/>
      </c>
      <c r="F85" s="9"/>
      <c r="H85" s="80">
        <v>0.04</v>
      </c>
      <c r="I85" s="43">
        <f t="shared" si="21"/>
        <v>-5.6405223376385736E-3</v>
      </c>
      <c r="J85" s="1"/>
      <c r="K85" s="1"/>
      <c r="L85" s="1"/>
      <c r="M85" s="44"/>
      <c r="O85" s="80">
        <v>0.04</v>
      </c>
      <c r="P85" s="43">
        <f t="shared" si="20"/>
        <v>-4.9158641933047795E-2</v>
      </c>
      <c r="Q85" s="1"/>
      <c r="R85" s="1"/>
      <c r="S85" s="1"/>
      <c r="T85" s="44"/>
    </row>
    <row r="86" spans="1:20" ht="14.25" x14ac:dyDescent="0.45">
      <c r="A86" s="10">
        <v>24077</v>
      </c>
      <c r="B86" s="11">
        <v>1441.8</v>
      </c>
      <c r="C86" s="9">
        <f t="shared" si="18"/>
        <v>4.5286699644673245E-3</v>
      </c>
      <c r="D86" s="9">
        <f t="shared" si="19"/>
        <v>6.0927152317880706E-2</v>
      </c>
      <c r="E86" s="90" t="str">
        <f>IFERROR(VLOOKUP(A86,SPY!$A$2:$E$379,5,FALSE),"")</f>
        <v/>
      </c>
      <c r="F86" s="9"/>
      <c r="H86" s="80">
        <v>0.05</v>
      </c>
      <c r="I86" s="43">
        <f t="shared" si="21"/>
        <v>-5.205156002406508E-3</v>
      </c>
      <c r="J86" s="1"/>
      <c r="K86" s="1"/>
      <c r="L86" s="1"/>
      <c r="M86" s="44"/>
      <c r="O86" s="80">
        <v>0.05</v>
      </c>
      <c r="P86" s="43">
        <f t="shared" si="20"/>
        <v>-4.054952203242574E-2</v>
      </c>
      <c r="Q86" s="1"/>
      <c r="R86" s="1"/>
      <c r="S86" s="1"/>
      <c r="T86" s="44"/>
    </row>
    <row r="87" spans="1:20" ht="14.25" x14ac:dyDescent="0.45">
      <c r="A87" s="10">
        <v>24108</v>
      </c>
      <c r="B87" s="11">
        <v>1449.2</v>
      </c>
      <c r="C87" s="9">
        <f t="shared" si="18"/>
        <v>5.1324732972672926E-3</v>
      </c>
      <c r="D87" s="9">
        <f t="shared" si="19"/>
        <v>6.0364381356552199E-2</v>
      </c>
      <c r="E87" s="90" t="str">
        <f>IFERROR(VLOOKUP(A87,SPY!$A$2:$E$379,5,FALSE),"")</f>
        <v/>
      </c>
      <c r="F87" s="9"/>
      <c r="H87" s="80">
        <v>0.1</v>
      </c>
      <c r="I87" s="43">
        <f t="shared" si="21"/>
        <v>-3.3598061650289999E-3</v>
      </c>
      <c r="J87" s="1"/>
      <c r="K87" s="1"/>
      <c r="L87" s="1"/>
      <c r="M87" s="44"/>
      <c r="O87" s="80">
        <v>0.1</v>
      </c>
      <c r="P87" s="43">
        <f t="shared" si="20"/>
        <v>-2.3240186430484887E-2</v>
      </c>
      <c r="Q87" s="1"/>
      <c r="R87" s="1"/>
      <c r="S87" s="1"/>
      <c r="T87" s="44"/>
    </row>
    <row r="88" spans="1:20" ht="14.25" x14ac:dyDescent="0.45">
      <c r="A88" s="10">
        <v>24139</v>
      </c>
      <c r="B88" s="11">
        <v>1448.3</v>
      </c>
      <c r="C88" s="9">
        <f t="shared" si="18"/>
        <v>-6.2103229367937995E-4</v>
      </c>
      <c r="D88" s="9">
        <f t="shared" si="19"/>
        <v>5.2543604651162701E-2</v>
      </c>
      <c r="E88" s="90" t="str">
        <f>IFERROR(VLOOKUP(A88,SPY!$A$2:$E$379,5,FALSE),"")</f>
        <v/>
      </c>
      <c r="F88" s="9"/>
      <c r="H88" s="80">
        <v>0.25</v>
      </c>
      <c r="I88" s="43">
        <f t="shared" si="21"/>
        <v>-8.5454979091550975E-4</v>
      </c>
      <c r="J88" s="1"/>
      <c r="K88" s="1"/>
      <c r="L88" s="1"/>
      <c r="M88" s="44"/>
      <c r="O88" s="80">
        <v>0.25</v>
      </c>
      <c r="P88" s="43">
        <f t="shared" si="20"/>
        <v>6.2388591800357496E-3</v>
      </c>
      <c r="Q88" s="1"/>
      <c r="R88" s="1"/>
      <c r="S88" s="1"/>
      <c r="T88" s="44"/>
    </row>
    <row r="89" spans="1:20" ht="14.25" x14ac:dyDescent="0.45">
      <c r="A89" s="10">
        <v>24167</v>
      </c>
      <c r="B89" s="11">
        <v>1451.8</v>
      </c>
      <c r="C89" s="9">
        <f t="shared" si="18"/>
        <v>2.4166263895601947E-3</v>
      </c>
      <c r="D89" s="9">
        <f t="shared" si="19"/>
        <v>4.9291702804278748E-2</v>
      </c>
      <c r="E89" s="90" t="str">
        <f>IFERROR(VLOOKUP(A89,SPY!$A$2:$E$379,5,FALSE),"")</f>
        <v/>
      </c>
      <c r="F89" s="9"/>
      <c r="H89" s="80">
        <v>0.5</v>
      </c>
      <c r="I89" s="43">
        <f t="shared" si="21"/>
        <v>2.4164317514810962E-3</v>
      </c>
      <c r="J89" s="1"/>
      <c r="K89" s="1"/>
      <c r="L89" s="1"/>
      <c r="M89" s="44"/>
      <c r="O89" s="80">
        <v>0.5</v>
      </c>
      <c r="P89" s="43">
        <f t="shared" si="20"/>
        <v>3.2076830732292949E-2</v>
      </c>
      <c r="Q89" s="1"/>
      <c r="R89" s="1"/>
      <c r="S89" s="1"/>
      <c r="T89" s="44"/>
    </row>
    <row r="90" spans="1:20" ht="14.25" x14ac:dyDescent="0.45">
      <c r="A90" s="10">
        <v>24198</v>
      </c>
      <c r="B90" s="11">
        <v>1453.8</v>
      </c>
      <c r="C90" s="9">
        <f t="shared" si="18"/>
        <v>1.3776002204159976E-3</v>
      </c>
      <c r="D90" s="9">
        <f t="shared" si="19"/>
        <v>4.7783783783783784E-2</v>
      </c>
      <c r="E90" s="90" t="str">
        <f>IFERROR(VLOOKUP(A90,SPY!$A$2:$E$379,5,FALSE),"")</f>
        <v/>
      </c>
      <c r="F90" s="9"/>
      <c r="H90" s="80">
        <v>0.75</v>
      </c>
      <c r="I90" s="43">
        <f t="shared" si="21"/>
        <v>5.0709387811148643E-3</v>
      </c>
      <c r="J90" s="1"/>
      <c r="K90" s="1"/>
      <c r="L90" s="1"/>
      <c r="M90" s="44"/>
      <c r="O90" s="80">
        <v>0.75</v>
      </c>
      <c r="P90" s="43">
        <f t="shared" si="20"/>
        <v>5.8325864850331532E-2</v>
      </c>
      <c r="Q90" s="1"/>
      <c r="R90" s="1"/>
      <c r="S90" s="1"/>
      <c r="T90" s="44"/>
    </row>
    <row r="91" spans="1:20" ht="14.25" x14ac:dyDescent="0.45">
      <c r="A91" s="10">
        <v>24228</v>
      </c>
      <c r="B91" s="11">
        <v>1453.2</v>
      </c>
      <c r="C91" s="9">
        <f t="shared" si="18"/>
        <v>-4.1271151465116507E-4</v>
      </c>
      <c r="D91" s="9">
        <f t="shared" si="19"/>
        <v>4.659704717320845E-2</v>
      </c>
      <c r="E91" s="90" t="str">
        <f>IFERROR(VLOOKUP(A91,SPY!$A$2:$E$379,5,FALSE),"")</f>
        <v/>
      </c>
      <c r="F91" s="9"/>
      <c r="H91" s="80">
        <v>0.9</v>
      </c>
      <c r="I91" s="43">
        <f t="shared" si="21"/>
        <v>7.7114072313103866E-3</v>
      </c>
      <c r="J91" s="1"/>
      <c r="K91" s="1"/>
      <c r="L91" s="1"/>
      <c r="M91" s="44"/>
      <c r="O91" s="80">
        <v>0.9</v>
      </c>
      <c r="P91" s="43">
        <f t="shared" si="20"/>
        <v>7.3163233945955489E-2</v>
      </c>
      <c r="Q91" s="1"/>
      <c r="R91" s="1"/>
      <c r="S91" s="1"/>
      <c r="T91" s="44"/>
    </row>
    <row r="92" spans="1:20" ht="14.25" x14ac:dyDescent="0.45">
      <c r="A92" s="10">
        <v>24259</v>
      </c>
      <c r="B92" s="11">
        <v>1455.2</v>
      </c>
      <c r="C92" s="9">
        <f t="shared" si="18"/>
        <v>1.3762730525737066E-3</v>
      </c>
      <c r="D92" s="9">
        <f t="shared" si="19"/>
        <v>4.5177045177045239E-2</v>
      </c>
      <c r="E92" s="90" t="str">
        <f>IFERROR(VLOOKUP(A92,SPY!$A$2:$E$379,5,FALSE),"")</f>
        <v/>
      </c>
      <c r="F92" s="9"/>
      <c r="H92" s="80">
        <v>0.95</v>
      </c>
      <c r="I92" s="43">
        <f t="shared" si="21"/>
        <v>9.4535781079804863E-3</v>
      </c>
      <c r="J92" s="1"/>
      <c r="K92" s="1"/>
      <c r="L92" s="1"/>
      <c r="M92" s="44"/>
      <c r="O92" s="80">
        <v>0.95</v>
      </c>
      <c r="P92" s="43">
        <f t="shared" si="20"/>
        <v>8.9293539791031537E-2</v>
      </c>
      <c r="Q92" s="1"/>
      <c r="R92" s="1"/>
      <c r="S92" s="1"/>
      <c r="T92" s="44"/>
    </row>
    <row r="93" spans="1:20" ht="14.25" x14ac:dyDescent="0.45">
      <c r="A93" s="10">
        <v>24289</v>
      </c>
      <c r="B93" s="11">
        <v>1451.2</v>
      </c>
      <c r="C93" s="9">
        <f t="shared" si="18"/>
        <v>-2.7487630566245258E-3</v>
      </c>
      <c r="D93" s="9">
        <f t="shared" si="19"/>
        <v>3.4723707664884085E-2</v>
      </c>
      <c r="E93" s="90" t="str">
        <f>IFERROR(VLOOKUP(A93,SPY!$A$2:$E$379,5,FALSE),"")</f>
        <v/>
      </c>
      <c r="F93" s="9"/>
      <c r="H93" s="80">
        <v>0.96</v>
      </c>
      <c r="I93" s="43">
        <f t="shared" si="21"/>
        <v>1.0403197857536585E-2</v>
      </c>
      <c r="J93" s="1"/>
      <c r="K93" s="1"/>
      <c r="L93" s="1"/>
      <c r="M93" s="44"/>
      <c r="O93" s="80">
        <v>0.96</v>
      </c>
      <c r="P93" s="43">
        <f t="shared" si="20"/>
        <v>9.1530947877932006E-2</v>
      </c>
      <c r="Q93" s="1"/>
      <c r="R93" s="1"/>
      <c r="S93" s="1"/>
      <c r="T93" s="44"/>
    </row>
    <row r="94" spans="1:20" ht="14.25" x14ac:dyDescent="0.45">
      <c r="A94" s="10">
        <v>24320</v>
      </c>
      <c r="B94" s="11">
        <v>1447.5</v>
      </c>
      <c r="C94" s="9">
        <f t="shared" si="18"/>
        <v>-2.5496141124586869E-3</v>
      </c>
      <c r="D94" s="9">
        <f t="shared" si="19"/>
        <v>2.441613588110414E-2</v>
      </c>
      <c r="E94" s="90" t="str">
        <f>IFERROR(VLOOKUP(A94,SPY!$A$2:$E$379,5,FALSE),"")</f>
        <v/>
      </c>
      <c r="F94" s="9"/>
      <c r="H94" s="80">
        <v>0.97</v>
      </c>
      <c r="I94" s="43">
        <f t="shared" si="21"/>
        <v>1.1161259121454265E-2</v>
      </c>
      <c r="J94" s="1"/>
      <c r="K94" s="1"/>
      <c r="L94" s="1"/>
      <c r="M94" s="44"/>
      <c r="O94" s="80">
        <v>0.97</v>
      </c>
      <c r="P94" s="43">
        <f t="shared" si="20"/>
        <v>9.699456896521344E-2</v>
      </c>
      <c r="Q94" s="1"/>
      <c r="R94" s="1"/>
      <c r="S94" s="1"/>
      <c r="T94" s="44"/>
    </row>
    <row r="95" spans="1:20" ht="14.25" x14ac:dyDescent="0.45">
      <c r="A95" s="10">
        <v>24351</v>
      </c>
      <c r="B95" s="11">
        <v>1451.6</v>
      </c>
      <c r="C95" s="9">
        <f t="shared" si="18"/>
        <v>2.8324697754749106E-3</v>
      </c>
      <c r="D95" s="9">
        <f t="shared" si="19"/>
        <v>2.1102982554867866E-2</v>
      </c>
      <c r="E95" s="90" t="str">
        <f>IFERROR(VLOOKUP(A95,SPY!$A$2:$E$379,5,FALSE),"")</f>
        <v/>
      </c>
      <c r="F95" s="9"/>
      <c r="H95" s="80">
        <v>0.98</v>
      </c>
      <c r="I95" s="43">
        <f t="shared" si="21"/>
        <v>1.2519218262619331E-2</v>
      </c>
      <c r="J95" s="1"/>
      <c r="K95" s="1"/>
      <c r="L95" s="1"/>
      <c r="M95" s="44"/>
      <c r="O95" s="80">
        <v>0.98</v>
      </c>
      <c r="P95" s="43">
        <f t="shared" si="20"/>
        <v>0.10413310623661319</v>
      </c>
      <c r="Q95" s="1"/>
      <c r="R95" s="1"/>
      <c r="S95" s="1"/>
      <c r="T95" s="44"/>
    </row>
    <row r="96" spans="1:20" ht="14.25" x14ac:dyDescent="0.45">
      <c r="A96" s="10">
        <v>24381</v>
      </c>
      <c r="B96" s="11">
        <v>1448.1</v>
      </c>
      <c r="C96" s="9">
        <f t="shared" si="18"/>
        <v>-2.4111325434004183E-3</v>
      </c>
      <c r="D96" s="9">
        <f t="shared" si="19"/>
        <v>1.2657342657342641E-2</v>
      </c>
      <c r="E96" s="90" t="str">
        <f>IFERROR(VLOOKUP(A96,SPY!$A$2:$E$379,5,FALSE),"")</f>
        <v/>
      </c>
      <c r="F96" s="9"/>
      <c r="H96" s="80">
        <v>0.99</v>
      </c>
      <c r="I96" s="43">
        <f t="shared" si="21"/>
        <v>1.7411850146895322E-2</v>
      </c>
      <c r="J96" s="1"/>
      <c r="K96" s="1"/>
      <c r="L96" s="1"/>
      <c r="M96" s="44"/>
      <c r="O96" s="80">
        <v>0.99</v>
      </c>
      <c r="P96" s="43">
        <f t="shared" si="20"/>
        <v>0.21732161636393321</v>
      </c>
      <c r="Q96" s="1"/>
      <c r="R96" s="1"/>
      <c r="S96" s="1"/>
      <c r="T96" s="44"/>
    </row>
    <row r="97" spans="1:20" ht="14.65" thickBot="1" x14ac:dyDescent="0.5">
      <c r="A97" s="10">
        <v>24412</v>
      </c>
      <c r="B97" s="11">
        <v>1451.6</v>
      </c>
      <c r="C97" s="9">
        <f t="shared" si="18"/>
        <v>2.4169601546855102E-3</v>
      </c>
      <c r="D97" s="9">
        <f t="shared" si="19"/>
        <v>1.1356510833971933E-2</v>
      </c>
      <c r="E97" s="90" t="str">
        <f>IFERROR(VLOOKUP(A97,SPY!$A$2:$E$379,5,FALSE),"")</f>
        <v/>
      </c>
      <c r="F97" s="9"/>
      <c r="H97" s="81"/>
      <c r="I97" s="82"/>
      <c r="J97" s="82"/>
      <c r="K97" s="82"/>
      <c r="L97" s="82"/>
      <c r="M97" s="83"/>
      <c r="O97" s="81"/>
      <c r="P97" s="82"/>
      <c r="Q97" s="82"/>
      <c r="R97" s="82"/>
      <c r="S97" s="82"/>
      <c r="T97" s="83"/>
    </row>
    <row r="98" spans="1:20" x14ac:dyDescent="0.45">
      <c r="A98" s="10">
        <v>24442</v>
      </c>
      <c r="B98" s="11">
        <v>1458.7</v>
      </c>
      <c r="C98" s="9">
        <f t="shared" si="18"/>
        <v>4.8911545880407914E-3</v>
      </c>
      <c r="D98" s="9">
        <f t="shared" si="19"/>
        <v>1.1721459287002522E-2</v>
      </c>
      <c r="E98" s="90" t="str">
        <f>IFERROR(VLOOKUP(A98,SPY!$A$2:$E$379,5,FALSE),"")</f>
        <v/>
      </c>
      <c r="F98" s="9"/>
    </row>
    <row r="99" spans="1:20" x14ac:dyDescent="0.45">
      <c r="A99" s="10">
        <v>24473</v>
      </c>
      <c r="B99" s="11">
        <v>1463.8</v>
      </c>
      <c r="C99" s="9">
        <f t="shared" si="18"/>
        <v>3.4962637965310073E-3</v>
      </c>
      <c r="D99" s="9">
        <f t="shared" si="19"/>
        <v>1.0074523875241548E-2</v>
      </c>
      <c r="E99" s="90" t="str">
        <f>IFERROR(VLOOKUP(A99,SPY!$A$2:$E$379,5,FALSE),"")</f>
        <v/>
      </c>
      <c r="F99" s="9"/>
    </row>
    <row r="100" spans="1:20" x14ac:dyDescent="0.45">
      <c r="A100" s="10">
        <v>24504</v>
      </c>
      <c r="B100" s="11">
        <v>1470</v>
      </c>
      <c r="C100" s="9">
        <f t="shared" si="18"/>
        <v>4.2355513048231153E-3</v>
      </c>
      <c r="D100" s="9">
        <f t="shared" si="19"/>
        <v>1.4983083615273118E-2</v>
      </c>
      <c r="E100" s="90" t="str">
        <f>IFERROR(VLOOKUP(A100,SPY!$A$2:$E$379,5,FALSE),"")</f>
        <v/>
      </c>
      <c r="F100" s="9"/>
    </row>
    <row r="101" spans="1:20" x14ac:dyDescent="0.45">
      <c r="A101" s="10">
        <v>24532</v>
      </c>
      <c r="B101" s="11">
        <v>1483.9</v>
      </c>
      <c r="C101" s="9">
        <f t="shared" si="18"/>
        <v>9.4557823129253205E-3</v>
      </c>
      <c r="D101" s="9">
        <f t="shared" si="19"/>
        <v>2.2110483537677528E-2</v>
      </c>
      <c r="E101" s="90" t="str">
        <f>IFERROR(VLOOKUP(A101,SPY!$A$2:$E$379,5,FALSE),"")</f>
        <v/>
      </c>
      <c r="F101" s="9"/>
    </row>
    <row r="102" spans="1:20" x14ac:dyDescent="0.45">
      <c r="A102" s="10">
        <v>24563</v>
      </c>
      <c r="B102" s="11">
        <v>1486.7</v>
      </c>
      <c r="C102" s="9">
        <f t="shared" si="18"/>
        <v>1.8869196037467617E-3</v>
      </c>
      <c r="D102" s="9">
        <f t="shared" si="19"/>
        <v>2.263034805337738E-2</v>
      </c>
      <c r="E102" s="90" t="str">
        <f>IFERROR(VLOOKUP(A102,SPY!$A$2:$E$379,5,FALSE),"")</f>
        <v/>
      </c>
      <c r="F102" s="9"/>
    </row>
    <row r="103" spans="1:20" x14ac:dyDescent="0.45">
      <c r="A103" s="10">
        <v>24593</v>
      </c>
      <c r="B103" s="11">
        <v>1502.1</v>
      </c>
      <c r="C103" s="9">
        <f t="shared" si="18"/>
        <v>1.0358512140983267E-2</v>
      </c>
      <c r="D103" s="9">
        <f t="shared" si="19"/>
        <v>3.3649876135425139E-2</v>
      </c>
      <c r="E103" s="90" t="str">
        <f>IFERROR(VLOOKUP(A103,SPY!$A$2:$E$379,5,FALSE),"")</f>
        <v/>
      </c>
      <c r="F103" s="9"/>
    </row>
    <row r="104" spans="1:20" x14ac:dyDescent="0.45">
      <c r="A104" s="10">
        <v>24624</v>
      </c>
      <c r="B104" s="11">
        <v>1507.5</v>
      </c>
      <c r="C104" s="9">
        <f t="shared" si="18"/>
        <v>3.5949670461354888E-3</v>
      </c>
      <c r="D104" s="9">
        <f t="shared" si="19"/>
        <v>3.5940076965365497E-2</v>
      </c>
      <c r="E104" s="90" t="str">
        <f>IFERROR(VLOOKUP(A104,SPY!$A$2:$E$379,5,FALSE),"")</f>
        <v/>
      </c>
      <c r="F104" s="9"/>
    </row>
    <row r="105" spans="1:20" x14ac:dyDescent="0.45">
      <c r="A105" s="10">
        <v>24654</v>
      </c>
      <c r="B105" s="11">
        <v>1515.9</v>
      </c>
      <c r="C105" s="9">
        <f t="shared" si="18"/>
        <v>5.5721393034826594E-3</v>
      </c>
      <c r="D105" s="9">
        <f t="shared" si="19"/>
        <v>4.4583792723263516E-2</v>
      </c>
      <c r="E105" s="90" t="str">
        <f>IFERROR(VLOOKUP(A105,SPY!$A$2:$E$379,5,FALSE),"")</f>
        <v/>
      </c>
      <c r="F105" s="9"/>
    </row>
    <row r="106" spans="1:20" x14ac:dyDescent="0.45">
      <c r="A106" s="10">
        <v>24685</v>
      </c>
      <c r="B106" s="11">
        <v>1524.8</v>
      </c>
      <c r="C106" s="9">
        <f t="shared" si="18"/>
        <v>5.8710996767596946E-3</v>
      </c>
      <c r="D106" s="9">
        <f t="shared" si="19"/>
        <v>5.3402417962003401E-2</v>
      </c>
      <c r="E106" s="90" t="str">
        <f>IFERROR(VLOOKUP(A106,SPY!$A$2:$E$379,5,FALSE),"")</f>
        <v/>
      </c>
      <c r="F106" s="9"/>
    </row>
    <row r="107" spans="1:20" x14ac:dyDescent="0.45">
      <c r="A107" s="10">
        <v>24716</v>
      </c>
      <c r="B107" s="11">
        <v>1531.8</v>
      </c>
      <c r="C107" s="9">
        <f t="shared" si="18"/>
        <v>4.590766002098734E-3</v>
      </c>
      <c r="D107" s="9">
        <f t="shared" si="19"/>
        <v>5.5249379994488867E-2</v>
      </c>
      <c r="E107" s="90" t="str">
        <f>IFERROR(VLOOKUP(A107,SPY!$A$2:$E$379,5,FALSE),"")</f>
        <v/>
      </c>
      <c r="F107" s="9"/>
    </row>
    <row r="108" spans="1:20" x14ac:dyDescent="0.45">
      <c r="A108" s="10">
        <v>24746</v>
      </c>
      <c r="B108" s="11">
        <v>1537.7</v>
      </c>
      <c r="C108" s="9">
        <f t="shared" si="18"/>
        <v>3.8516777647212841E-3</v>
      </c>
      <c r="D108" s="9">
        <f t="shared" si="19"/>
        <v>6.1874179959947595E-2</v>
      </c>
      <c r="E108" s="90" t="str">
        <f>IFERROR(VLOOKUP(A108,SPY!$A$2:$E$379,5,FALSE),"")</f>
        <v/>
      </c>
      <c r="F108" s="9"/>
    </row>
    <row r="109" spans="1:20" x14ac:dyDescent="0.45">
      <c r="A109" s="10">
        <v>24777</v>
      </c>
      <c r="B109" s="11">
        <v>1537.5</v>
      </c>
      <c r="C109" s="9">
        <f t="shared" si="18"/>
        <v>-1.3006438186902169E-4</v>
      </c>
      <c r="D109" s="9">
        <f t="shared" si="19"/>
        <v>5.9176081565169625E-2</v>
      </c>
      <c r="E109" s="90" t="str">
        <f>IFERROR(VLOOKUP(A109,SPY!$A$2:$E$379,5,FALSE),"")</f>
        <v/>
      </c>
      <c r="F109" s="9"/>
    </row>
    <row r="110" spans="1:20" x14ac:dyDescent="0.45">
      <c r="A110" s="10">
        <v>24807</v>
      </c>
      <c r="B110" s="11">
        <v>1543.5</v>
      </c>
      <c r="C110" s="9">
        <f t="shared" si="18"/>
        <v>3.9024390243902474E-3</v>
      </c>
      <c r="D110" s="9">
        <f t="shared" si="19"/>
        <v>5.8133954891341544E-2</v>
      </c>
      <c r="E110" s="90" t="str">
        <f>IFERROR(VLOOKUP(A110,SPY!$A$2:$E$379,5,FALSE),"")</f>
        <v/>
      </c>
      <c r="F110" s="9"/>
    </row>
    <row r="111" spans="1:20" x14ac:dyDescent="0.45">
      <c r="A111" s="10">
        <v>24838</v>
      </c>
      <c r="B111" s="11">
        <v>1546.6</v>
      </c>
      <c r="C111" s="9">
        <f t="shared" si="18"/>
        <v>2.0084224165857201E-3</v>
      </c>
      <c r="D111" s="9">
        <f t="shared" si="19"/>
        <v>5.6565104522475762E-2</v>
      </c>
      <c r="E111" s="90" t="str">
        <f>IFERROR(VLOOKUP(A111,SPY!$A$2:$E$379,5,FALSE),"")</f>
        <v/>
      </c>
      <c r="F111" s="9"/>
    </row>
    <row r="112" spans="1:20" x14ac:dyDescent="0.45">
      <c r="A112" s="10">
        <v>24869</v>
      </c>
      <c r="B112" s="11">
        <v>1550.9</v>
      </c>
      <c r="C112" s="9">
        <f t="shared" si="18"/>
        <v>2.7802922539765795E-3</v>
      </c>
      <c r="D112" s="9">
        <f t="shared" si="19"/>
        <v>5.5034013605442134E-2</v>
      </c>
      <c r="E112" s="90" t="str">
        <f>IFERROR(VLOOKUP(A112,SPY!$A$2:$E$379,5,FALSE),"")</f>
        <v/>
      </c>
      <c r="F112" s="9"/>
    </row>
    <row r="113" spans="1:6" x14ac:dyDescent="0.45">
      <c r="A113" s="10">
        <v>24898</v>
      </c>
      <c r="B113" s="11">
        <v>1554.5</v>
      </c>
      <c r="C113" s="9">
        <f t="shared" si="18"/>
        <v>2.3212328325488141E-3</v>
      </c>
      <c r="D113" s="9">
        <f t="shared" si="19"/>
        <v>4.7577330008760743E-2</v>
      </c>
      <c r="E113" s="90" t="str">
        <f>IFERROR(VLOOKUP(A113,SPY!$A$2:$E$379,5,FALSE),"")</f>
        <v/>
      </c>
      <c r="F113" s="9"/>
    </row>
    <row r="114" spans="1:6" x14ac:dyDescent="0.45">
      <c r="A114" s="10">
        <v>24929</v>
      </c>
      <c r="B114" s="11">
        <v>1557.3</v>
      </c>
      <c r="C114" s="9">
        <f t="shared" si="18"/>
        <v>1.8012222579606441E-3</v>
      </c>
      <c r="D114" s="9">
        <f t="shared" si="19"/>
        <v>4.7487724490482108E-2</v>
      </c>
      <c r="E114" s="90" t="str">
        <f>IFERROR(VLOOKUP(A114,SPY!$A$2:$E$379,5,FALSE),"")</f>
        <v/>
      </c>
      <c r="F114" s="9"/>
    </row>
    <row r="115" spans="1:6" x14ac:dyDescent="0.45">
      <c r="A115" s="10">
        <v>24959</v>
      </c>
      <c r="B115" s="11">
        <v>1562</v>
      </c>
      <c r="C115" s="9">
        <f t="shared" si="18"/>
        <v>3.0180440506004658E-3</v>
      </c>
      <c r="D115" s="9">
        <f t="shared" si="19"/>
        <v>3.987750482657626E-2</v>
      </c>
      <c r="E115" s="90" t="str">
        <f>IFERROR(VLOOKUP(A115,SPY!$A$2:$E$379,5,FALSE),"")</f>
        <v/>
      </c>
      <c r="F115" s="9"/>
    </row>
    <row r="116" spans="1:6" x14ac:dyDescent="0.45">
      <c r="A116" s="10">
        <v>24990</v>
      </c>
      <c r="B116" s="11">
        <v>1563.7</v>
      </c>
      <c r="C116" s="9">
        <f t="shared" si="18"/>
        <v>1.0883482714469928E-3</v>
      </c>
      <c r="D116" s="9">
        <f t="shared" si="19"/>
        <v>3.7280265339966867E-2</v>
      </c>
      <c r="E116" s="90" t="str">
        <f>IFERROR(VLOOKUP(A116,SPY!$A$2:$E$379,5,FALSE),"")</f>
        <v/>
      </c>
      <c r="F116" s="9"/>
    </row>
    <row r="117" spans="1:6" x14ac:dyDescent="0.45">
      <c r="A117" s="10">
        <v>25020</v>
      </c>
      <c r="B117" s="11">
        <v>1563.3</v>
      </c>
      <c r="C117" s="9">
        <f t="shared" si="18"/>
        <v>-2.5580354287912943E-4</v>
      </c>
      <c r="D117" s="9">
        <f t="shared" si="19"/>
        <v>3.1268553334652616E-2</v>
      </c>
      <c r="E117" s="90" t="str">
        <f>IFERROR(VLOOKUP(A117,SPY!$A$2:$E$379,5,FALSE),"")</f>
        <v/>
      </c>
      <c r="F117" s="9"/>
    </row>
    <row r="118" spans="1:6" x14ac:dyDescent="0.45">
      <c r="A118" s="10">
        <v>25051</v>
      </c>
      <c r="B118" s="11">
        <v>1569.7</v>
      </c>
      <c r="C118" s="9">
        <f t="shared" si="18"/>
        <v>4.0939039211924655E-3</v>
      </c>
      <c r="D118" s="9">
        <f t="shared" si="19"/>
        <v>2.944648478488987E-2</v>
      </c>
      <c r="E118" s="90" t="str">
        <f>IFERROR(VLOOKUP(A118,SPY!$A$2:$E$379,5,FALSE),"")</f>
        <v/>
      </c>
      <c r="F118" s="9"/>
    </row>
    <row r="119" spans="1:6" x14ac:dyDescent="0.45">
      <c r="A119" s="10">
        <v>25082</v>
      </c>
      <c r="B119" s="11">
        <v>1577.2</v>
      </c>
      <c r="C119" s="9">
        <f t="shared" si="18"/>
        <v>4.7779830540868318E-3</v>
      </c>
      <c r="D119" s="9">
        <f t="shared" si="19"/>
        <v>2.9638333986160115E-2</v>
      </c>
      <c r="E119" s="90" t="str">
        <f>IFERROR(VLOOKUP(A119,SPY!$A$2:$E$379,5,FALSE),"")</f>
        <v/>
      </c>
      <c r="F119" s="9"/>
    </row>
    <row r="120" spans="1:6" x14ac:dyDescent="0.45">
      <c r="A120" s="10">
        <v>25112</v>
      </c>
      <c r="B120" s="11">
        <v>1579.6</v>
      </c>
      <c r="C120" s="9">
        <f t="shared" si="18"/>
        <v>1.5216839969565132E-3</v>
      </c>
      <c r="D120" s="9">
        <f t="shared" si="19"/>
        <v>2.7248488001560656E-2</v>
      </c>
      <c r="E120" s="90" t="str">
        <f>IFERROR(VLOOKUP(A120,SPY!$A$2:$E$379,5,FALSE),"")</f>
        <v/>
      </c>
      <c r="F120" s="9"/>
    </row>
    <row r="121" spans="1:6" x14ac:dyDescent="0.45">
      <c r="A121" s="10">
        <v>25143</v>
      </c>
      <c r="B121" s="11">
        <v>1588.7</v>
      </c>
      <c r="C121" s="9">
        <f t="shared" si="18"/>
        <v>5.7609521397823382E-3</v>
      </c>
      <c r="D121" s="9">
        <f t="shared" si="19"/>
        <v>3.3300813008130037E-2</v>
      </c>
      <c r="E121" s="90" t="str">
        <f>IFERROR(VLOOKUP(A121,SPY!$A$2:$E$379,5,FALSE),"")</f>
        <v/>
      </c>
      <c r="F121" s="9"/>
    </row>
    <row r="122" spans="1:6" x14ac:dyDescent="0.45">
      <c r="A122" s="10">
        <v>25173</v>
      </c>
      <c r="B122" s="11">
        <v>1592.1</v>
      </c>
      <c r="C122" s="9">
        <f t="shared" si="18"/>
        <v>2.1401145590733694E-3</v>
      </c>
      <c r="D122" s="9">
        <f t="shared" si="19"/>
        <v>3.14868804664723E-2</v>
      </c>
      <c r="E122" s="90" t="str">
        <f>IFERROR(VLOOKUP(A122,SPY!$A$2:$E$379,5,FALSE),"")</f>
        <v/>
      </c>
      <c r="F122" s="9"/>
    </row>
    <row r="123" spans="1:6" x14ac:dyDescent="0.45">
      <c r="A123" s="10">
        <v>25204</v>
      </c>
      <c r="B123" s="11">
        <v>1594.7</v>
      </c>
      <c r="C123" s="9">
        <f t="shared" si="18"/>
        <v>1.6330632497960629E-3</v>
      </c>
      <c r="D123" s="9">
        <f t="shared" si="19"/>
        <v>3.1100478468899517E-2</v>
      </c>
      <c r="E123" s="90" t="str">
        <f>IFERROR(VLOOKUP(A123,SPY!$A$2:$E$379,5,FALSE),"")</f>
        <v/>
      </c>
      <c r="F123" s="9"/>
    </row>
    <row r="124" spans="1:6" x14ac:dyDescent="0.45">
      <c r="A124" s="10">
        <v>25235</v>
      </c>
      <c r="B124" s="11">
        <v>1597.5</v>
      </c>
      <c r="C124" s="9">
        <f t="shared" si="18"/>
        <v>1.7558161409669815E-3</v>
      </c>
      <c r="D124" s="9">
        <f t="shared" si="19"/>
        <v>3.0047069443548846E-2</v>
      </c>
      <c r="E124" s="90" t="str">
        <f>IFERROR(VLOOKUP(A124,SPY!$A$2:$E$379,5,FALSE),"")</f>
        <v/>
      </c>
      <c r="F124" s="9"/>
    </row>
    <row r="125" spans="1:6" x14ac:dyDescent="0.45">
      <c r="A125" s="10">
        <v>25263</v>
      </c>
      <c r="B125" s="11">
        <v>1591.1</v>
      </c>
      <c r="C125" s="9">
        <f t="shared" si="18"/>
        <v>-4.0062597809077394E-3</v>
      </c>
      <c r="D125" s="9">
        <f t="shared" si="19"/>
        <v>2.3544548086201322E-2</v>
      </c>
      <c r="E125" s="90" t="str">
        <f>IFERROR(VLOOKUP(A125,SPY!$A$2:$E$379,5,FALSE),"")</f>
        <v/>
      </c>
      <c r="F125" s="9"/>
    </row>
    <row r="126" spans="1:6" x14ac:dyDescent="0.45">
      <c r="A126" s="10">
        <v>25294</v>
      </c>
      <c r="B126" s="11">
        <v>1586</v>
      </c>
      <c r="C126" s="9">
        <f t="shared" si="18"/>
        <v>-3.2053296461567182E-3</v>
      </c>
      <c r="D126" s="9">
        <f t="shared" si="19"/>
        <v>1.8429332819623667E-2</v>
      </c>
      <c r="E126" s="90" t="str">
        <f>IFERROR(VLOOKUP(A126,SPY!$A$2:$E$379,5,FALSE),"")</f>
        <v/>
      </c>
      <c r="F126" s="9"/>
    </row>
    <row r="127" spans="1:6" x14ac:dyDescent="0.45">
      <c r="A127" s="10">
        <v>25324</v>
      </c>
      <c r="B127" s="11">
        <v>1583.8</v>
      </c>
      <c r="C127" s="9">
        <f t="shared" si="18"/>
        <v>-1.3871374527112401E-3</v>
      </c>
      <c r="D127" s="9">
        <f t="shared" si="19"/>
        <v>1.3956466069142026E-2</v>
      </c>
      <c r="E127" s="90" t="str">
        <f>IFERROR(VLOOKUP(A127,SPY!$A$2:$E$379,5,FALSE),"")</f>
        <v/>
      </c>
      <c r="F127" s="9"/>
    </row>
    <row r="128" spans="1:6" x14ac:dyDescent="0.45">
      <c r="A128" s="10">
        <v>25355</v>
      </c>
      <c r="B128" s="11">
        <v>1580.6</v>
      </c>
      <c r="C128" s="9">
        <f t="shared" si="18"/>
        <v>-2.020457128425357E-3</v>
      </c>
      <c r="D128" s="9">
        <f t="shared" si="19"/>
        <v>1.0807699686640637E-2</v>
      </c>
      <c r="E128" s="90" t="str">
        <f>IFERROR(VLOOKUP(A128,SPY!$A$2:$E$379,5,FALSE),"")</f>
        <v/>
      </c>
      <c r="F128" s="9"/>
    </row>
    <row r="129" spans="1:6" x14ac:dyDescent="0.45">
      <c r="A129" s="10">
        <v>25385</v>
      </c>
      <c r="B129" s="11">
        <v>1574.7</v>
      </c>
      <c r="C129" s="9">
        <f t="shared" si="18"/>
        <v>-3.7327597115018873E-3</v>
      </c>
      <c r="D129" s="9">
        <f t="shared" si="19"/>
        <v>7.2922663596239889E-3</v>
      </c>
      <c r="E129" s="90" t="str">
        <f>IFERROR(VLOOKUP(A129,SPY!$A$2:$E$379,5,FALSE),"")</f>
        <v/>
      </c>
      <c r="F129" s="9"/>
    </row>
    <row r="130" spans="1:6" x14ac:dyDescent="0.45">
      <c r="A130" s="10">
        <v>25416</v>
      </c>
      <c r="B130" s="11">
        <v>1572.1</v>
      </c>
      <c r="C130" s="9">
        <f t="shared" si="18"/>
        <v>-1.6511081475837353E-3</v>
      </c>
      <c r="D130" s="9">
        <f t="shared" si="19"/>
        <v>1.5289545773076174E-3</v>
      </c>
      <c r="E130" s="90" t="str">
        <f>IFERROR(VLOOKUP(A130,SPY!$A$2:$E$379,5,FALSE),"")</f>
        <v/>
      </c>
      <c r="F130" s="9"/>
    </row>
    <row r="131" spans="1:6" x14ac:dyDescent="0.45">
      <c r="A131" s="10">
        <v>25447</v>
      </c>
      <c r="B131" s="11">
        <v>1569</v>
      </c>
      <c r="C131" s="9">
        <f t="shared" si="18"/>
        <v>-1.9718847401564155E-3</v>
      </c>
      <c r="D131" s="9">
        <f t="shared" si="19"/>
        <v>-5.1990869896018088E-3</v>
      </c>
      <c r="E131" s="90" t="str">
        <f>IFERROR(VLOOKUP(A131,SPY!$A$2:$E$379,5,FALSE),"")</f>
        <v/>
      </c>
      <c r="F131" s="9"/>
    </row>
    <row r="132" spans="1:6" x14ac:dyDescent="0.45">
      <c r="A132" s="10">
        <v>25477</v>
      </c>
      <c r="B132" s="11">
        <v>1564.1</v>
      </c>
      <c r="C132" s="9">
        <f t="shared" si="18"/>
        <v>-3.1230082855322472E-3</v>
      </c>
      <c r="D132" s="9">
        <f t="shared" si="19"/>
        <v>-9.8126107875411428E-3</v>
      </c>
      <c r="E132" s="90" t="str">
        <f>IFERROR(VLOOKUP(A132,SPY!$A$2:$E$379,5,FALSE),"")</f>
        <v/>
      </c>
      <c r="F132" s="9"/>
    </row>
    <row r="133" spans="1:6" x14ac:dyDescent="0.45">
      <c r="A133" s="10">
        <v>25508</v>
      </c>
      <c r="B133" s="11">
        <v>1561.1</v>
      </c>
      <c r="C133" s="9">
        <f t="shared" ref="C133:C196" si="22">B133/B132-1</f>
        <v>-1.9180359312064299E-3</v>
      </c>
      <c r="D133" s="9">
        <f t="shared" si="19"/>
        <v>-1.7372694656008103E-2</v>
      </c>
      <c r="E133" s="90" t="str">
        <f>IFERROR(VLOOKUP(A133,SPY!$A$2:$E$379,5,FALSE),"")</f>
        <v/>
      </c>
      <c r="F133" s="9"/>
    </row>
    <row r="134" spans="1:6" x14ac:dyDescent="0.45">
      <c r="A134" s="10">
        <v>25538</v>
      </c>
      <c r="B134" s="11">
        <v>1559.4</v>
      </c>
      <c r="C134" s="9">
        <f t="shared" si="22"/>
        <v>-1.0889757222469765E-3</v>
      </c>
      <c r="D134" s="9">
        <f t="shared" si="19"/>
        <v>-2.0538910872432536E-2</v>
      </c>
      <c r="E134" s="90" t="str">
        <f>IFERROR(VLOOKUP(A134,SPY!$A$2:$E$379,5,FALSE),"")</f>
        <v/>
      </c>
      <c r="F134" s="9"/>
    </row>
    <row r="135" spans="1:6" x14ac:dyDescent="0.45">
      <c r="A135" s="10">
        <v>25569</v>
      </c>
      <c r="B135" s="11">
        <v>1555.7</v>
      </c>
      <c r="C135" s="9">
        <f t="shared" si="22"/>
        <v>-2.3727074515840219E-3</v>
      </c>
      <c r="D135" s="9">
        <f t="shared" si="19"/>
        <v>-2.4456010534896877E-2</v>
      </c>
      <c r="E135" s="90" t="str">
        <f>IFERROR(VLOOKUP(A135,SPY!$A$2:$E$379,5,FALSE),"")</f>
        <v/>
      </c>
      <c r="F135" s="9"/>
    </row>
    <row r="136" spans="1:6" x14ac:dyDescent="0.45">
      <c r="A136" s="10">
        <v>25600</v>
      </c>
      <c r="B136" s="11">
        <v>1538.8</v>
      </c>
      <c r="C136" s="9">
        <f t="shared" si="22"/>
        <v>-1.0863276981423198E-2</v>
      </c>
      <c r="D136" s="9">
        <f t="shared" si="19"/>
        <v>-3.6744913928012601E-2</v>
      </c>
      <c r="E136" s="90" t="str">
        <f>IFERROR(VLOOKUP(A136,SPY!$A$2:$E$379,5,FALSE),"")</f>
        <v/>
      </c>
      <c r="F136" s="9"/>
    </row>
    <row r="137" spans="1:6" x14ac:dyDescent="0.45">
      <c r="A137" s="10">
        <v>25628</v>
      </c>
      <c r="B137" s="11">
        <v>1533.4</v>
      </c>
      <c r="C137" s="9">
        <f t="shared" si="22"/>
        <v>-3.5092279698465401E-3</v>
      </c>
      <c r="D137" s="9">
        <f t="shared" si="19"/>
        <v>-3.6264219722204616E-2</v>
      </c>
      <c r="E137" s="90" t="str">
        <f>IFERROR(VLOOKUP(A137,SPY!$A$2:$E$379,5,FALSE),"")</f>
        <v/>
      </c>
      <c r="F137" s="9"/>
    </row>
    <row r="138" spans="1:6" x14ac:dyDescent="0.45">
      <c r="A138" s="10">
        <v>25659</v>
      </c>
      <c r="B138" s="11">
        <v>1528.3</v>
      </c>
      <c r="C138" s="9">
        <f t="shared" si="22"/>
        <v>-3.3259423503326779E-3</v>
      </c>
      <c r="D138" s="9">
        <f t="shared" si="19"/>
        <v>-3.6380832282471687E-2</v>
      </c>
      <c r="E138" s="90" t="str">
        <f>IFERROR(VLOOKUP(A138,SPY!$A$2:$E$379,5,FALSE),"")</f>
        <v/>
      </c>
      <c r="F138" s="9"/>
    </row>
    <row r="139" spans="1:6" x14ac:dyDescent="0.45">
      <c r="A139" s="10">
        <v>25689</v>
      </c>
      <c r="B139" s="11">
        <v>1532.4</v>
      </c>
      <c r="C139" s="9">
        <f t="shared" si="22"/>
        <v>2.682719361382091E-3</v>
      </c>
      <c r="D139" s="9">
        <f t="shared" si="19"/>
        <v>-3.2453592625331429E-2</v>
      </c>
      <c r="E139" s="90" t="str">
        <f>IFERROR(VLOOKUP(A139,SPY!$A$2:$E$379,5,FALSE),"")</f>
        <v/>
      </c>
      <c r="F139" s="9"/>
    </row>
    <row r="140" spans="1:6" x14ac:dyDescent="0.45">
      <c r="A140" s="10">
        <v>25720</v>
      </c>
      <c r="B140" s="11">
        <v>1534</v>
      </c>
      <c r="C140" s="9">
        <f t="shared" si="22"/>
        <v>1.0441138084049673E-3</v>
      </c>
      <c r="D140" s="9">
        <f t="shared" si="19"/>
        <v>-2.9482475009489972E-2</v>
      </c>
      <c r="E140" s="90" t="str">
        <f>IFERROR(VLOOKUP(A140,SPY!$A$2:$E$379,5,FALSE),"")</f>
        <v/>
      </c>
      <c r="F140" s="9"/>
    </row>
    <row r="141" spans="1:6" x14ac:dyDescent="0.45">
      <c r="A141" s="10">
        <v>25750</v>
      </c>
      <c r="B141" s="11">
        <v>1540.1</v>
      </c>
      <c r="C141" s="9">
        <f t="shared" si="22"/>
        <v>3.9765319426334766E-3</v>
      </c>
      <c r="D141" s="9">
        <f t="shared" si="19"/>
        <v>-2.1972439194767324E-2</v>
      </c>
      <c r="E141" s="90" t="str">
        <f>IFERROR(VLOOKUP(A141,SPY!$A$2:$E$379,5,FALSE),"")</f>
        <v/>
      </c>
      <c r="F141" s="9"/>
    </row>
    <row r="142" spans="1:6" x14ac:dyDescent="0.45">
      <c r="A142" s="10">
        <v>25781</v>
      </c>
      <c r="B142" s="11">
        <v>1551</v>
      </c>
      <c r="C142" s="9">
        <f t="shared" si="22"/>
        <v>7.0774625024350168E-3</v>
      </c>
      <c r="D142" s="9">
        <f t="shared" si="19"/>
        <v>-1.3421538070097272E-2</v>
      </c>
      <c r="E142" s="90" t="str">
        <f>IFERROR(VLOOKUP(A142,SPY!$A$2:$E$379,5,FALSE),"")</f>
        <v/>
      </c>
      <c r="F142" s="9"/>
    </row>
    <row r="143" spans="1:6" x14ac:dyDescent="0.45">
      <c r="A143" s="10">
        <v>25812</v>
      </c>
      <c r="B143" s="11">
        <v>1559.2</v>
      </c>
      <c r="C143" s="9">
        <f t="shared" si="22"/>
        <v>5.2869116698903706E-3</v>
      </c>
      <c r="D143" s="9">
        <f t="shared" si="19"/>
        <v>-6.2460165710643833E-3</v>
      </c>
      <c r="E143" s="90" t="str">
        <f>IFERROR(VLOOKUP(A143,SPY!$A$2:$E$379,5,FALSE),"")</f>
        <v/>
      </c>
      <c r="F143" s="9"/>
    </row>
    <row r="144" spans="1:6" x14ac:dyDescent="0.45">
      <c r="A144" s="10">
        <v>25842</v>
      </c>
      <c r="B144" s="11">
        <v>1564.5</v>
      </c>
      <c r="C144" s="9">
        <f t="shared" si="22"/>
        <v>3.3991790661878074E-3</v>
      </c>
      <c r="D144" s="9">
        <f t="shared" ref="D144:D207" si="23">B144/B132-1</f>
        <v>2.5573812416102015E-4</v>
      </c>
      <c r="E144" s="90" t="str">
        <f>IFERROR(VLOOKUP(A144,SPY!$A$2:$E$379,5,FALSE),"")</f>
        <v/>
      </c>
      <c r="F144" s="9"/>
    </row>
    <row r="145" spans="1:6" x14ac:dyDescent="0.45">
      <c r="A145" s="10">
        <v>25873</v>
      </c>
      <c r="B145" s="11">
        <v>1568.4</v>
      </c>
      <c r="C145" s="9">
        <f t="shared" si="22"/>
        <v>2.4928092042186822E-3</v>
      </c>
      <c r="D145" s="9">
        <f t="shared" si="23"/>
        <v>4.6761898661200618E-3</v>
      </c>
      <c r="E145" s="90" t="str">
        <f>IFERROR(VLOOKUP(A145,SPY!$A$2:$E$379,5,FALSE),"")</f>
        <v/>
      </c>
      <c r="F145" s="9"/>
    </row>
    <row r="146" spans="1:6" x14ac:dyDescent="0.45">
      <c r="A146" s="10">
        <v>25903</v>
      </c>
      <c r="B146" s="11">
        <v>1574.1</v>
      </c>
      <c r="C146" s="9">
        <f t="shared" si="22"/>
        <v>3.6342769701604993E-3</v>
      </c>
      <c r="D146" s="9">
        <f t="shared" si="23"/>
        <v>9.4267025779144475E-3</v>
      </c>
      <c r="E146" s="90" t="str">
        <f>IFERROR(VLOOKUP(A146,SPY!$A$2:$E$379,5,FALSE),"")</f>
        <v/>
      </c>
      <c r="F146" s="9"/>
    </row>
    <row r="147" spans="1:6" x14ac:dyDescent="0.45">
      <c r="A147" s="10">
        <v>25934</v>
      </c>
      <c r="B147" s="11">
        <v>1586.2</v>
      </c>
      <c r="C147" s="9">
        <f t="shared" si="22"/>
        <v>7.686932215234199E-3</v>
      </c>
      <c r="D147" s="9">
        <f t="shared" si="23"/>
        <v>1.9605322362923339E-2</v>
      </c>
      <c r="E147" s="90" t="str">
        <f>IFERROR(VLOOKUP(A147,SPY!$A$2:$E$379,5,FALSE),"")</f>
        <v/>
      </c>
      <c r="F147" s="9"/>
    </row>
    <row r="148" spans="1:6" x14ac:dyDescent="0.45">
      <c r="A148" s="10">
        <v>25965</v>
      </c>
      <c r="B148" s="11">
        <v>1606.5</v>
      </c>
      <c r="C148" s="9">
        <f t="shared" si="22"/>
        <v>1.2797881729920579E-2</v>
      </c>
      <c r="D148" s="9">
        <f t="shared" si="23"/>
        <v>4.3995321029373535E-2</v>
      </c>
      <c r="E148" s="90" t="str">
        <f>IFERROR(VLOOKUP(A148,SPY!$A$2:$E$379,5,FALSE),"")</f>
        <v/>
      </c>
      <c r="F148" s="9"/>
    </row>
    <row r="149" spans="1:6" x14ac:dyDescent="0.45">
      <c r="A149" s="10">
        <v>25993</v>
      </c>
      <c r="B149" s="11">
        <v>1624.7</v>
      </c>
      <c r="C149" s="9">
        <f t="shared" si="22"/>
        <v>1.1328976034858496E-2</v>
      </c>
      <c r="D149" s="9">
        <f t="shared" si="23"/>
        <v>5.9540889526542351E-2</v>
      </c>
      <c r="E149" s="90" t="str">
        <f>IFERROR(VLOOKUP(A149,SPY!$A$2:$E$379,5,FALSE),"")</f>
        <v/>
      </c>
      <c r="F149" s="9"/>
    </row>
    <row r="150" spans="1:6" x14ac:dyDescent="0.45">
      <c r="A150" s="10">
        <v>26024</v>
      </c>
      <c r="B150" s="11">
        <v>1641.9</v>
      </c>
      <c r="C150" s="9">
        <f t="shared" si="22"/>
        <v>1.0586569828276104E-2</v>
      </c>
      <c r="D150" s="9">
        <f t="shared" si="23"/>
        <v>7.4330955964143186E-2</v>
      </c>
      <c r="E150" s="90" t="str">
        <f>IFERROR(VLOOKUP(A150,SPY!$A$2:$E$379,5,FALSE),"")</f>
        <v/>
      </c>
      <c r="F150" s="9"/>
    </row>
    <row r="151" spans="1:6" x14ac:dyDescent="0.45">
      <c r="A151" s="10">
        <v>26054</v>
      </c>
      <c r="B151" s="11">
        <v>1654.3</v>
      </c>
      <c r="C151" s="9">
        <f t="shared" si="22"/>
        <v>7.5522260795419793E-3</v>
      </c>
      <c r="D151" s="9">
        <f t="shared" si="23"/>
        <v>7.9548420777864726E-2</v>
      </c>
      <c r="E151" s="90" t="str">
        <f>IFERROR(VLOOKUP(A151,SPY!$A$2:$E$379,5,FALSE),"")</f>
        <v/>
      </c>
      <c r="F151" s="9"/>
    </row>
    <row r="152" spans="1:6" x14ac:dyDescent="0.45">
      <c r="A152" s="10">
        <v>26085</v>
      </c>
      <c r="B152" s="11">
        <v>1661.7</v>
      </c>
      <c r="C152" s="9">
        <f t="shared" si="22"/>
        <v>4.4731910777973116E-3</v>
      </c>
      <c r="D152" s="9">
        <f t="shared" si="23"/>
        <v>8.324641460234683E-2</v>
      </c>
      <c r="E152" s="90" t="str">
        <f>IFERROR(VLOOKUP(A152,SPY!$A$2:$E$379,5,FALSE),"")</f>
        <v/>
      </c>
      <c r="F152" s="9"/>
    </row>
    <row r="153" spans="1:6" x14ac:dyDescent="0.45">
      <c r="A153" s="10">
        <v>26115</v>
      </c>
      <c r="B153" s="11">
        <v>1673.9</v>
      </c>
      <c r="C153" s="9">
        <f t="shared" si="22"/>
        <v>7.3418787988204226E-3</v>
      </c>
      <c r="D153" s="9">
        <f t="shared" si="23"/>
        <v>8.6877475488604805E-2</v>
      </c>
      <c r="E153" s="90" t="str">
        <f>IFERROR(VLOOKUP(A153,SPY!$A$2:$E$379,5,FALSE),"")</f>
        <v/>
      </c>
      <c r="F153" s="9"/>
    </row>
    <row r="154" spans="1:6" x14ac:dyDescent="0.45">
      <c r="A154" s="10">
        <v>26146</v>
      </c>
      <c r="B154" s="11">
        <v>1684.3</v>
      </c>
      <c r="C154" s="9">
        <f t="shared" si="22"/>
        <v>6.2130354262499576E-3</v>
      </c>
      <c r="D154" s="9">
        <f t="shared" si="23"/>
        <v>8.5944551901998789E-2</v>
      </c>
      <c r="E154" s="90" t="str">
        <f>IFERROR(VLOOKUP(A154,SPY!$A$2:$E$379,5,FALSE),"")</f>
        <v/>
      </c>
      <c r="F154" s="9"/>
    </row>
    <row r="155" spans="1:6" x14ac:dyDescent="0.45">
      <c r="A155" s="10">
        <v>26177</v>
      </c>
      <c r="B155" s="11">
        <v>1697.3</v>
      </c>
      <c r="C155" s="9">
        <f t="shared" si="22"/>
        <v>7.7183399631894911E-3</v>
      </c>
      <c r="D155" s="9">
        <f t="shared" si="23"/>
        <v>8.8571062083119489E-2</v>
      </c>
      <c r="E155" s="90" t="str">
        <f>IFERROR(VLOOKUP(A155,SPY!$A$2:$E$379,5,FALSE),"")</f>
        <v/>
      </c>
      <c r="F155" s="9"/>
    </row>
    <row r="156" spans="1:6" x14ac:dyDescent="0.45">
      <c r="A156" s="10">
        <v>26207</v>
      </c>
      <c r="B156" s="11">
        <v>1707.6</v>
      </c>
      <c r="C156" s="9">
        <f t="shared" si="22"/>
        <v>6.0684616744239861E-3</v>
      </c>
      <c r="D156" s="9">
        <f t="shared" si="23"/>
        <v>9.1466922339405565E-2</v>
      </c>
      <c r="E156" s="90" t="str">
        <f>IFERROR(VLOOKUP(A156,SPY!$A$2:$E$379,5,FALSE),"")</f>
        <v/>
      </c>
      <c r="F156" s="9"/>
    </row>
    <row r="157" spans="1:6" x14ac:dyDescent="0.45">
      <c r="A157" s="10">
        <v>26238</v>
      </c>
      <c r="B157" s="11">
        <v>1718.5</v>
      </c>
      <c r="C157" s="9">
        <f t="shared" si="22"/>
        <v>6.3832279222300059E-3</v>
      </c>
      <c r="D157" s="9">
        <f t="shared" si="23"/>
        <v>9.570262688089759E-2</v>
      </c>
      <c r="E157" s="90" t="str">
        <f>IFERROR(VLOOKUP(A157,SPY!$A$2:$E$379,5,FALSE),"")</f>
        <v/>
      </c>
      <c r="F157" s="9"/>
    </row>
    <row r="158" spans="1:6" x14ac:dyDescent="0.45">
      <c r="A158" s="10">
        <v>26268</v>
      </c>
      <c r="B158" s="11">
        <v>1728.2</v>
      </c>
      <c r="C158" s="9">
        <f t="shared" si="22"/>
        <v>5.6444573756182503E-3</v>
      </c>
      <c r="D158" s="9">
        <f t="shared" si="23"/>
        <v>9.7897211104758464E-2</v>
      </c>
      <c r="E158" s="90" t="str">
        <f>IFERROR(VLOOKUP(A158,SPY!$A$2:$E$379,5,FALSE),"")</f>
        <v/>
      </c>
      <c r="F158" s="9"/>
    </row>
    <row r="159" spans="1:6" x14ac:dyDescent="0.45">
      <c r="A159" s="10">
        <v>26299</v>
      </c>
      <c r="B159" s="11">
        <v>1742</v>
      </c>
      <c r="C159" s="9">
        <f t="shared" si="22"/>
        <v>7.9851868996643205E-3</v>
      </c>
      <c r="D159" s="9">
        <f t="shared" si="23"/>
        <v>9.8222166183331128E-2</v>
      </c>
      <c r="E159" s="90" t="str">
        <f>IFERROR(VLOOKUP(A159,SPY!$A$2:$E$379,5,FALSE),"")</f>
        <v/>
      </c>
      <c r="F159" s="9"/>
    </row>
    <row r="160" spans="1:6" x14ac:dyDescent="0.45">
      <c r="A160" s="10">
        <v>26330</v>
      </c>
      <c r="B160" s="11">
        <v>1752.9</v>
      </c>
      <c r="C160" s="9">
        <f t="shared" si="22"/>
        <v>6.2571756601608186E-3</v>
      </c>
      <c r="D160" s="9">
        <f t="shared" si="23"/>
        <v>9.1129785247432427E-2</v>
      </c>
      <c r="E160" s="90" t="str">
        <f>IFERROR(VLOOKUP(A160,SPY!$A$2:$E$379,5,FALSE),"")</f>
        <v/>
      </c>
      <c r="F160" s="9"/>
    </row>
    <row r="161" spans="1:6" x14ac:dyDescent="0.45">
      <c r="A161" s="10">
        <v>26359</v>
      </c>
      <c r="B161" s="11">
        <v>1771.7</v>
      </c>
      <c r="C161" s="9">
        <f t="shared" si="22"/>
        <v>1.0725084146271824E-2</v>
      </c>
      <c r="D161" s="9">
        <f t="shared" si="23"/>
        <v>9.0478242137009834E-2</v>
      </c>
      <c r="E161" s="90" t="str">
        <f>IFERROR(VLOOKUP(A161,SPY!$A$2:$E$379,5,FALSE),"")</f>
        <v/>
      </c>
      <c r="F161" s="9"/>
    </row>
    <row r="162" spans="1:6" x14ac:dyDescent="0.45">
      <c r="A162" s="10">
        <v>26390</v>
      </c>
      <c r="B162" s="11">
        <v>1779.3</v>
      </c>
      <c r="C162" s="9">
        <f t="shared" si="22"/>
        <v>4.2896652932211676E-3</v>
      </c>
      <c r="D162" s="9">
        <f t="shared" si="23"/>
        <v>8.3683537365247584E-2</v>
      </c>
      <c r="E162" s="90" t="str">
        <f>IFERROR(VLOOKUP(A162,SPY!$A$2:$E$379,5,FALSE),"")</f>
        <v/>
      </c>
      <c r="F162" s="9"/>
    </row>
    <row r="163" spans="1:6" x14ac:dyDescent="0.45">
      <c r="A163" s="10">
        <v>26420</v>
      </c>
      <c r="B163" s="11">
        <v>1786.8</v>
      </c>
      <c r="C163" s="9">
        <f t="shared" si="22"/>
        <v>4.2151407857022871E-3</v>
      </c>
      <c r="D163" s="9">
        <f t="shared" si="23"/>
        <v>8.0094299703802108E-2</v>
      </c>
      <c r="E163" s="90" t="str">
        <f>IFERROR(VLOOKUP(A163,SPY!$A$2:$E$379,5,FALSE),"")</f>
        <v/>
      </c>
      <c r="F163" s="9"/>
    </row>
    <row r="164" spans="1:6" x14ac:dyDescent="0.45">
      <c r="A164" s="10">
        <v>26451</v>
      </c>
      <c r="B164" s="11">
        <v>1797.8</v>
      </c>
      <c r="C164" s="9">
        <f t="shared" si="22"/>
        <v>6.1562569957465119E-3</v>
      </c>
      <c r="D164" s="9">
        <f t="shared" si="23"/>
        <v>8.1904074140940031E-2</v>
      </c>
      <c r="E164" s="90" t="str">
        <f>IFERROR(VLOOKUP(A164,SPY!$A$2:$E$379,5,FALSE),"")</f>
        <v/>
      </c>
      <c r="F164" s="9"/>
    </row>
    <row r="165" spans="1:6" x14ac:dyDescent="0.45">
      <c r="A165" s="10">
        <v>26481</v>
      </c>
      <c r="B165" s="11">
        <v>1817</v>
      </c>
      <c r="C165" s="9">
        <f t="shared" si="22"/>
        <v>1.0679719657358921E-2</v>
      </c>
      <c r="D165" s="9">
        <f t="shared" si="23"/>
        <v>8.5488977836190916E-2</v>
      </c>
      <c r="E165" s="90" t="str">
        <f>IFERROR(VLOOKUP(A165,SPY!$A$2:$E$379,5,FALSE),"")</f>
        <v/>
      </c>
      <c r="F165" s="9"/>
    </row>
    <row r="166" spans="1:6" x14ac:dyDescent="0.45">
      <c r="A166" s="10">
        <v>26512</v>
      </c>
      <c r="B166" s="11">
        <v>1834.6</v>
      </c>
      <c r="C166" s="9">
        <f t="shared" si="22"/>
        <v>9.6862960924599673E-3</v>
      </c>
      <c r="D166" s="9">
        <f t="shared" si="23"/>
        <v>8.9235884343644267E-2</v>
      </c>
      <c r="E166" s="90" t="str">
        <f>IFERROR(VLOOKUP(A166,SPY!$A$2:$E$379,5,FALSE),"")</f>
        <v/>
      </c>
      <c r="F166" s="9"/>
    </row>
    <row r="167" spans="1:6" x14ac:dyDescent="0.45">
      <c r="A167" s="10">
        <v>26543</v>
      </c>
      <c r="B167" s="11">
        <v>1848.7</v>
      </c>
      <c r="C167" s="9">
        <f t="shared" si="22"/>
        <v>7.6855990406627939E-3</v>
      </c>
      <c r="D167" s="9">
        <f t="shared" si="23"/>
        <v>8.9200494903670657E-2</v>
      </c>
      <c r="E167" s="90" t="str">
        <f>IFERROR(VLOOKUP(A167,SPY!$A$2:$E$379,5,FALSE),"")</f>
        <v/>
      </c>
      <c r="F167" s="9"/>
    </row>
    <row r="168" spans="1:6" x14ac:dyDescent="0.45">
      <c r="A168" s="10">
        <v>26573</v>
      </c>
      <c r="B168" s="11">
        <v>1864.7</v>
      </c>
      <c r="C168" s="9">
        <f t="shared" si="22"/>
        <v>8.6547303510575713E-3</v>
      </c>
      <c r="D168" s="9">
        <f t="shared" si="23"/>
        <v>9.2000468493792509E-2</v>
      </c>
      <c r="E168" s="90" t="str">
        <f>IFERROR(VLOOKUP(A168,SPY!$A$2:$E$379,5,FALSE),"")</f>
        <v/>
      </c>
      <c r="F168" s="9"/>
    </row>
    <row r="169" spans="1:6" x14ac:dyDescent="0.45">
      <c r="A169" s="10">
        <v>26604</v>
      </c>
      <c r="B169" s="11">
        <v>1872.4</v>
      </c>
      <c r="C169" s="9">
        <f t="shared" si="22"/>
        <v>4.129350565774681E-3</v>
      </c>
      <c r="D169" s="9">
        <f t="shared" si="23"/>
        <v>8.9554844340995032E-2</v>
      </c>
      <c r="E169" s="90" t="str">
        <f>IFERROR(VLOOKUP(A169,SPY!$A$2:$E$379,5,FALSE),"")</f>
        <v/>
      </c>
      <c r="F169" s="9"/>
    </row>
    <row r="170" spans="1:6" x14ac:dyDescent="0.45">
      <c r="A170" s="10">
        <v>26634</v>
      </c>
      <c r="B170" s="11">
        <v>1887.8</v>
      </c>
      <c r="C170" s="9">
        <f t="shared" si="22"/>
        <v>8.2247383037812316E-3</v>
      </c>
      <c r="D170" s="9">
        <f t="shared" si="23"/>
        <v>9.235042240481417E-2</v>
      </c>
      <c r="E170" s="90" t="str">
        <f>IFERROR(VLOOKUP(A170,SPY!$A$2:$E$379,5,FALSE),"")</f>
        <v/>
      </c>
      <c r="F170" s="9"/>
    </row>
    <row r="171" spans="1:6" x14ac:dyDescent="0.45">
      <c r="A171" s="10">
        <v>26665</v>
      </c>
      <c r="B171" s="11">
        <v>1897.7</v>
      </c>
      <c r="C171" s="9">
        <f t="shared" si="22"/>
        <v>5.2441995974150668E-3</v>
      </c>
      <c r="D171" s="9">
        <f t="shared" si="23"/>
        <v>8.9380022962112449E-2</v>
      </c>
      <c r="E171" s="90" t="str">
        <f>IFERROR(VLOOKUP(A171,SPY!$A$2:$E$379,5,FALSE),"")</f>
        <v/>
      </c>
      <c r="F171" s="9"/>
    </row>
    <row r="172" spans="1:6" x14ac:dyDescent="0.45">
      <c r="A172" s="10">
        <v>26696</v>
      </c>
      <c r="B172" s="11">
        <v>1893.3</v>
      </c>
      <c r="C172" s="9">
        <f t="shared" si="22"/>
        <v>-2.318596195394429E-3</v>
      </c>
      <c r="D172" s="9">
        <f t="shared" si="23"/>
        <v>8.0095841177477256E-2</v>
      </c>
      <c r="E172" s="90" t="str">
        <f>IFERROR(VLOOKUP(A172,SPY!$A$2:$E$379,5,FALSE),"")</f>
        <v/>
      </c>
      <c r="F172" s="9"/>
    </row>
    <row r="173" spans="1:6" x14ac:dyDescent="0.45">
      <c r="A173" s="10">
        <v>26724</v>
      </c>
      <c r="B173" s="11">
        <v>1878.6</v>
      </c>
      <c r="C173" s="9">
        <f t="shared" si="22"/>
        <v>-7.7642212010775591E-3</v>
      </c>
      <c r="D173" s="9">
        <f t="shared" si="23"/>
        <v>6.0337528927019157E-2</v>
      </c>
      <c r="E173" s="90" t="str">
        <f>IFERROR(VLOOKUP(A173,SPY!$A$2:$E$379,5,FALSE),"")</f>
        <v/>
      </c>
      <c r="F173" s="9"/>
    </row>
    <row r="174" spans="1:6" x14ac:dyDescent="0.45">
      <c r="A174" s="10">
        <v>26755</v>
      </c>
      <c r="B174" s="11">
        <v>1875.7</v>
      </c>
      <c r="C174" s="9">
        <f t="shared" si="22"/>
        <v>-1.5437027573724782E-3</v>
      </c>
      <c r="D174" s="9">
        <f t="shared" si="23"/>
        <v>5.4178609565559643E-2</v>
      </c>
      <c r="E174" s="90" t="str">
        <f>IFERROR(VLOOKUP(A174,SPY!$A$2:$E$379,5,FALSE),"")</f>
        <v/>
      </c>
      <c r="F174" s="9"/>
    </row>
    <row r="175" spans="1:6" x14ac:dyDescent="0.45">
      <c r="A175" s="10">
        <v>26785</v>
      </c>
      <c r="B175" s="11">
        <v>1883.4</v>
      </c>
      <c r="C175" s="9">
        <f t="shared" si="22"/>
        <v>4.1051340832756189E-3</v>
      </c>
      <c r="D175" s="9">
        <f t="shared" si="23"/>
        <v>5.4063129617192729E-2</v>
      </c>
      <c r="E175" s="90" t="str">
        <f>IFERROR(VLOOKUP(A175,SPY!$A$2:$E$379,5,FALSE),"")</f>
        <v/>
      </c>
      <c r="F175" s="9"/>
    </row>
    <row r="176" spans="1:6" x14ac:dyDescent="0.45">
      <c r="A176" s="10">
        <v>26816</v>
      </c>
      <c r="B176" s="11">
        <v>1885.3</v>
      </c>
      <c r="C176" s="9">
        <f t="shared" si="22"/>
        <v>1.0088138472974517E-3</v>
      </c>
      <c r="D176" s="9">
        <f t="shared" si="23"/>
        <v>4.8670597396818227E-2</v>
      </c>
      <c r="E176" s="90" t="str">
        <f>IFERROR(VLOOKUP(A176,SPY!$A$2:$E$379,5,FALSE),"")</f>
        <v/>
      </c>
      <c r="F176" s="9"/>
    </row>
    <row r="177" spans="1:6" x14ac:dyDescent="0.45">
      <c r="A177" s="10">
        <v>26846</v>
      </c>
      <c r="B177" s="11">
        <v>1892.5</v>
      </c>
      <c r="C177" s="9">
        <f t="shared" si="22"/>
        <v>3.8190208454889074E-3</v>
      </c>
      <c r="D177" s="9">
        <f t="shared" si="23"/>
        <v>4.1552008805723739E-2</v>
      </c>
      <c r="E177" s="90" t="str">
        <f>IFERROR(VLOOKUP(A177,SPY!$A$2:$E$379,5,FALSE),"")</f>
        <v/>
      </c>
      <c r="F177" s="9"/>
    </row>
    <row r="178" spans="1:6" x14ac:dyDescent="0.45">
      <c r="A178" s="10">
        <v>26877</v>
      </c>
      <c r="B178" s="11">
        <v>1864</v>
      </c>
      <c r="C178" s="9">
        <f t="shared" si="22"/>
        <v>-1.5059445178335573E-2</v>
      </c>
      <c r="D178" s="9">
        <f t="shared" si="23"/>
        <v>1.6025291616701187E-2</v>
      </c>
      <c r="E178" s="90" t="str">
        <f>IFERROR(VLOOKUP(A178,SPY!$A$2:$E$379,5,FALSE),"")</f>
        <v/>
      </c>
      <c r="F178" s="9"/>
    </row>
    <row r="179" spans="1:6" x14ac:dyDescent="0.45">
      <c r="A179" s="10">
        <v>26908</v>
      </c>
      <c r="B179" s="11">
        <v>1856.9</v>
      </c>
      <c r="C179" s="9">
        <f t="shared" si="22"/>
        <v>-3.8090128755364772E-3</v>
      </c>
      <c r="D179" s="9">
        <f t="shared" si="23"/>
        <v>4.4355493049170747E-3</v>
      </c>
      <c r="E179" s="90" t="str">
        <f>IFERROR(VLOOKUP(A179,SPY!$A$2:$E$379,5,FALSE),"")</f>
        <v/>
      </c>
      <c r="F179" s="9"/>
    </row>
    <row r="180" spans="1:6" x14ac:dyDescent="0.45">
      <c r="A180" s="10">
        <v>26938</v>
      </c>
      <c r="B180" s="11">
        <v>1847.8</v>
      </c>
      <c r="C180" s="9">
        <f t="shared" si="22"/>
        <v>-4.9006408530346546E-3</v>
      </c>
      <c r="D180" s="9">
        <f t="shared" si="23"/>
        <v>-9.0631200729340833E-3</v>
      </c>
      <c r="E180" s="90" t="str">
        <f>IFERROR(VLOOKUP(A180,SPY!$A$2:$E$379,5,FALSE),"")</f>
        <v/>
      </c>
      <c r="F180" s="9"/>
    </row>
    <row r="181" spans="1:6" x14ac:dyDescent="0.45">
      <c r="A181" s="10">
        <v>26969</v>
      </c>
      <c r="B181" s="11">
        <v>1849.5</v>
      </c>
      <c r="C181" s="9">
        <f t="shared" si="22"/>
        <v>9.200129884185948E-4</v>
      </c>
      <c r="D181" s="9">
        <f t="shared" si="23"/>
        <v>-1.2230292672505971E-2</v>
      </c>
      <c r="E181" s="90" t="str">
        <f>IFERROR(VLOOKUP(A181,SPY!$A$2:$E$379,5,FALSE),"")</f>
        <v/>
      </c>
      <c r="F181" s="9"/>
    </row>
    <row r="182" spans="1:6" x14ac:dyDescent="0.45">
      <c r="A182" s="10">
        <v>26999</v>
      </c>
      <c r="B182" s="11">
        <v>1847.7</v>
      </c>
      <c r="C182" s="9">
        <f t="shared" si="22"/>
        <v>-9.732360097323145E-4</v>
      </c>
      <c r="D182" s="9">
        <f t="shared" si="23"/>
        <v>-2.1241656955185872E-2</v>
      </c>
      <c r="E182" s="90" t="str">
        <f>IFERROR(VLOOKUP(A182,SPY!$A$2:$E$379,5,FALSE),"")</f>
        <v/>
      </c>
      <c r="F182" s="9"/>
    </row>
    <row r="183" spans="1:6" x14ac:dyDescent="0.45">
      <c r="A183" s="10">
        <v>27030</v>
      </c>
      <c r="B183" s="11">
        <v>1837</v>
      </c>
      <c r="C183" s="9">
        <f t="shared" si="22"/>
        <v>-5.7909833847485936E-3</v>
      </c>
      <c r="D183" s="9">
        <f t="shared" si="23"/>
        <v>-3.1986088422827685E-2</v>
      </c>
      <c r="E183" s="90" t="str">
        <f>IFERROR(VLOOKUP(A183,SPY!$A$2:$E$379,5,FALSE),"")</f>
        <v/>
      </c>
      <c r="F183" s="9"/>
    </row>
    <row r="184" spans="1:6" x14ac:dyDescent="0.45">
      <c r="A184" s="10">
        <v>27061</v>
      </c>
      <c r="B184" s="11">
        <v>1827.1</v>
      </c>
      <c r="C184" s="9">
        <f t="shared" si="22"/>
        <v>-5.3892215568862589E-3</v>
      </c>
      <c r="D184" s="9">
        <f t="shared" si="23"/>
        <v>-3.4965404320498661E-2</v>
      </c>
      <c r="E184" s="90" t="str">
        <f>IFERROR(VLOOKUP(A184,SPY!$A$2:$E$379,5,FALSE),"")</f>
        <v/>
      </c>
      <c r="F184" s="9"/>
    </row>
    <row r="185" spans="1:6" x14ac:dyDescent="0.45">
      <c r="A185" s="10">
        <v>27089</v>
      </c>
      <c r="B185" s="11">
        <v>1820.3</v>
      </c>
      <c r="C185" s="9">
        <f t="shared" si="22"/>
        <v>-3.7217448415521881E-3</v>
      </c>
      <c r="D185" s="9">
        <f t="shared" si="23"/>
        <v>-3.1033748536143935E-2</v>
      </c>
      <c r="E185" s="90" t="str">
        <f>IFERROR(VLOOKUP(A185,SPY!$A$2:$E$379,5,FALSE),"")</f>
        <v/>
      </c>
      <c r="F185" s="9"/>
    </row>
    <row r="186" spans="1:6" x14ac:dyDescent="0.45">
      <c r="A186" s="10">
        <v>27120</v>
      </c>
      <c r="B186" s="11">
        <v>1814.8</v>
      </c>
      <c r="C186" s="9">
        <f t="shared" si="22"/>
        <v>-3.0214799758281341E-3</v>
      </c>
      <c r="D186" s="9">
        <f t="shared" si="23"/>
        <v>-3.2467878658634208E-2</v>
      </c>
      <c r="E186" s="90" t="str">
        <f>IFERROR(VLOOKUP(A186,SPY!$A$2:$E$379,5,FALSE),"")</f>
        <v/>
      </c>
      <c r="F186" s="9"/>
    </row>
    <row r="187" spans="1:6" x14ac:dyDescent="0.45">
      <c r="A187" s="10">
        <v>27150</v>
      </c>
      <c r="B187" s="11">
        <v>1799.6</v>
      </c>
      <c r="C187" s="9">
        <f t="shared" si="22"/>
        <v>-8.3755785761516766E-3</v>
      </c>
      <c r="D187" s="9">
        <f t="shared" si="23"/>
        <v>-4.4494000212381923E-2</v>
      </c>
      <c r="E187" s="90" t="str">
        <f>IFERROR(VLOOKUP(A187,SPY!$A$2:$E$379,5,FALSE),"")</f>
        <v/>
      </c>
      <c r="F187" s="9"/>
    </row>
    <row r="188" spans="1:6" x14ac:dyDescent="0.45">
      <c r="A188" s="10">
        <v>27181</v>
      </c>
      <c r="B188" s="11">
        <v>1791.4</v>
      </c>
      <c r="C188" s="9">
        <f t="shared" si="22"/>
        <v>-4.5565681262501601E-3</v>
      </c>
      <c r="D188" s="9">
        <f t="shared" si="23"/>
        <v>-4.9806396859916169E-2</v>
      </c>
      <c r="E188" s="90" t="str">
        <f>IFERROR(VLOOKUP(A188,SPY!$A$2:$E$379,5,FALSE),"")</f>
        <v/>
      </c>
      <c r="F188" s="9"/>
    </row>
    <row r="189" spans="1:6" x14ac:dyDescent="0.45">
      <c r="A189" s="10">
        <v>27211</v>
      </c>
      <c r="B189" s="11">
        <v>1787.8</v>
      </c>
      <c r="C189" s="9">
        <f t="shared" si="22"/>
        <v>-2.0096014290499342E-3</v>
      </c>
      <c r="D189" s="9">
        <f t="shared" si="23"/>
        <v>-5.5323645970937974E-2</v>
      </c>
      <c r="E189" s="90" t="str">
        <f>IFERROR(VLOOKUP(A189,SPY!$A$2:$E$379,5,FALSE),"")</f>
        <v/>
      </c>
      <c r="F189" s="9"/>
    </row>
    <row r="190" spans="1:6" x14ac:dyDescent="0.45">
      <c r="A190" s="10">
        <v>27242</v>
      </c>
      <c r="B190" s="11">
        <v>1771.7</v>
      </c>
      <c r="C190" s="9">
        <f t="shared" si="22"/>
        <v>-9.0054815974940361E-3</v>
      </c>
      <c r="D190" s="9">
        <f t="shared" si="23"/>
        <v>-4.9517167381974203E-2</v>
      </c>
      <c r="E190" s="90" t="str">
        <f>IFERROR(VLOOKUP(A190,SPY!$A$2:$E$379,5,FALSE),"")</f>
        <v/>
      </c>
      <c r="F190" s="9"/>
    </row>
    <row r="191" spans="1:6" x14ac:dyDescent="0.45">
      <c r="A191" s="10">
        <v>27273</v>
      </c>
      <c r="B191" s="11">
        <v>1754.7</v>
      </c>
      <c r="C191" s="9">
        <f t="shared" si="22"/>
        <v>-9.5953039453632316E-3</v>
      </c>
      <c r="D191" s="9">
        <f t="shared" si="23"/>
        <v>-5.5037966503311941E-2</v>
      </c>
      <c r="E191" s="90" t="str">
        <f>IFERROR(VLOOKUP(A191,SPY!$A$2:$E$379,5,FALSE),"")</f>
        <v/>
      </c>
      <c r="F191" s="9"/>
    </row>
    <row r="192" spans="1:6" x14ac:dyDescent="0.45">
      <c r="A192" s="10">
        <v>27303</v>
      </c>
      <c r="B192" s="11">
        <v>1751.6</v>
      </c>
      <c r="C192" s="9">
        <f t="shared" si="22"/>
        <v>-1.766683763606447E-3</v>
      </c>
      <c r="D192" s="9">
        <f t="shared" si="23"/>
        <v>-5.2061911462279453E-2</v>
      </c>
      <c r="E192" s="90" t="str">
        <f>IFERROR(VLOOKUP(A192,SPY!$A$2:$E$379,5,FALSE),"")</f>
        <v/>
      </c>
      <c r="F192" s="9"/>
    </row>
    <row r="193" spans="1:6" x14ac:dyDescent="0.45">
      <c r="A193" s="10">
        <v>27334</v>
      </c>
      <c r="B193" s="11">
        <v>1744.9</v>
      </c>
      <c r="C193" s="9">
        <f t="shared" si="22"/>
        <v>-3.8250742178578268E-3</v>
      </c>
      <c r="D193" s="9">
        <f t="shared" si="23"/>
        <v>-5.6555825898891521E-2</v>
      </c>
      <c r="E193" s="90" t="str">
        <f>IFERROR(VLOOKUP(A193,SPY!$A$2:$E$379,5,FALSE),"")</f>
        <v/>
      </c>
      <c r="F193" s="9"/>
    </row>
    <row r="194" spans="1:6" x14ac:dyDescent="0.45">
      <c r="A194" s="10">
        <v>27364</v>
      </c>
      <c r="B194" s="11">
        <v>1738.2</v>
      </c>
      <c r="C194" s="9">
        <f t="shared" si="22"/>
        <v>-3.8397615909221416E-3</v>
      </c>
      <c r="D194" s="9">
        <f t="shared" si="23"/>
        <v>-5.9262867348595538E-2</v>
      </c>
      <c r="E194" s="90" t="str">
        <f>IFERROR(VLOOKUP(A194,SPY!$A$2:$E$379,5,FALSE),"")</f>
        <v/>
      </c>
      <c r="F194" s="9"/>
    </row>
    <row r="195" spans="1:6" x14ac:dyDescent="0.45">
      <c r="A195" s="10">
        <v>27395</v>
      </c>
      <c r="B195" s="11">
        <v>1732.9</v>
      </c>
      <c r="C195" s="9">
        <f t="shared" si="22"/>
        <v>-3.0491312852375385E-3</v>
      </c>
      <c r="D195" s="9">
        <f t="shared" si="23"/>
        <v>-5.6668481219379396E-2</v>
      </c>
      <c r="E195" s="90" t="str">
        <f>IFERROR(VLOOKUP(A195,SPY!$A$2:$E$379,5,FALSE),"")</f>
        <v/>
      </c>
      <c r="F195" s="9"/>
    </row>
    <row r="196" spans="1:6" x14ac:dyDescent="0.45">
      <c r="A196" s="10">
        <v>27426</v>
      </c>
      <c r="B196" s="11">
        <v>1737.8</v>
      </c>
      <c r="C196" s="9">
        <f t="shared" si="22"/>
        <v>2.827629984419211E-3</v>
      </c>
      <c r="D196" s="9">
        <f t="shared" si="23"/>
        <v>-4.8875266816266194E-2</v>
      </c>
      <c r="E196" s="90" t="str">
        <f>IFERROR(VLOOKUP(A196,SPY!$A$2:$E$379,5,FALSE),"")</f>
        <v/>
      </c>
      <c r="F196" s="9"/>
    </row>
    <row r="197" spans="1:6" x14ac:dyDescent="0.45">
      <c r="A197" s="10">
        <v>27454</v>
      </c>
      <c r="B197" s="11">
        <v>1751.9</v>
      </c>
      <c r="C197" s="9">
        <f t="shared" ref="C197:C260" si="24">B197/B196-1</f>
        <v>8.1137069858443489E-3</v>
      </c>
      <c r="D197" s="9">
        <f t="shared" si="23"/>
        <v>-3.7576223699390177E-2</v>
      </c>
      <c r="E197" s="90" t="str">
        <f>IFERROR(VLOOKUP(A197,SPY!$A$2:$E$379,5,FALSE),"")</f>
        <v/>
      </c>
      <c r="F197" s="9"/>
    </row>
    <row r="198" spans="1:6" x14ac:dyDescent="0.45">
      <c r="A198" s="10">
        <v>27485</v>
      </c>
      <c r="B198" s="11">
        <v>1764.3</v>
      </c>
      <c r="C198" s="9">
        <f t="shared" si="24"/>
        <v>7.0780295678976035E-3</v>
      </c>
      <c r="D198" s="9">
        <f t="shared" si="23"/>
        <v>-2.7826757769451205E-2</v>
      </c>
      <c r="E198" s="90" t="str">
        <f>IFERROR(VLOOKUP(A198,SPY!$A$2:$E$379,5,FALSE),"")</f>
        <v/>
      </c>
      <c r="F198" s="9"/>
    </row>
    <row r="199" spans="1:6" x14ac:dyDescent="0.45">
      <c r="A199" s="10">
        <v>27515</v>
      </c>
      <c r="B199" s="11">
        <v>1785.1</v>
      </c>
      <c r="C199" s="9">
        <f t="shared" si="24"/>
        <v>1.1789378223657998E-2</v>
      </c>
      <c r="D199" s="9">
        <f t="shared" si="23"/>
        <v>-8.0573460769060024E-3</v>
      </c>
      <c r="E199" s="90" t="str">
        <f>IFERROR(VLOOKUP(A199,SPY!$A$2:$E$379,5,FALSE),"")</f>
        <v/>
      </c>
      <c r="F199" s="9"/>
    </row>
    <row r="200" spans="1:6" x14ac:dyDescent="0.45">
      <c r="A200" s="10">
        <v>27546</v>
      </c>
      <c r="B200" s="11">
        <v>1800</v>
      </c>
      <c r="C200" s="9">
        <f t="shared" si="24"/>
        <v>8.3468713237353498E-3</v>
      </c>
      <c r="D200" s="9">
        <f t="shared" si="23"/>
        <v>4.8007145249524541E-3</v>
      </c>
      <c r="E200" s="90" t="str">
        <f>IFERROR(VLOOKUP(A200,SPY!$A$2:$E$379,5,FALSE),"")</f>
        <v/>
      </c>
      <c r="F200" s="9"/>
    </row>
    <row r="201" spans="1:6" x14ac:dyDescent="0.45">
      <c r="A201" s="10">
        <v>27576</v>
      </c>
      <c r="B201" s="11">
        <v>1805.7</v>
      </c>
      <c r="C201" s="9">
        <f t="shared" si="24"/>
        <v>3.166666666666762E-3</v>
      </c>
      <c r="D201" s="9">
        <f t="shared" si="23"/>
        <v>1.0012305627027596E-2</v>
      </c>
      <c r="E201" s="90" t="str">
        <f>IFERROR(VLOOKUP(A201,SPY!$A$2:$E$379,5,FALSE),"")</f>
        <v/>
      </c>
      <c r="F201" s="9"/>
    </row>
    <row r="202" spans="1:6" x14ac:dyDescent="0.45">
      <c r="A202" s="10">
        <v>27607</v>
      </c>
      <c r="B202" s="11">
        <v>1813.8</v>
      </c>
      <c r="C202" s="9">
        <f t="shared" si="24"/>
        <v>4.4857949825551913E-3</v>
      </c>
      <c r="D202" s="9">
        <f t="shared" si="23"/>
        <v>2.3762488005869997E-2</v>
      </c>
      <c r="E202" s="90" t="str">
        <f>IFERROR(VLOOKUP(A202,SPY!$A$2:$E$379,5,FALSE),"")</f>
        <v/>
      </c>
      <c r="F202" s="9"/>
    </row>
    <row r="203" spans="1:6" x14ac:dyDescent="0.45">
      <c r="A203" s="10">
        <v>27638</v>
      </c>
      <c r="B203" s="11">
        <v>1815.9</v>
      </c>
      <c r="C203" s="9">
        <f t="shared" si="24"/>
        <v>1.1577902745618651E-3</v>
      </c>
      <c r="D203" s="9">
        <f t="shared" si="23"/>
        <v>3.4877756881518174E-2</v>
      </c>
      <c r="E203" s="90" t="str">
        <f>IFERROR(VLOOKUP(A203,SPY!$A$2:$E$379,5,FALSE),"")</f>
        <v/>
      </c>
      <c r="F203" s="9"/>
    </row>
    <row r="204" spans="1:6" x14ac:dyDescent="0.45">
      <c r="A204" s="10">
        <v>27668</v>
      </c>
      <c r="B204" s="11">
        <v>1817.5</v>
      </c>
      <c r="C204" s="9">
        <f t="shared" si="24"/>
        <v>8.8110578776356974E-4</v>
      </c>
      <c r="D204" s="9">
        <f t="shared" si="23"/>
        <v>3.762274491893125E-2</v>
      </c>
      <c r="E204" s="90" t="str">
        <f>IFERROR(VLOOKUP(A204,SPY!$A$2:$E$379,5,FALSE),"")</f>
        <v/>
      </c>
      <c r="F204" s="9"/>
    </row>
    <row r="205" spans="1:6" x14ac:dyDescent="0.45">
      <c r="A205" s="10">
        <v>27699</v>
      </c>
      <c r="B205" s="11">
        <v>1820.8</v>
      </c>
      <c r="C205" s="9">
        <f t="shared" si="24"/>
        <v>1.8156808803300173E-3</v>
      </c>
      <c r="D205" s="9">
        <f t="shared" si="23"/>
        <v>4.3498194738953444E-2</v>
      </c>
      <c r="E205" s="90" t="str">
        <f>IFERROR(VLOOKUP(A205,SPY!$A$2:$E$379,5,FALSE),"")</f>
        <v/>
      </c>
      <c r="F205" s="9"/>
    </row>
    <row r="206" spans="1:6" x14ac:dyDescent="0.45">
      <c r="A206" s="10">
        <v>27729</v>
      </c>
      <c r="B206" s="11">
        <v>1827.7</v>
      </c>
      <c r="C206" s="9">
        <f t="shared" si="24"/>
        <v>3.7895430579966138E-3</v>
      </c>
      <c r="D206" s="9">
        <f t="shared" si="23"/>
        <v>5.1490047175238862E-2</v>
      </c>
      <c r="E206" s="90" t="str">
        <f>IFERROR(VLOOKUP(A206,SPY!$A$2:$E$379,5,FALSE),"")</f>
        <v/>
      </c>
      <c r="F206" s="9"/>
    </row>
    <row r="207" spans="1:6" x14ac:dyDescent="0.45">
      <c r="A207" s="10">
        <v>27760</v>
      </c>
      <c r="B207" s="11">
        <v>1839.8</v>
      </c>
      <c r="C207" s="9">
        <f t="shared" si="24"/>
        <v>6.6203425069759625E-3</v>
      </c>
      <c r="D207" s="9">
        <f t="shared" si="23"/>
        <v>6.1688499047838796E-2</v>
      </c>
      <c r="E207" s="90" t="str">
        <f>IFERROR(VLOOKUP(A207,SPY!$A$2:$E$379,5,FALSE),"")</f>
        <v/>
      </c>
      <c r="F207" s="9"/>
    </row>
    <row r="208" spans="1:6" x14ac:dyDescent="0.45">
      <c r="A208" s="10">
        <v>27791</v>
      </c>
      <c r="B208" s="11">
        <v>1861</v>
      </c>
      <c r="C208" s="9">
        <f t="shared" si="24"/>
        <v>1.152299162952497E-2</v>
      </c>
      <c r="D208" s="9">
        <f t="shared" ref="D208:D271" si="25">B208/B196-1</f>
        <v>7.0894234089078134E-2</v>
      </c>
      <c r="E208" s="90" t="str">
        <f>IFERROR(VLOOKUP(A208,SPY!$A$2:$E$379,5,FALSE),"")</f>
        <v/>
      </c>
      <c r="F208" s="9"/>
    </row>
    <row r="209" spans="1:6" x14ac:dyDescent="0.45">
      <c r="A209" s="10">
        <v>27820</v>
      </c>
      <c r="B209" s="11">
        <v>1875</v>
      </c>
      <c r="C209" s="9">
        <f t="shared" si="24"/>
        <v>7.522837184309461E-3</v>
      </c>
      <c r="D209" s="9">
        <f t="shared" si="25"/>
        <v>7.0266567726468443E-2</v>
      </c>
      <c r="E209" s="90" t="str">
        <f>IFERROR(VLOOKUP(A209,SPY!$A$2:$E$379,5,FALSE),"")</f>
        <v/>
      </c>
      <c r="F209" s="9"/>
    </row>
    <row r="210" spans="1:6" x14ac:dyDescent="0.45">
      <c r="A210" s="10">
        <v>27851</v>
      </c>
      <c r="B210" s="11">
        <v>1890.9</v>
      </c>
      <c r="C210" s="9">
        <f t="shared" si="24"/>
        <v>8.4800000000000431E-3</v>
      </c>
      <c r="D210" s="9">
        <f t="shared" si="25"/>
        <v>7.1756503995919152E-2</v>
      </c>
      <c r="E210" s="90" t="str">
        <f>IFERROR(VLOOKUP(A210,SPY!$A$2:$E$379,5,FALSE),"")</f>
        <v/>
      </c>
      <c r="F210" s="9"/>
    </row>
    <row r="211" spans="1:6" x14ac:dyDescent="0.45">
      <c r="A211" s="10">
        <v>27881</v>
      </c>
      <c r="B211" s="11">
        <v>1900.9</v>
      </c>
      <c r="C211" s="9">
        <f t="shared" si="24"/>
        <v>5.2884869638796239E-3</v>
      </c>
      <c r="D211" s="9">
        <f t="shared" si="25"/>
        <v>6.4870315388493749E-2</v>
      </c>
      <c r="E211" s="90" t="str">
        <f>IFERROR(VLOOKUP(A211,SPY!$A$2:$E$379,5,FALSE),"")</f>
        <v/>
      </c>
      <c r="F211" s="9"/>
    </row>
    <row r="212" spans="1:6" x14ac:dyDescent="0.45">
      <c r="A212" s="10">
        <v>27912</v>
      </c>
      <c r="B212" s="11">
        <v>1900.5</v>
      </c>
      <c r="C212" s="9">
        <f t="shared" si="24"/>
        <v>-2.1042664001269529E-4</v>
      </c>
      <c r="D212" s="9">
        <f t="shared" si="25"/>
        <v>5.5833333333333401E-2</v>
      </c>
      <c r="E212" s="90" t="str">
        <f>IFERROR(VLOOKUP(A212,SPY!$A$2:$E$379,5,FALSE),"")</f>
        <v/>
      </c>
      <c r="F212" s="9"/>
    </row>
    <row r="213" spans="1:6" x14ac:dyDescent="0.45">
      <c r="A213" s="10">
        <v>27942</v>
      </c>
      <c r="B213" s="11">
        <v>1905.8</v>
      </c>
      <c r="C213" s="9">
        <f t="shared" si="24"/>
        <v>2.7887398053143553E-3</v>
      </c>
      <c r="D213" s="9">
        <f t="shared" si="25"/>
        <v>5.5435565154787536E-2</v>
      </c>
      <c r="E213" s="90" t="str">
        <f>IFERROR(VLOOKUP(A213,SPY!$A$2:$E$379,5,FALSE),"")</f>
        <v/>
      </c>
      <c r="F213" s="9"/>
    </row>
    <row r="214" spans="1:6" x14ac:dyDescent="0.45">
      <c r="A214" s="10">
        <v>27973</v>
      </c>
      <c r="B214" s="11">
        <v>1917.5</v>
      </c>
      <c r="C214" s="9">
        <f t="shared" si="24"/>
        <v>6.1391541609823186E-3</v>
      </c>
      <c r="D214" s="9">
        <f t="shared" si="25"/>
        <v>5.7172786415260912E-2</v>
      </c>
      <c r="E214" s="90" t="str">
        <f>IFERROR(VLOOKUP(A214,SPY!$A$2:$E$379,5,FALSE),"")</f>
        <v/>
      </c>
      <c r="F214" s="9"/>
    </row>
    <row r="215" spans="1:6" x14ac:dyDescent="0.45">
      <c r="A215" s="10">
        <v>28004</v>
      </c>
      <c r="B215" s="11">
        <v>1928.5</v>
      </c>
      <c r="C215" s="9">
        <f t="shared" si="24"/>
        <v>5.7366362451107822E-3</v>
      </c>
      <c r="D215" s="9">
        <f t="shared" si="25"/>
        <v>6.2007819813866272E-2</v>
      </c>
      <c r="E215" s="90" t="str">
        <f>IFERROR(VLOOKUP(A215,SPY!$A$2:$E$379,5,FALSE),"")</f>
        <v/>
      </c>
      <c r="F215" s="9"/>
    </row>
    <row r="216" spans="1:6" x14ac:dyDescent="0.45">
      <c r="A216" s="10">
        <v>28034</v>
      </c>
      <c r="B216" s="11">
        <v>1943</v>
      </c>
      <c r="C216" s="9">
        <f t="shared" si="24"/>
        <v>7.5187969924812581E-3</v>
      </c>
      <c r="D216" s="9">
        <f t="shared" si="25"/>
        <v>6.9050894085282088E-2</v>
      </c>
      <c r="E216" s="90" t="str">
        <f>IFERROR(VLOOKUP(A216,SPY!$A$2:$E$379,5,FALSE),"")</f>
        <v/>
      </c>
      <c r="F216" s="9"/>
    </row>
    <row r="217" spans="1:6" x14ac:dyDescent="0.45">
      <c r="A217" s="10">
        <v>28065</v>
      </c>
      <c r="B217" s="11">
        <v>1959</v>
      </c>
      <c r="C217" s="9">
        <f t="shared" si="24"/>
        <v>8.2346886258364282E-3</v>
      </c>
      <c r="D217" s="9">
        <f t="shared" si="25"/>
        <v>7.5900702987697688E-2</v>
      </c>
      <c r="E217" s="90" t="str">
        <f>IFERROR(VLOOKUP(A217,SPY!$A$2:$E$379,5,FALSE),"")</f>
        <v/>
      </c>
      <c r="F217" s="9"/>
    </row>
    <row r="218" spans="1:6" x14ac:dyDescent="0.45">
      <c r="A218" s="10">
        <v>28095</v>
      </c>
      <c r="B218" s="11">
        <v>1972.6</v>
      </c>
      <c r="C218" s="9">
        <f t="shared" si="24"/>
        <v>6.942317508933149E-3</v>
      </c>
      <c r="D218" s="9">
        <f t="shared" si="25"/>
        <v>7.9279969360398272E-2</v>
      </c>
      <c r="E218" s="90" t="str">
        <f>IFERROR(VLOOKUP(A218,SPY!$A$2:$E$379,5,FALSE),"")</f>
        <v/>
      </c>
      <c r="F218" s="9"/>
    </row>
    <row r="219" spans="1:6" x14ac:dyDescent="0.45">
      <c r="A219" s="10">
        <v>28126</v>
      </c>
      <c r="B219" s="11">
        <v>1985</v>
      </c>
      <c r="C219" s="9">
        <f t="shared" si="24"/>
        <v>6.2861198418331377E-3</v>
      </c>
      <c r="D219" s="9">
        <f t="shared" si="25"/>
        <v>7.8921621915425622E-2</v>
      </c>
      <c r="E219" s="90" t="str">
        <f>IFERROR(VLOOKUP(A219,SPY!$A$2:$E$379,5,FALSE),"")</f>
        <v/>
      </c>
      <c r="F219" s="9"/>
    </row>
    <row r="220" spans="1:6" x14ac:dyDescent="0.45">
      <c r="A220" s="10">
        <v>28157</v>
      </c>
      <c r="B220" s="11">
        <v>1985.8</v>
      </c>
      <c r="C220" s="9">
        <f t="shared" si="24"/>
        <v>4.030226700251216E-4</v>
      </c>
      <c r="D220" s="9">
        <f t="shared" si="25"/>
        <v>6.7060720042987576E-2</v>
      </c>
      <c r="E220" s="90" t="str">
        <f>IFERROR(VLOOKUP(A220,SPY!$A$2:$E$379,5,FALSE),"")</f>
        <v/>
      </c>
      <c r="F220" s="9"/>
    </row>
    <row r="221" spans="1:6" x14ac:dyDescent="0.45">
      <c r="A221" s="10">
        <v>28185</v>
      </c>
      <c r="B221" s="11">
        <v>1994.1</v>
      </c>
      <c r="C221" s="9">
        <f t="shared" si="24"/>
        <v>4.1796756974519234E-3</v>
      </c>
      <c r="D221" s="9">
        <f t="shared" si="25"/>
        <v>6.3520000000000021E-2</v>
      </c>
      <c r="E221" s="90" t="str">
        <f>IFERROR(VLOOKUP(A221,SPY!$A$2:$E$379,5,FALSE),"")</f>
        <v/>
      </c>
      <c r="F221" s="9"/>
    </row>
    <row r="222" spans="1:6" x14ac:dyDescent="0.45">
      <c r="A222" s="10">
        <v>28216</v>
      </c>
      <c r="B222" s="11">
        <v>1999.3</v>
      </c>
      <c r="C222" s="9">
        <f t="shared" si="24"/>
        <v>2.6076926934457401E-3</v>
      </c>
      <c r="D222" s="9">
        <f t="shared" si="25"/>
        <v>5.732719868845515E-2</v>
      </c>
      <c r="E222" s="90" t="str">
        <f>IFERROR(VLOOKUP(A222,SPY!$A$2:$E$379,5,FALSE),"")</f>
        <v/>
      </c>
      <c r="F222" s="9"/>
    </row>
    <row r="223" spans="1:6" x14ac:dyDescent="0.45">
      <c r="A223" s="10">
        <v>28246</v>
      </c>
      <c r="B223" s="11">
        <v>2008.3</v>
      </c>
      <c r="C223" s="9">
        <f t="shared" si="24"/>
        <v>4.5015755514430378E-3</v>
      </c>
      <c r="D223" s="9">
        <f t="shared" si="25"/>
        <v>5.6499552843389811E-2</v>
      </c>
      <c r="E223" s="90" t="str">
        <f>IFERROR(VLOOKUP(A223,SPY!$A$2:$E$379,5,FALSE),"")</f>
        <v/>
      </c>
      <c r="F223" s="9"/>
    </row>
    <row r="224" spans="1:6" x14ac:dyDescent="0.45">
      <c r="A224" s="10">
        <v>28277</v>
      </c>
      <c r="B224" s="11">
        <v>2012.9</v>
      </c>
      <c r="C224" s="9">
        <f t="shared" si="24"/>
        <v>2.2904944480406364E-3</v>
      </c>
      <c r="D224" s="9">
        <f t="shared" si="25"/>
        <v>5.914233096553545E-2</v>
      </c>
      <c r="E224" s="90" t="str">
        <f>IFERROR(VLOOKUP(A224,SPY!$A$2:$E$379,5,FALSE),"")</f>
        <v/>
      </c>
      <c r="F224" s="9"/>
    </row>
    <row r="225" spans="1:6" x14ac:dyDescent="0.45">
      <c r="A225" s="10">
        <v>28307</v>
      </c>
      <c r="B225" s="11">
        <v>2017.6</v>
      </c>
      <c r="C225" s="9">
        <f t="shared" si="24"/>
        <v>2.3349396393261834E-3</v>
      </c>
      <c r="D225" s="9">
        <f t="shared" si="25"/>
        <v>5.8663028649386106E-2</v>
      </c>
      <c r="E225" s="90" t="str">
        <f>IFERROR(VLOOKUP(A225,SPY!$A$2:$E$379,5,FALSE),"")</f>
        <v/>
      </c>
      <c r="F225" s="9"/>
    </row>
    <row r="226" spans="1:6" x14ac:dyDescent="0.45">
      <c r="A226" s="10">
        <v>28338</v>
      </c>
      <c r="B226" s="11">
        <v>2024.5</v>
      </c>
      <c r="C226" s="9">
        <f t="shared" si="24"/>
        <v>3.4199048374305985E-3</v>
      </c>
      <c r="D226" s="9">
        <f t="shared" si="25"/>
        <v>5.580182529335076E-2</v>
      </c>
      <c r="E226" s="90" t="str">
        <f>IFERROR(VLOOKUP(A226,SPY!$A$2:$E$379,5,FALSE),"")</f>
        <v/>
      </c>
      <c r="F226" s="9"/>
    </row>
    <row r="227" spans="1:6" x14ac:dyDescent="0.45">
      <c r="A227" s="10">
        <v>28369</v>
      </c>
      <c r="B227" s="11">
        <v>2033</v>
      </c>
      <c r="C227" s="9">
        <f t="shared" si="24"/>
        <v>4.1985675475426643E-3</v>
      </c>
      <c r="D227" s="9">
        <f t="shared" si="25"/>
        <v>5.4187192118226646E-2</v>
      </c>
      <c r="E227" s="90" t="str">
        <f>IFERROR(VLOOKUP(A227,SPY!$A$2:$E$379,5,FALSE),"")</f>
        <v/>
      </c>
      <c r="F227" s="9"/>
    </row>
    <row r="228" spans="1:6" x14ac:dyDescent="0.45">
      <c r="A228" s="10">
        <v>28399</v>
      </c>
      <c r="B228" s="11">
        <v>2035.7</v>
      </c>
      <c r="C228" s="9">
        <f t="shared" si="24"/>
        <v>1.3280865715692425E-3</v>
      </c>
      <c r="D228" s="9">
        <f t="shared" si="25"/>
        <v>4.7709727225939247E-2</v>
      </c>
      <c r="E228" s="90" t="str">
        <f>IFERROR(VLOOKUP(A228,SPY!$A$2:$E$379,5,FALSE),"")</f>
        <v/>
      </c>
      <c r="F228" s="9"/>
    </row>
    <row r="229" spans="1:6" x14ac:dyDescent="0.45">
      <c r="A229" s="10">
        <v>28430</v>
      </c>
      <c r="B229" s="11">
        <v>2036.1</v>
      </c>
      <c r="C229" s="9">
        <f t="shared" si="24"/>
        <v>1.9649260696552595E-4</v>
      </c>
      <c r="D229" s="9">
        <f t="shared" si="25"/>
        <v>3.9356814701378307E-2</v>
      </c>
      <c r="E229" s="90" t="str">
        <f>IFERROR(VLOOKUP(A229,SPY!$A$2:$E$379,5,FALSE),"")</f>
        <v/>
      </c>
      <c r="F229" s="9"/>
    </row>
    <row r="230" spans="1:6" x14ac:dyDescent="0.45">
      <c r="A230" s="10">
        <v>28460</v>
      </c>
      <c r="B230" s="11">
        <v>2039</v>
      </c>
      <c r="C230" s="9">
        <f t="shared" si="24"/>
        <v>1.4242915377438159E-3</v>
      </c>
      <c r="D230" s="9">
        <f t="shared" si="25"/>
        <v>3.3661157862719282E-2</v>
      </c>
      <c r="E230" s="90" t="str">
        <f>IFERROR(VLOOKUP(A230,SPY!$A$2:$E$379,5,FALSE),"")</f>
        <v/>
      </c>
      <c r="F230" s="9"/>
    </row>
    <row r="231" spans="1:6" x14ac:dyDescent="0.45">
      <c r="A231" s="10">
        <v>28491</v>
      </c>
      <c r="B231" s="11">
        <v>2041</v>
      </c>
      <c r="C231" s="9">
        <f t="shared" si="24"/>
        <v>9.8087297694937625E-4</v>
      </c>
      <c r="D231" s="9">
        <f t="shared" si="25"/>
        <v>2.8211586901763175E-2</v>
      </c>
      <c r="E231" s="90" t="str">
        <f>IFERROR(VLOOKUP(A231,SPY!$A$2:$E$379,5,FALSE),"")</f>
        <v/>
      </c>
      <c r="F231" s="9"/>
    </row>
    <row r="232" spans="1:6" x14ac:dyDescent="0.45">
      <c r="A232" s="10">
        <v>28522</v>
      </c>
      <c r="B232" s="11">
        <v>2040.5</v>
      </c>
      <c r="C232" s="9">
        <f t="shared" si="24"/>
        <v>-2.4497795198430428E-4</v>
      </c>
      <c r="D232" s="9">
        <f t="shared" si="25"/>
        <v>2.7545573572363757E-2</v>
      </c>
      <c r="E232" s="90" t="str">
        <f>IFERROR(VLOOKUP(A232,SPY!$A$2:$E$379,5,FALSE),"")</f>
        <v/>
      </c>
      <c r="F232" s="9"/>
    </row>
    <row r="233" spans="1:6" x14ac:dyDescent="0.45">
      <c r="A233" s="10">
        <v>28550</v>
      </c>
      <c r="B233" s="11">
        <v>2038.2</v>
      </c>
      <c r="C233" s="9">
        <f t="shared" si="24"/>
        <v>-1.1271747120803477E-3</v>
      </c>
      <c r="D233" s="9">
        <f t="shared" si="25"/>
        <v>2.2115239957875898E-2</v>
      </c>
      <c r="E233" s="90" t="str">
        <f>IFERROR(VLOOKUP(A233,SPY!$A$2:$E$379,5,FALSE),"")</f>
        <v/>
      </c>
      <c r="F233" s="9"/>
    </row>
    <row r="234" spans="1:6" x14ac:dyDescent="0.45">
      <c r="A234" s="10">
        <v>28581</v>
      </c>
      <c r="B234" s="11">
        <v>2035.1</v>
      </c>
      <c r="C234" s="9">
        <f t="shared" si="24"/>
        <v>-1.5209498577176683E-3</v>
      </c>
      <c r="D234" s="9">
        <f t="shared" si="25"/>
        <v>1.7906267193517733E-2</v>
      </c>
      <c r="E234" s="90" t="str">
        <f>IFERROR(VLOOKUP(A234,SPY!$A$2:$E$379,5,FALSE),"")</f>
        <v/>
      </c>
      <c r="F234" s="9"/>
    </row>
    <row r="235" spans="1:6" x14ac:dyDescent="0.45">
      <c r="A235" s="10">
        <v>28611</v>
      </c>
      <c r="B235" s="11">
        <v>2031.8</v>
      </c>
      <c r="C235" s="9">
        <f t="shared" si="24"/>
        <v>-1.6215419389710162E-3</v>
      </c>
      <c r="D235" s="9">
        <f t="shared" si="25"/>
        <v>1.1701439028033667E-2</v>
      </c>
      <c r="E235" s="90" t="str">
        <f>IFERROR(VLOOKUP(A235,SPY!$A$2:$E$379,5,FALSE),"")</f>
        <v/>
      </c>
      <c r="F235" s="9"/>
    </row>
    <row r="236" spans="1:6" x14ac:dyDescent="0.45">
      <c r="A236" s="10">
        <v>28642</v>
      </c>
      <c r="B236" s="11">
        <v>2028.5</v>
      </c>
      <c r="C236" s="9">
        <f t="shared" si="24"/>
        <v>-1.6241756078353431E-3</v>
      </c>
      <c r="D236" s="9">
        <f t="shared" si="25"/>
        <v>7.7500124198917053E-3</v>
      </c>
      <c r="E236" s="90" t="str">
        <f>IFERROR(VLOOKUP(A236,SPY!$A$2:$E$379,5,FALSE),"")</f>
        <v/>
      </c>
      <c r="F236" s="9"/>
    </row>
    <row r="237" spans="1:6" x14ac:dyDescent="0.45">
      <c r="A237" s="10">
        <v>28672</v>
      </c>
      <c r="B237" s="11">
        <v>2021.5</v>
      </c>
      <c r="C237" s="9">
        <f t="shared" si="24"/>
        <v>-3.4508257333004666E-3</v>
      </c>
      <c r="D237" s="9">
        <f t="shared" si="25"/>
        <v>1.9329896907216426E-3</v>
      </c>
      <c r="E237" s="90" t="str">
        <f>IFERROR(VLOOKUP(A237,SPY!$A$2:$E$379,5,FALSE),"")</f>
        <v/>
      </c>
      <c r="F237" s="9"/>
    </row>
    <row r="238" spans="1:6" x14ac:dyDescent="0.45">
      <c r="A238" s="10">
        <v>28703</v>
      </c>
      <c r="B238" s="11">
        <v>2023.5</v>
      </c>
      <c r="C238" s="9">
        <f t="shared" si="24"/>
        <v>9.8936433341578756E-4</v>
      </c>
      <c r="D238" s="9">
        <f t="shared" si="25"/>
        <v>-4.9394912324030038E-4</v>
      </c>
      <c r="E238" s="90" t="str">
        <f>IFERROR(VLOOKUP(A238,SPY!$A$2:$E$379,5,FALSE),"")</f>
        <v/>
      </c>
      <c r="F238" s="9"/>
    </row>
    <row r="239" spans="1:6" x14ac:dyDescent="0.45">
      <c r="A239" s="10">
        <v>28734</v>
      </c>
      <c r="B239" s="11">
        <v>2022.6</v>
      </c>
      <c r="C239" s="9">
        <f t="shared" si="24"/>
        <v>-4.4477390659747318E-4</v>
      </c>
      <c r="D239" s="9">
        <f t="shared" si="25"/>
        <v>-5.1155927201180784E-3</v>
      </c>
      <c r="E239" s="90" t="str">
        <f>IFERROR(VLOOKUP(A239,SPY!$A$2:$E$379,5,FALSE),"")</f>
        <v/>
      </c>
      <c r="F239" s="9"/>
    </row>
    <row r="240" spans="1:6" x14ac:dyDescent="0.45">
      <c r="A240" s="10">
        <v>28764</v>
      </c>
      <c r="B240" s="11">
        <v>2015.4</v>
      </c>
      <c r="C240" s="9">
        <f t="shared" si="24"/>
        <v>-3.5597745476119158E-3</v>
      </c>
      <c r="D240" s="9">
        <f t="shared" si="25"/>
        <v>-9.9719998035073809E-3</v>
      </c>
      <c r="E240" s="90" t="str">
        <f>IFERROR(VLOOKUP(A240,SPY!$A$2:$E$379,5,FALSE),"")</f>
        <v/>
      </c>
      <c r="F240" s="9"/>
    </row>
    <row r="241" spans="1:6" x14ac:dyDescent="0.45">
      <c r="A241" s="10">
        <v>28795</v>
      </c>
      <c r="B241" s="11">
        <v>2013.5</v>
      </c>
      <c r="C241" s="9">
        <f t="shared" si="24"/>
        <v>-9.4274089510770764E-4</v>
      </c>
      <c r="D241" s="9">
        <f t="shared" si="25"/>
        <v>-1.10996512941407E-2</v>
      </c>
      <c r="E241" s="90" t="str">
        <f>IFERROR(VLOOKUP(A241,SPY!$A$2:$E$379,5,FALSE),"")</f>
        <v/>
      </c>
      <c r="F241" s="9"/>
    </row>
    <row r="242" spans="1:6" x14ac:dyDescent="0.45">
      <c r="A242" s="10">
        <v>28825</v>
      </c>
      <c r="B242" s="11">
        <v>2011.8</v>
      </c>
      <c r="C242" s="9">
        <f t="shared" si="24"/>
        <v>-8.4430096846288549E-4</v>
      </c>
      <c r="D242" s="9">
        <f t="shared" si="25"/>
        <v>-1.3339872486513027E-2</v>
      </c>
      <c r="E242" s="90" t="str">
        <f>IFERROR(VLOOKUP(A242,SPY!$A$2:$E$379,5,FALSE),"")</f>
        <v/>
      </c>
      <c r="F242" s="9"/>
    </row>
    <row r="243" spans="1:6" x14ac:dyDescent="0.45">
      <c r="A243" s="10">
        <v>28856</v>
      </c>
      <c r="B243" s="11">
        <v>2002.3</v>
      </c>
      <c r="C243" s="9">
        <f t="shared" si="24"/>
        <v>-4.7221393776717413E-3</v>
      </c>
      <c r="D243" s="9">
        <f t="shared" si="25"/>
        <v>-1.896129348358655E-2</v>
      </c>
      <c r="E243" s="90" t="str">
        <f>IFERROR(VLOOKUP(A243,SPY!$A$2:$E$379,5,FALSE),"")</f>
        <v/>
      </c>
      <c r="F243" s="9"/>
    </row>
    <row r="244" spans="1:6" x14ac:dyDescent="0.45">
      <c r="A244" s="10">
        <v>28887</v>
      </c>
      <c r="B244" s="11">
        <v>1991</v>
      </c>
      <c r="C244" s="9">
        <f t="shared" si="24"/>
        <v>-5.6435099635419039E-3</v>
      </c>
      <c r="D244" s="9">
        <f t="shared" si="25"/>
        <v>-2.425876010781669E-2</v>
      </c>
      <c r="E244" s="90" t="str">
        <f>IFERROR(VLOOKUP(A244,SPY!$A$2:$E$379,5,FALSE),"")</f>
        <v/>
      </c>
      <c r="F244" s="9"/>
    </row>
    <row r="245" spans="1:6" x14ac:dyDescent="0.45">
      <c r="A245" s="10">
        <v>28915</v>
      </c>
      <c r="B245" s="11">
        <v>1985.4</v>
      </c>
      <c r="C245" s="9">
        <f t="shared" si="24"/>
        <v>-2.8126569563032833E-3</v>
      </c>
      <c r="D245" s="9">
        <f t="shared" si="25"/>
        <v>-2.5905210479835072E-2</v>
      </c>
      <c r="E245" s="90" t="str">
        <f>IFERROR(VLOOKUP(A245,SPY!$A$2:$E$379,5,FALSE),"")</f>
        <v/>
      </c>
      <c r="F245" s="9"/>
    </row>
    <row r="246" spans="1:6" x14ac:dyDescent="0.45">
      <c r="A246" s="10">
        <v>28946</v>
      </c>
      <c r="B246" s="11">
        <v>1986</v>
      </c>
      <c r="C246" s="9">
        <f t="shared" si="24"/>
        <v>3.022061045632185E-4</v>
      </c>
      <c r="D246" s="9">
        <f t="shared" si="25"/>
        <v>-2.4126578546508681E-2</v>
      </c>
      <c r="E246" s="90" t="str">
        <f>IFERROR(VLOOKUP(A246,SPY!$A$2:$E$379,5,FALSE),"")</f>
        <v/>
      </c>
      <c r="F246" s="9"/>
    </row>
    <row r="247" spans="1:6" x14ac:dyDescent="0.45">
      <c r="A247" s="10">
        <v>28976</v>
      </c>
      <c r="B247" s="11">
        <v>1975.1</v>
      </c>
      <c r="C247" s="9">
        <f t="shared" si="24"/>
        <v>-5.4884189325277166E-3</v>
      </c>
      <c r="D247" s="9">
        <f t="shared" si="25"/>
        <v>-2.7906289989172217E-2</v>
      </c>
      <c r="E247" s="90" t="str">
        <f>IFERROR(VLOOKUP(A247,SPY!$A$2:$E$379,5,FALSE),"")</f>
        <v/>
      </c>
      <c r="F247" s="9"/>
    </row>
    <row r="248" spans="1:6" x14ac:dyDescent="0.45">
      <c r="A248" s="10">
        <v>29007</v>
      </c>
      <c r="B248" s="11">
        <v>1970.9</v>
      </c>
      <c r="C248" s="9">
        <f t="shared" si="24"/>
        <v>-2.1264746088804909E-3</v>
      </c>
      <c r="D248" s="9">
        <f t="shared" si="25"/>
        <v>-2.8395366034015268E-2</v>
      </c>
      <c r="E248" s="90" t="str">
        <f>IFERROR(VLOOKUP(A248,SPY!$A$2:$E$379,5,FALSE),"")</f>
        <v/>
      </c>
      <c r="F248" s="9"/>
    </row>
    <row r="249" spans="1:6" x14ac:dyDescent="0.45">
      <c r="A249" s="10">
        <v>29037</v>
      </c>
      <c r="B249" s="11">
        <v>1965.5</v>
      </c>
      <c r="C249" s="9">
        <f t="shared" si="24"/>
        <v>-2.7398650362778776E-3</v>
      </c>
      <c r="D249" s="9">
        <f t="shared" si="25"/>
        <v>-2.770220133564183E-2</v>
      </c>
      <c r="E249" s="90" t="str">
        <f>IFERROR(VLOOKUP(A249,SPY!$A$2:$E$379,5,FALSE),"")</f>
        <v/>
      </c>
      <c r="F249" s="9"/>
    </row>
    <row r="250" spans="1:6" x14ac:dyDescent="0.45">
      <c r="A250" s="10">
        <v>29068</v>
      </c>
      <c r="B250" s="11">
        <v>1962.8</v>
      </c>
      <c r="C250" s="9">
        <f t="shared" si="24"/>
        <v>-1.373696260493551E-3</v>
      </c>
      <c r="D250" s="9">
        <f t="shared" si="25"/>
        <v>-2.9997529033852222E-2</v>
      </c>
      <c r="E250" s="90" t="str">
        <f>IFERROR(VLOOKUP(A250,SPY!$A$2:$E$379,5,FALSE),"")</f>
        <v/>
      </c>
      <c r="F250" s="9"/>
    </row>
    <row r="251" spans="1:6" x14ac:dyDescent="0.45">
      <c r="A251" s="10">
        <v>29099</v>
      </c>
      <c r="B251" s="11">
        <v>1954.4</v>
      </c>
      <c r="C251" s="9">
        <f t="shared" si="24"/>
        <v>-4.2796005706133844E-3</v>
      </c>
      <c r="D251" s="9">
        <f t="shared" si="25"/>
        <v>-3.3718975575991239E-2</v>
      </c>
      <c r="E251" s="90" t="str">
        <f>IFERROR(VLOOKUP(A251,SPY!$A$2:$E$379,5,FALSE),"")</f>
        <v/>
      </c>
      <c r="F251" s="9"/>
    </row>
    <row r="252" spans="1:6" x14ac:dyDescent="0.45">
      <c r="A252" s="10">
        <v>29129</v>
      </c>
      <c r="B252" s="11">
        <v>1942</v>
      </c>
      <c r="C252" s="9">
        <f t="shared" si="24"/>
        <v>-6.3446582071224888E-3</v>
      </c>
      <c r="D252" s="9">
        <f t="shared" si="25"/>
        <v>-3.6419569316264777E-2</v>
      </c>
      <c r="E252" s="90" t="str">
        <f>IFERROR(VLOOKUP(A252,SPY!$A$2:$E$379,5,FALSE),"")</f>
        <v/>
      </c>
      <c r="F252" s="9"/>
    </row>
    <row r="253" spans="1:6" x14ac:dyDescent="0.45">
      <c r="A253" s="10">
        <v>29160</v>
      </c>
      <c r="B253" s="11">
        <v>1928.8</v>
      </c>
      <c r="C253" s="9">
        <f t="shared" si="24"/>
        <v>-6.7971163748712371E-3</v>
      </c>
      <c r="D253" s="9">
        <f t="shared" si="25"/>
        <v>-4.2066054134591524E-2</v>
      </c>
      <c r="E253" s="90" t="str">
        <f>IFERROR(VLOOKUP(A253,SPY!$A$2:$E$379,5,FALSE),"")</f>
        <v/>
      </c>
      <c r="F253" s="9"/>
    </row>
    <row r="254" spans="1:6" x14ac:dyDescent="0.45">
      <c r="A254" s="10">
        <v>29190</v>
      </c>
      <c r="B254" s="11">
        <v>1916.4</v>
      </c>
      <c r="C254" s="9">
        <f t="shared" si="24"/>
        <v>-6.4288676897552577E-3</v>
      </c>
      <c r="D254" s="9">
        <f t="shared" si="25"/>
        <v>-4.7420220697882431E-2</v>
      </c>
      <c r="E254" s="90" t="str">
        <f>IFERROR(VLOOKUP(A254,SPY!$A$2:$E$379,5,FALSE),"")</f>
        <v/>
      </c>
      <c r="F254" s="9"/>
    </row>
    <row r="255" spans="1:6" x14ac:dyDescent="0.45">
      <c r="A255" s="10">
        <v>29221</v>
      </c>
      <c r="B255" s="11">
        <v>1900.9</v>
      </c>
      <c r="C255" s="9">
        <f t="shared" si="24"/>
        <v>-8.0880818200793625E-3</v>
      </c>
      <c r="D255" s="9">
        <f t="shared" si="25"/>
        <v>-5.0641761973730159E-2</v>
      </c>
      <c r="E255" s="90" t="str">
        <f>IFERROR(VLOOKUP(A255,SPY!$A$2:$E$379,5,FALSE),"")</f>
        <v/>
      </c>
      <c r="F255" s="9"/>
    </row>
    <row r="256" spans="1:6" x14ac:dyDescent="0.45">
      <c r="A256" s="10">
        <v>29252</v>
      </c>
      <c r="B256" s="11">
        <v>1891.9</v>
      </c>
      <c r="C256" s="9">
        <f t="shared" si="24"/>
        <v>-4.7345994002840897E-3</v>
      </c>
      <c r="D256" s="9">
        <f t="shared" si="25"/>
        <v>-4.9773982923154159E-2</v>
      </c>
      <c r="E256" s="90" t="str">
        <f>IFERROR(VLOOKUP(A256,SPY!$A$2:$E$379,5,FALSE),"")</f>
        <v/>
      </c>
      <c r="F256" s="9"/>
    </row>
    <row r="257" spans="1:6" x14ac:dyDescent="0.45">
      <c r="A257" s="10">
        <v>29281</v>
      </c>
      <c r="B257" s="11">
        <v>1872.4</v>
      </c>
      <c r="C257" s="9">
        <f t="shared" si="24"/>
        <v>-1.0307098683862814E-2</v>
      </c>
      <c r="D257" s="9">
        <f t="shared" si="25"/>
        <v>-5.6915483026090508E-2</v>
      </c>
      <c r="E257" s="90" t="str">
        <f>IFERROR(VLOOKUP(A257,SPY!$A$2:$E$379,5,FALSE),"")</f>
        <v/>
      </c>
      <c r="F257" s="9"/>
    </row>
    <row r="258" spans="1:6" x14ac:dyDescent="0.45">
      <c r="A258" s="10">
        <v>29312</v>
      </c>
      <c r="B258" s="11">
        <v>1856.9</v>
      </c>
      <c r="C258" s="9">
        <f t="shared" si="24"/>
        <v>-8.2781456953642252E-3</v>
      </c>
      <c r="D258" s="9">
        <f t="shared" si="25"/>
        <v>-6.5005035246727072E-2</v>
      </c>
      <c r="E258" s="90" t="str">
        <f>IFERROR(VLOOKUP(A258,SPY!$A$2:$E$379,5,FALSE),"")</f>
        <v/>
      </c>
      <c r="F258" s="9"/>
    </row>
    <row r="259" spans="1:6" x14ac:dyDescent="0.45">
      <c r="A259" s="10">
        <v>29342</v>
      </c>
      <c r="B259" s="11">
        <v>1851</v>
      </c>
      <c r="C259" s="9">
        <f t="shared" si="24"/>
        <v>-3.1773385750444305E-3</v>
      </c>
      <c r="D259" s="9">
        <f t="shared" si="25"/>
        <v>-6.2832261657637556E-2</v>
      </c>
      <c r="E259" s="90" t="str">
        <f>IFERROR(VLOOKUP(A259,SPY!$A$2:$E$379,5,FALSE),"")</f>
        <v/>
      </c>
      <c r="F259" s="9"/>
    </row>
    <row r="260" spans="1:6" x14ac:dyDescent="0.45">
      <c r="A260" s="10">
        <v>29373</v>
      </c>
      <c r="B260" s="11">
        <v>1853.6</v>
      </c>
      <c r="C260" s="9">
        <f t="shared" si="24"/>
        <v>1.4046461372230201E-3</v>
      </c>
      <c r="D260" s="9">
        <f t="shared" si="25"/>
        <v>-5.9515957176924372E-2</v>
      </c>
      <c r="E260" s="90" t="str">
        <f>IFERROR(VLOOKUP(A260,SPY!$A$2:$E$379,5,FALSE),"")</f>
        <v/>
      </c>
      <c r="F260" s="9"/>
    </row>
    <row r="261" spans="1:6" x14ac:dyDescent="0.45">
      <c r="A261" s="10">
        <v>29403</v>
      </c>
      <c r="B261" s="11">
        <v>1871.1</v>
      </c>
      <c r="C261" s="9">
        <f t="shared" ref="C261:C324" si="26">B261/B260-1</f>
        <v>9.4410876132930976E-3</v>
      </c>
      <c r="D261" s="9">
        <f t="shared" si="25"/>
        <v>-4.8028491477995483E-2</v>
      </c>
      <c r="E261" s="90" t="str">
        <f>IFERROR(VLOOKUP(A261,SPY!$A$2:$E$379,5,FALSE),"")</f>
        <v/>
      </c>
      <c r="F261" s="9"/>
    </row>
    <row r="262" spans="1:6" x14ac:dyDescent="0.45">
      <c r="A262" s="10">
        <v>29434</v>
      </c>
      <c r="B262" s="11">
        <v>1876.8</v>
      </c>
      <c r="C262" s="9">
        <f t="shared" si="26"/>
        <v>3.0463363796697784E-3</v>
      </c>
      <c r="D262" s="9">
        <f t="shared" si="25"/>
        <v>-4.3814958222946787E-2</v>
      </c>
      <c r="E262" s="90" t="str">
        <f>IFERROR(VLOOKUP(A262,SPY!$A$2:$E$379,5,FALSE),"")</f>
        <v/>
      </c>
      <c r="F262" s="9"/>
    </row>
    <row r="263" spans="1:6" x14ac:dyDescent="0.45">
      <c r="A263" s="10">
        <v>29465</v>
      </c>
      <c r="B263" s="11">
        <v>1876</v>
      </c>
      <c r="C263" s="9">
        <f t="shared" si="26"/>
        <v>-4.2625745950553018E-4</v>
      </c>
      <c r="D263" s="9">
        <f t="shared" si="25"/>
        <v>-4.011461318051579E-2</v>
      </c>
      <c r="E263" s="90" t="str">
        <f>IFERROR(VLOOKUP(A263,SPY!$A$2:$E$379,5,FALSE),"")</f>
        <v/>
      </c>
      <c r="F263" s="9"/>
    </row>
    <row r="264" spans="1:6" x14ac:dyDescent="0.45">
      <c r="A264" s="10">
        <v>29495</v>
      </c>
      <c r="B264" s="11">
        <v>1871.1</v>
      </c>
      <c r="C264" s="9">
        <f t="shared" si="26"/>
        <v>-2.6119402985075313E-3</v>
      </c>
      <c r="D264" s="9">
        <f t="shared" si="25"/>
        <v>-3.6508753861998033E-2</v>
      </c>
      <c r="E264" s="90" t="str">
        <f>IFERROR(VLOOKUP(A264,SPY!$A$2:$E$379,5,FALSE),"")</f>
        <v/>
      </c>
      <c r="F264" s="9"/>
    </row>
    <row r="265" spans="1:6" x14ac:dyDescent="0.45">
      <c r="A265" s="10">
        <v>29526</v>
      </c>
      <c r="B265" s="11">
        <v>1864.3</v>
      </c>
      <c r="C265" s="9">
        <f t="shared" si="26"/>
        <v>-3.6342258564480145E-3</v>
      </c>
      <c r="D265" s="9">
        <f t="shared" si="25"/>
        <v>-3.3440481128162558E-2</v>
      </c>
      <c r="E265" s="90" t="str">
        <f>IFERROR(VLOOKUP(A265,SPY!$A$2:$E$379,5,FALSE),"")</f>
        <v/>
      </c>
      <c r="F265" s="9"/>
    </row>
    <row r="266" spans="1:6" x14ac:dyDescent="0.45">
      <c r="A266" s="10">
        <v>29556</v>
      </c>
      <c r="B266" s="11">
        <v>1851.6</v>
      </c>
      <c r="C266" s="9">
        <f t="shared" si="26"/>
        <v>-6.8122083355682816E-3</v>
      </c>
      <c r="D266" s="9">
        <f t="shared" si="25"/>
        <v>-3.3813400125234927E-2</v>
      </c>
      <c r="E266" s="90" t="str">
        <f>IFERROR(VLOOKUP(A266,SPY!$A$2:$E$379,5,FALSE),"")</f>
        <v/>
      </c>
      <c r="F266" s="9"/>
    </row>
    <row r="267" spans="1:6" x14ac:dyDescent="0.45">
      <c r="A267" s="10">
        <v>29587</v>
      </c>
      <c r="B267" s="11">
        <v>1842.8</v>
      </c>
      <c r="C267" s="9">
        <f t="shared" si="26"/>
        <v>-4.7526463599049107E-3</v>
      </c>
      <c r="D267" s="9">
        <f t="shared" si="25"/>
        <v>-3.0564469461833887E-2</v>
      </c>
      <c r="E267" s="90" t="str">
        <f>IFERROR(VLOOKUP(A267,SPY!$A$2:$E$379,5,FALSE),"")</f>
        <v/>
      </c>
      <c r="F267" s="9"/>
    </row>
    <row r="268" spans="1:6" x14ac:dyDescent="0.45">
      <c r="A268" s="10">
        <v>29618</v>
      </c>
      <c r="B268" s="11">
        <v>1839.4</v>
      </c>
      <c r="C268" s="9">
        <f t="shared" si="26"/>
        <v>-1.8450184501844769E-3</v>
      </c>
      <c r="D268" s="9">
        <f t="shared" si="25"/>
        <v>-2.7749881071938209E-2</v>
      </c>
      <c r="E268" s="90" t="str">
        <f>IFERROR(VLOOKUP(A268,SPY!$A$2:$E$379,5,FALSE),"")</f>
        <v/>
      </c>
      <c r="F268" s="9"/>
    </row>
    <row r="269" spans="1:6" x14ac:dyDescent="0.45">
      <c r="A269" s="10">
        <v>29646</v>
      </c>
      <c r="B269" s="11">
        <v>1847.2</v>
      </c>
      <c r="C269" s="9">
        <f t="shared" si="26"/>
        <v>4.2405132108296328E-3</v>
      </c>
      <c r="D269" s="9">
        <f t="shared" si="25"/>
        <v>-1.3458662678914823E-2</v>
      </c>
      <c r="E269" s="90" t="str">
        <f>IFERROR(VLOOKUP(A269,SPY!$A$2:$E$379,5,FALSE),"")</f>
        <v/>
      </c>
      <c r="F269" s="9"/>
    </row>
    <row r="270" spans="1:6" x14ac:dyDescent="0.45">
      <c r="A270" s="10">
        <v>29677</v>
      </c>
      <c r="B270" s="11">
        <v>1862.2</v>
      </c>
      <c r="C270" s="9">
        <f t="shared" si="26"/>
        <v>8.120398440883525E-3</v>
      </c>
      <c r="D270" s="9">
        <f t="shared" si="25"/>
        <v>2.8542193979212982E-3</v>
      </c>
      <c r="E270" s="90" t="str">
        <f>IFERROR(VLOOKUP(A270,SPY!$A$2:$E$379,5,FALSE),"")</f>
        <v/>
      </c>
      <c r="F270" s="9"/>
    </row>
    <row r="271" spans="1:6" x14ac:dyDescent="0.45">
      <c r="A271" s="10">
        <v>29707</v>
      </c>
      <c r="B271" s="11">
        <v>1855.3</v>
      </c>
      <c r="C271" s="9">
        <f t="shared" si="26"/>
        <v>-3.7052948125873009E-3</v>
      </c>
      <c r="D271" s="9">
        <f t="shared" si="25"/>
        <v>2.3230686115613963E-3</v>
      </c>
      <c r="E271" s="90" t="str">
        <f>IFERROR(VLOOKUP(A271,SPY!$A$2:$E$379,5,FALSE),"")</f>
        <v/>
      </c>
      <c r="F271" s="9"/>
    </row>
    <row r="272" spans="1:6" x14ac:dyDescent="0.45">
      <c r="A272" s="10">
        <v>29738</v>
      </c>
      <c r="B272" s="11">
        <v>1845.6</v>
      </c>
      <c r="C272" s="9">
        <f t="shared" si="26"/>
        <v>-5.2282649706246742E-3</v>
      </c>
      <c r="D272" s="9">
        <f t="shared" ref="D272:D335" si="27">B272/B260-1</f>
        <v>-4.3159257660768668E-3</v>
      </c>
      <c r="E272" s="90" t="str">
        <f>IFERROR(VLOOKUP(A272,SPY!$A$2:$E$379,5,FALSE),"")</f>
        <v/>
      </c>
      <c r="F272" s="9"/>
    </row>
    <row r="273" spans="1:6" x14ac:dyDescent="0.45">
      <c r="A273" s="10">
        <v>29768</v>
      </c>
      <c r="B273" s="11">
        <v>1838.1</v>
      </c>
      <c r="C273" s="9">
        <f t="shared" si="26"/>
        <v>-4.0637191157346653E-3</v>
      </c>
      <c r="D273" s="9">
        <f t="shared" si="27"/>
        <v>-1.7636684303350969E-2</v>
      </c>
      <c r="E273" s="90" t="str">
        <f>IFERROR(VLOOKUP(A273,SPY!$A$2:$E$379,5,FALSE),"")</f>
        <v/>
      </c>
      <c r="F273" s="9"/>
    </row>
    <row r="274" spans="1:6" x14ac:dyDescent="0.45">
      <c r="A274" s="10">
        <v>29799</v>
      </c>
      <c r="B274" s="11">
        <v>1837.6</v>
      </c>
      <c r="C274" s="9">
        <f t="shared" si="26"/>
        <v>-2.7202002067350239E-4</v>
      </c>
      <c r="D274" s="9">
        <f t="shared" si="27"/>
        <v>-2.0886615515771534E-2</v>
      </c>
      <c r="E274" s="90" t="str">
        <f>IFERROR(VLOOKUP(A274,SPY!$A$2:$E$379,5,FALSE),"")</f>
        <v/>
      </c>
      <c r="F274" s="9"/>
    </row>
    <row r="275" spans="1:6" x14ac:dyDescent="0.45">
      <c r="A275" s="10">
        <v>29830</v>
      </c>
      <c r="B275" s="11">
        <v>1832.4</v>
      </c>
      <c r="C275" s="9">
        <f t="shared" si="26"/>
        <v>-2.8297779712668225E-3</v>
      </c>
      <c r="D275" s="9">
        <f t="shared" si="27"/>
        <v>-2.3240938166311231E-2</v>
      </c>
      <c r="E275" s="90" t="str">
        <f>IFERROR(VLOOKUP(A275,SPY!$A$2:$E$379,5,FALSE),"")</f>
        <v/>
      </c>
      <c r="F275" s="9"/>
    </row>
    <row r="276" spans="1:6" x14ac:dyDescent="0.45">
      <c r="A276" s="10">
        <v>29860</v>
      </c>
      <c r="B276" s="11">
        <v>1843.5</v>
      </c>
      <c r="C276" s="9">
        <f t="shared" si="26"/>
        <v>6.0576293385723456E-3</v>
      </c>
      <c r="D276" s="9">
        <f t="shared" si="27"/>
        <v>-1.4750681417348033E-2</v>
      </c>
      <c r="E276" s="90" t="str">
        <f>IFERROR(VLOOKUP(A276,SPY!$A$2:$E$379,5,FALSE),"")</f>
        <v/>
      </c>
      <c r="F276" s="9"/>
    </row>
    <row r="277" spans="1:6" x14ac:dyDescent="0.45">
      <c r="A277" s="10">
        <v>29891</v>
      </c>
      <c r="B277" s="11">
        <v>1850.9</v>
      </c>
      <c r="C277" s="9">
        <f t="shared" si="26"/>
        <v>4.0141036072687264E-3</v>
      </c>
      <c r="D277" s="9">
        <f t="shared" si="27"/>
        <v>-7.1876843855601669E-3</v>
      </c>
      <c r="E277" s="90" t="str">
        <f>IFERROR(VLOOKUP(A277,SPY!$A$2:$E$379,5,FALSE),"")</f>
        <v/>
      </c>
      <c r="F277" s="9"/>
    </row>
    <row r="278" spans="1:6" x14ac:dyDescent="0.45">
      <c r="A278" s="10">
        <v>29921</v>
      </c>
      <c r="B278" s="11">
        <v>1865.6</v>
      </c>
      <c r="C278" s="9">
        <f t="shared" si="26"/>
        <v>7.9420822302662675E-3</v>
      </c>
      <c r="D278" s="9">
        <f t="shared" si="27"/>
        <v>7.5610282998488376E-3</v>
      </c>
      <c r="E278" s="90" t="str">
        <f>IFERROR(VLOOKUP(A278,SPY!$A$2:$E$379,5,FALSE),"")</f>
        <v/>
      </c>
      <c r="F278" s="9"/>
    </row>
    <row r="279" spans="1:6" x14ac:dyDescent="0.45">
      <c r="A279" s="10">
        <v>29952</v>
      </c>
      <c r="B279" s="11">
        <v>1875.4</v>
      </c>
      <c r="C279" s="9">
        <f t="shared" si="26"/>
        <v>5.2530017152658814E-3</v>
      </c>
      <c r="D279" s="9">
        <f t="shared" si="27"/>
        <v>1.7690471022357324E-2</v>
      </c>
      <c r="E279" s="90" t="str">
        <f>IFERROR(VLOOKUP(A279,SPY!$A$2:$E$379,5,FALSE),"")</f>
        <v/>
      </c>
      <c r="F279" s="9"/>
    </row>
    <row r="280" spans="1:6" x14ac:dyDescent="0.45">
      <c r="A280" s="10">
        <v>29983</v>
      </c>
      <c r="B280" s="11">
        <v>1873.8</v>
      </c>
      <c r="C280" s="9">
        <f t="shared" si="26"/>
        <v>-8.5315132771679458E-4</v>
      </c>
      <c r="D280" s="9">
        <f t="shared" si="27"/>
        <v>1.8701750570838227E-2</v>
      </c>
      <c r="E280" s="90" t="str">
        <f>IFERROR(VLOOKUP(A280,SPY!$A$2:$E$379,5,FALSE),"")</f>
        <v/>
      </c>
      <c r="F280" s="9"/>
    </row>
    <row r="281" spans="1:6" x14ac:dyDescent="0.45">
      <c r="A281" s="10">
        <v>30011</v>
      </c>
      <c r="B281" s="11">
        <v>1886.5</v>
      </c>
      <c r="C281" s="9">
        <f t="shared" si="26"/>
        <v>6.7776710428006925E-3</v>
      </c>
      <c r="D281" s="9">
        <f t="shared" si="27"/>
        <v>2.1275443915114822E-2</v>
      </c>
      <c r="E281" s="90" t="str">
        <f>IFERROR(VLOOKUP(A281,SPY!$A$2:$E$379,5,FALSE),"")</f>
        <v/>
      </c>
      <c r="F281" s="9"/>
    </row>
    <row r="282" spans="1:6" x14ac:dyDescent="0.45">
      <c r="A282" s="10">
        <v>30042</v>
      </c>
      <c r="B282" s="11">
        <v>1898.8</v>
      </c>
      <c r="C282" s="9">
        <f t="shared" si="26"/>
        <v>6.5200106016432002E-3</v>
      </c>
      <c r="D282" s="9">
        <f t="shared" si="27"/>
        <v>1.9654172484158572E-2</v>
      </c>
      <c r="E282" s="90" t="str">
        <f>IFERROR(VLOOKUP(A282,SPY!$A$2:$E$379,5,FALSE),"")</f>
        <v/>
      </c>
      <c r="F282" s="9"/>
    </row>
    <row r="283" spans="1:6" x14ac:dyDescent="0.45">
      <c r="A283" s="10">
        <v>30072</v>
      </c>
      <c r="B283" s="11">
        <v>1893</v>
      </c>
      <c r="C283" s="9">
        <f t="shared" si="26"/>
        <v>-3.0545607752264781E-3</v>
      </c>
      <c r="D283" s="9">
        <f t="shared" si="27"/>
        <v>2.0320163854902207E-2</v>
      </c>
      <c r="E283" s="90" t="str">
        <f>IFERROR(VLOOKUP(A283,SPY!$A$2:$E$379,5,FALSE),"")</f>
        <v/>
      </c>
      <c r="F283" s="9"/>
    </row>
    <row r="284" spans="1:6" x14ac:dyDescent="0.45">
      <c r="A284" s="10">
        <v>30103</v>
      </c>
      <c r="B284" s="11">
        <v>1882.5</v>
      </c>
      <c r="C284" s="9">
        <f t="shared" si="26"/>
        <v>-5.5467511885894938E-3</v>
      </c>
      <c r="D284" s="9">
        <f t="shared" si="27"/>
        <v>1.9993498049414971E-2</v>
      </c>
      <c r="E284" s="90" t="str">
        <f>IFERROR(VLOOKUP(A284,SPY!$A$2:$E$379,5,FALSE),"")</f>
        <v/>
      </c>
      <c r="F284" s="9"/>
    </row>
    <row r="285" spans="1:6" x14ac:dyDescent="0.45">
      <c r="A285" s="10">
        <v>30133</v>
      </c>
      <c r="B285" s="11">
        <v>1878.5</v>
      </c>
      <c r="C285" s="9">
        <f t="shared" si="26"/>
        <v>-2.1248339973439778E-3</v>
      </c>
      <c r="D285" s="9">
        <f t="shared" si="27"/>
        <v>2.1979217670420548E-2</v>
      </c>
      <c r="E285" s="90" t="str">
        <f>IFERROR(VLOOKUP(A285,SPY!$A$2:$E$379,5,FALSE),"")</f>
        <v/>
      </c>
      <c r="F285" s="9"/>
    </row>
    <row r="286" spans="1:6" x14ac:dyDescent="0.45">
      <c r="A286" s="10">
        <v>30164</v>
      </c>
      <c r="B286" s="11">
        <v>1888.6</v>
      </c>
      <c r="C286" s="9">
        <f t="shared" si="26"/>
        <v>5.3766302901250285E-3</v>
      </c>
      <c r="D286" s="9">
        <f t="shared" si="27"/>
        <v>2.7753591641271225E-2</v>
      </c>
      <c r="E286" s="90" t="str">
        <f>IFERROR(VLOOKUP(A286,SPY!$A$2:$E$379,5,FALSE),"")</f>
        <v/>
      </c>
      <c r="F286" s="9"/>
    </row>
    <row r="287" spans="1:6" x14ac:dyDescent="0.45">
      <c r="A287" s="10">
        <v>30195</v>
      </c>
      <c r="B287" s="11">
        <v>1902.1</v>
      </c>
      <c r="C287" s="9">
        <f t="shared" si="26"/>
        <v>7.1481520703167156E-3</v>
      </c>
      <c r="D287" s="9">
        <f t="shared" si="27"/>
        <v>3.8037546387251542E-2</v>
      </c>
      <c r="E287" s="90" t="str">
        <f>IFERROR(VLOOKUP(A287,SPY!$A$2:$E$379,5,FALSE),"")</f>
        <v/>
      </c>
      <c r="F287" s="9"/>
    </row>
    <row r="288" spans="1:6" x14ac:dyDescent="0.45">
      <c r="A288" s="10">
        <v>30225</v>
      </c>
      <c r="B288" s="11">
        <v>1905.9</v>
      </c>
      <c r="C288" s="9">
        <f t="shared" si="26"/>
        <v>1.997791914200242E-3</v>
      </c>
      <c r="D288" s="9">
        <f t="shared" si="27"/>
        <v>3.3848657445077368E-2</v>
      </c>
      <c r="E288" s="90" t="str">
        <f>IFERROR(VLOOKUP(A288,SPY!$A$2:$E$379,5,FALSE),"")</f>
        <v/>
      </c>
      <c r="F288" s="9"/>
    </row>
    <row r="289" spans="1:6" x14ac:dyDescent="0.45">
      <c r="A289" s="10">
        <v>30256</v>
      </c>
      <c r="B289" s="11">
        <v>1922.1</v>
      </c>
      <c r="C289" s="9">
        <f t="shared" si="26"/>
        <v>8.499921297024926E-3</v>
      </c>
      <c r="D289" s="9">
        <f t="shared" si="27"/>
        <v>3.8467772435031522E-2</v>
      </c>
      <c r="E289" s="90" t="str">
        <f>IFERROR(VLOOKUP(A289,SPY!$A$2:$E$379,5,FALSE),"")</f>
        <v/>
      </c>
      <c r="F289" s="9"/>
    </row>
    <row r="290" spans="1:6" x14ac:dyDescent="0.45">
      <c r="A290" s="10">
        <v>30286</v>
      </c>
      <c r="B290" s="11">
        <v>1950.8</v>
      </c>
      <c r="C290" s="9">
        <f t="shared" si="26"/>
        <v>1.493158524530469E-2</v>
      </c>
      <c r="D290" s="9">
        <f t="shared" si="27"/>
        <v>4.5668953687821645E-2</v>
      </c>
      <c r="E290" s="90" t="str">
        <f>IFERROR(VLOOKUP(A290,SPY!$A$2:$E$379,5,FALSE),"")</f>
        <v/>
      </c>
      <c r="F290" s="9"/>
    </row>
    <row r="291" spans="1:6" x14ac:dyDescent="0.45">
      <c r="A291" s="10">
        <v>30317</v>
      </c>
      <c r="B291" s="11">
        <v>2001.4</v>
      </c>
      <c r="C291" s="9">
        <f t="shared" si="26"/>
        <v>2.5938076686487621E-2</v>
      </c>
      <c r="D291" s="9">
        <f t="shared" si="27"/>
        <v>6.7185667057694465E-2</v>
      </c>
      <c r="E291" s="90" t="str">
        <f>IFERROR(VLOOKUP(A291,SPY!$A$2:$E$379,5,FALSE),"")</f>
        <v/>
      </c>
      <c r="F291" s="9"/>
    </row>
    <row r="292" spans="1:6" x14ac:dyDescent="0.45">
      <c r="A292" s="10">
        <v>30348</v>
      </c>
      <c r="B292" s="11">
        <v>2037.6</v>
      </c>
      <c r="C292" s="9">
        <f t="shared" si="26"/>
        <v>1.808733886279601E-2</v>
      </c>
      <c r="D292" s="9">
        <f t="shared" si="27"/>
        <v>8.7415946205571471E-2</v>
      </c>
      <c r="E292" s="90" t="str">
        <f>IFERROR(VLOOKUP(A292,SPY!$A$2:$E$379,5,FALSE),"")</f>
        <v/>
      </c>
      <c r="F292" s="9"/>
    </row>
    <row r="293" spans="1:6" x14ac:dyDescent="0.45">
      <c r="A293" s="10">
        <v>30376</v>
      </c>
      <c r="B293" s="11">
        <v>2054.1999999999998</v>
      </c>
      <c r="C293" s="9">
        <f t="shared" si="26"/>
        <v>8.1468394189241344E-3</v>
      </c>
      <c r="D293" s="9">
        <f t="shared" si="27"/>
        <v>8.8894778690697063E-2</v>
      </c>
      <c r="E293" s="90" t="str">
        <f>IFERROR(VLOOKUP(A293,SPY!$A$2:$E$379,5,FALSE),"")</f>
        <v/>
      </c>
      <c r="F293" s="9"/>
    </row>
    <row r="294" spans="1:6" x14ac:dyDescent="0.45">
      <c r="A294" s="10">
        <v>30407</v>
      </c>
      <c r="B294" s="11">
        <v>2053.1999999999998</v>
      </c>
      <c r="C294" s="9">
        <f t="shared" si="26"/>
        <v>-4.8680751630802988E-4</v>
      </c>
      <c r="D294" s="9">
        <f t="shared" si="27"/>
        <v>8.1314514430166351E-2</v>
      </c>
      <c r="E294" s="90" t="str">
        <f>IFERROR(VLOOKUP(A294,SPY!$A$2:$E$379,5,FALSE),"")</f>
        <v/>
      </c>
      <c r="F294" s="9"/>
    </row>
    <row r="295" spans="1:6" x14ac:dyDescent="0.45">
      <c r="A295" s="10">
        <v>30437</v>
      </c>
      <c r="B295" s="11">
        <v>2059.6</v>
      </c>
      <c r="C295" s="9">
        <f t="shared" si="26"/>
        <v>3.1170855250342022E-3</v>
      </c>
      <c r="D295" s="9">
        <f t="shared" si="27"/>
        <v>8.8008452192287256E-2</v>
      </c>
      <c r="E295" s="90" t="str">
        <f>IFERROR(VLOOKUP(A295,SPY!$A$2:$E$379,5,FALSE),"")</f>
        <v/>
      </c>
      <c r="F295" s="9"/>
    </row>
    <row r="296" spans="1:6" x14ac:dyDescent="0.45">
      <c r="A296" s="10">
        <v>30468</v>
      </c>
      <c r="B296" s="11">
        <v>2065.9</v>
      </c>
      <c r="C296" s="9">
        <f t="shared" si="26"/>
        <v>3.0588463779375186E-3</v>
      </c>
      <c r="D296" s="9">
        <f t="shared" si="27"/>
        <v>9.7423638778220578E-2</v>
      </c>
      <c r="E296" s="90" t="str">
        <f>IFERROR(VLOOKUP(A296,SPY!$A$2:$E$379,5,FALSE),"")</f>
        <v/>
      </c>
      <c r="F296" s="9"/>
    </row>
    <row r="297" spans="1:6" x14ac:dyDescent="0.45">
      <c r="A297" s="10">
        <v>30498</v>
      </c>
      <c r="B297" s="11">
        <v>2068.9</v>
      </c>
      <c r="C297" s="9">
        <f t="shared" si="26"/>
        <v>1.4521516046275273E-3</v>
      </c>
      <c r="D297" s="9">
        <f t="shared" si="27"/>
        <v>0.1013574660633485</v>
      </c>
      <c r="E297" s="90" t="str">
        <f>IFERROR(VLOOKUP(A297,SPY!$A$2:$E$379,5,FALSE),"")</f>
        <v/>
      </c>
      <c r="F297" s="9"/>
    </row>
    <row r="298" spans="1:6" x14ac:dyDescent="0.45">
      <c r="A298" s="10">
        <v>30529</v>
      </c>
      <c r="B298" s="11">
        <v>2071.9</v>
      </c>
      <c r="C298" s="9">
        <f t="shared" si="26"/>
        <v>1.4500459181208125E-3</v>
      </c>
      <c r="D298" s="9">
        <f t="shared" si="27"/>
        <v>9.7056020332521475E-2</v>
      </c>
      <c r="E298" s="90" t="str">
        <f>IFERROR(VLOOKUP(A298,SPY!$A$2:$E$379,5,FALSE),"")</f>
        <v/>
      </c>
      <c r="F298" s="9"/>
    </row>
    <row r="299" spans="1:6" x14ac:dyDescent="0.45">
      <c r="A299" s="10">
        <v>30560</v>
      </c>
      <c r="B299" s="11">
        <v>2074.9</v>
      </c>
      <c r="C299" s="9">
        <f t="shared" si="26"/>
        <v>1.4479463294561068E-3</v>
      </c>
      <c r="D299" s="9">
        <f t="shared" si="27"/>
        <v>9.0846958624678065E-2</v>
      </c>
      <c r="E299" s="90" t="str">
        <f>IFERROR(VLOOKUP(A299,SPY!$A$2:$E$379,5,FALSE),"")</f>
        <v/>
      </c>
      <c r="F299" s="9"/>
    </row>
    <row r="300" spans="1:6" x14ac:dyDescent="0.45">
      <c r="A300" s="10">
        <v>30590</v>
      </c>
      <c r="B300" s="11">
        <v>2082.5</v>
      </c>
      <c r="C300" s="9">
        <f t="shared" si="26"/>
        <v>3.662827124198742E-3</v>
      </c>
      <c r="D300" s="9">
        <f t="shared" si="27"/>
        <v>9.265963586756909E-2</v>
      </c>
      <c r="E300" s="90" t="str">
        <f>IFERROR(VLOOKUP(A300,SPY!$A$2:$E$379,5,FALSE),"")</f>
        <v/>
      </c>
      <c r="F300" s="9"/>
    </row>
    <row r="301" spans="1:6" x14ac:dyDescent="0.45">
      <c r="A301" s="10">
        <v>30621</v>
      </c>
      <c r="B301" s="11">
        <v>2089.3000000000002</v>
      </c>
      <c r="C301" s="9">
        <f t="shared" si="26"/>
        <v>3.2653061224490187E-3</v>
      </c>
      <c r="D301" s="9">
        <f t="shared" si="27"/>
        <v>8.6988190000520493E-2</v>
      </c>
      <c r="E301" s="90" t="str">
        <f>IFERROR(VLOOKUP(A301,SPY!$A$2:$E$379,5,FALSE),"")</f>
        <v/>
      </c>
      <c r="F301" s="9"/>
    </row>
    <row r="302" spans="1:6" x14ac:dyDescent="0.45">
      <c r="A302" s="10">
        <v>30651</v>
      </c>
      <c r="B302" s="11">
        <v>2094.1999999999998</v>
      </c>
      <c r="C302" s="9">
        <f t="shared" si="26"/>
        <v>2.3452831091752557E-3</v>
      </c>
      <c r="D302" s="9">
        <f t="shared" si="27"/>
        <v>7.3508304285421211E-2</v>
      </c>
      <c r="E302" s="90" t="str">
        <f>IFERROR(VLOOKUP(A302,SPY!$A$2:$E$379,5,FALSE),"")</f>
        <v/>
      </c>
      <c r="F302" s="9"/>
    </row>
    <row r="303" spans="1:6" x14ac:dyDescent="0.45">
      <c r="A303" s="10">
        <v>30682</v>
      </c>
      <c r="B303" s="11">
        <v>2094.1999999999998</v>
      </c>
      <c r="C303" s="9">
        <f t="shared" si="26"/>
        <v>0</v>
      </c>
      <c r="D303" s="9">
        <f t="shared" si="27"/>
        <v>4.63675427200958E-2</v>
      </c>
      <c r="E303" s="90" t="str">
        <f>IFERROR(VLOOKUP(A303,SPY!$A$2:$E$379,5,FALSE),"")</f>
        <v/>
      </c>
      <c r="F303" s="9"/>
    </row>
    <row r="304" spans="1:6" x14ac:dyDescent="0.45">
      <c r="A304" s="10">
        <v>30713</v>
      </c>
      <c r="B304" s="11">
        <v>2103.5</v>
      </c>
      <c r="C304" s="9">
        <f t="shared" si="26"/>
        <v>4.4408365963137797E-3</v>
      </c>
      <c r="D304" s="9">
        <f t="shared" si="27"/>
        <v>3.2341970946211385E-2</v>
      </c>
      <c r="E304" s="90" t="str">
        <f>IFERROR(VLOOKUP(A304,SPY!$A$2:$E$379,5,FALSE),"")</f>
        <v/>
      </c>
      <c r="F304" s="9"/>
    </row>
    <row r="305" spans="1:6" x14ac:dyDescent="0.45">
      <c r="A305" s="10">
        <v>30742</v>
      </c>
      <c r="B305" s="11">
        <v>2113.9</v>
      </c>
      <c r="C305" s="9">
        <f t="shared" si="26"/>
        <v>4.9441407178512087E-3</v>
      </c>
      <c r="D305" s="9">
        <f t="shared" si="27"/>
        <v>2.9062408723590893E-2</v>
      </c>
      <c r="E305" s="90" t="str">
        <f>IFERROR(VLOOKUP(A305,SPY!$A$2:$E$379,5,FALSE),"")</f>
        <v/>
      </c>
      <c r="F305" s="9"/>
    </row>
    <row r="306" spans="1:6" x14ac:dyDescent="0.45">
      <c r="A306" s="10">
        <v>30773</v>
      </c>
      <c r="B306" s="11">
        <v>2121.6999999999998</v>
      </c>
      <c r="C306" s="9">
        <f t="shared" si="26"/>
        <v>3.6898623397509933E-3</v>
      </c>
      <c r="D306" s="9">
        <f t="shared" si="27"/>
        <v>3.3362556010130495E-2</v>
      </c>
      <c r="E306" s="90" t="str">
        <f>IFERROR(VLOOKUP(A306,SPY!$A$2:$E$379,5,FALSE),"")</f>
        <v/>
      </c>
      <c r="F306" s="9"/>
    </row>
    <row r="307" spans="1:6" x14ac:dyDescent="0.45">
      <c r="A307" s="10">
        <v>30803</v>
      </c>
      <c r="B307" s="11">
        <v>2129.6</v>
      </c>
      <c r="C307" s="9">
        <f t="shared" si="26"/>
        <v>3.7234293255408168E-3</v>
      </c>
      <c r="D307" s="9">
        <f t="shared" si="27"/>
        <v>3.3987181977082948E-2</v>
      </c>
      <c r="E307" s="90" t="str">
        <f>IFERROR(VLOOKUP(A307,SPY!$A$2:$E$379,5,FALSE),"")</f>
        <v/>
      </c>
      <c r="F307" s="9"/>
    </row>
    <row r="308" spans="1:6" x14ac:dyDescent="0.45">
      <c r="A308" s="10">
        <v>30834</v>
      </c>
      <c r="B308" s="11">
        <v>2136.1</v>
      </c>
      <c r="C308" s="9">
        <f t="shared" si="26"/>
        <v>3.0522163786625978E-3</v>
      </c>
      <c r="D308" s="9">
        <f t="shared" si="27"/>
        <v>3.3980347548284051E-2</v>
      </c>
      <c r="E308" s="90" t="str">
        <f>IFERROR(VLOOKUP(A308,SPY!$A$2:$E$379,5,FALSE),"")</f>
        <v/>
      </c>
      <c r="F308" s="9"/>
    </row>
    <row r="309" spans="1:6" x14ac:dyDescent="0.45">
      <c r="A309" s="10">
        <v>30864</v>
      </c>
      <c r="B309" s="11">
        <v>2135.9</v>
      </c>
      <c r="C309" s="9">
        <f t="shared" si="26"/>
        <v>-9.362857544115144E-5</v>
      </c>
      <c r="D309" s="9">
        <f t="shared" si="27"/>
        <v>3.2384358838029925E-2</v>
      </c>
      <c r="E309" s="90" t="str">
        <f>IFERROR(VLOOKUP(A309,SPY!$A$2:$E$379,5,FALSE),"")</f>
        <v/>
      </c>
      <c r="F309" s="9"/>
    </row>
    <row r="310" spans="1:6" x14ac:dyDescent="0.45">
      <c r="A310" s="10">
        <v>30895</v>
      </c>
      <c r="B310" s="11">
        <v>2136.4</v>
      </c>
      <c r="C310" s="9">
        <f t="shared" si="26"/>
        <v>2.3409335643065354E-4</v>
      </c>
      <c r="D310" s="9">
        <f t="shared" si="27"/>
        <v>3.1130846083305075E-2</v>
      </c>
      <c r="E310" s="90" t="str">
        <f>IFERROR(VLOOKUP(A310,SPY!$A$2:$E$379,5,FALSE),"")</f>
        <v/>
      </c>
      <c r="F310" s="9"/>
    </row>
    <row r="311" spans="1:6" x14ac:dyDescent="0.45">
      <c r="A311" s="10">
        <v>30926</v>
      </c>
      <c r="B311" s="11">
        <v>2143.6</v>
      </c>
      <c r="C311" s="9">
        <f t="shared" si="26"/>
        <v>3.3701554016101198E-3</v>
      </c>
      <c r="D311" s="9">
        <f t="shared" si="27"/>
        <v>3.3110029399007201E-2</v>
      </c>
      <c r="E311" s="90" t="str">
        <f>IFERROR(VLOOKUP(A311,SPY!$A$2:$E$379,5,FALSE),"")</f>
        <v/>
      </c>
      <c r="F311" s="9"/>
    </row>
    <row r="312" spans="1:6" x14ac:dyDescent="0.45">
      <c r="A312" s="10">
        <v>30956</v>
      </c>
      <c r="B312" s="11">
        <v>2149.3000000000002</v>
      </c>
      <c r="C312" s="9">
        <f t="shared" si="26"/>
        <v>2.6590781862287916E-3</v>
      </c>
      <c r="D312" s="9">
        <f t="shared" si="27"/>
        <v>3.2076830732292949E-2</v>
      </c>
      <c r="E312" s="90" t="str">
        <f>IFERROR(VLOOKUP(A312,SPY!$A$2:$E$379,5,FALSE),"")</f>
        <v/>
      </c>
      <c r="F312" s="9"/>
    </row>
    <row r="313" spans="1:6" x14ac:dyDescent="0.45">
      <c r="A313" s="10">
        <v>30987</v>
      </c>
      <c r="B313" s="11">
        <v>2166.6</v>
      </c>
      <c r="C313" s="9">
        <f t="shared" si="26"/>
        <v>8.0491322756244266E-3</v>
      </c>
      <c r="D313" s="9">
        <f t="shared" si="27"/>
        <v>3.6998037620255442E-2</v>
      </c>
      <c r="E313" s="90" t="str">
        <f>IFERROR(VLOOKUP(A313,SPY!$A$2:$E$379,5,FALSE),"")</f>
        <v/>
      </c>
      <c r="F313" s="9"/>
    </row>
    <row r="314" spans="1:6" x14ac:dyDescent="0.45">
      <c r="A314" s="10">
        <v>31017</v>
      </c>
      <c r="B314" s="11">
        <v>2186.1999999999998</v>
      </c>
      <c r="C314" s="9">
        <f t="shared" si="26"/>
        <v>9.0464321979137896E-3</v>
      </c>
      <c r="D314" s="9">
        <f t="shared" si="27"/>
        <v>4.3930856651704708E-2</v>
      </c>
      <c r="E314" s="90" t="str">
        <f>IFERROR(VLOOKUP(A314,SPY!$A$2:$E$379,5,FALSE),"")</f>
        <v/>
      </c>
      <c r="F314" s="9"/>
    </row>
    <row r="315" spans="1:6" x14ac:dyDescent="0.45">
      <c r="A315" s="10">
        <v>31048</v>
      </c>
      <c r="B315" s="11">
        <v>2206.6</v>
      </c>
      <c r="C315" s="9">
        <f t="shared" si="26"/>
        <v>9.3312597200623237E-3</v>
      </c>
      <c r="D315" s="9">
        <f t="shared" si="27"/>
        <v>5.3672046604908763E-2</v>
      </c>
      <c r="E315" s="90" t="str">
        <f>IFERROR(VLOOKUP(A315,SPY!$A$2:$E$379,5,FALSE),"")</f>
        <v/>
      </c>
      <c r="F315" s="9"/>
    </row>
    <row r="316" spans="1:6" x14ac:dyDescent="0.45">
      <c r="A316" s="10">
        <v>31079</v>
      </c>
      <c r="B316" s="11">
        <v>2214.6</v>
      </c>
      <c r="C316" s="9">
        <f t="shared" si="26"/>
        <v>3.625487174839126E-3</v>
      </c>
      <c r="D316" s="9">
        <f t="shared" si="27"/>
        <v>5.281673401473741E-2</v>
      </c>
      <c r="E316" s="90" t="str">
        <f>IFERROR(VLOOKUP(A316,SPY!$A$2:$E$379,5,FALSE),"")</f>
        <v/>
      </c>
      <c r="F316" s="9"/>
    </row>
    <row r="317" spans="1:6" x14ac:dyDescent="0.45">
      <c r="A317" s="10">
        <v>31107</v>
      </c>
      <c r="B317" s="11">
        <v>2215.5</v>
      </c>
      <c r="C317" s="9">
        <f t="shared" si="26"/>
        <v>4.0639393118402367E-4</v>
      </c>
      <c r="D317" s="9">
        <f t="shared" si="27"/>
        <v>4.8062822271630612E-2</v>
      </c>
      <c r="E317" s="90" t="str">
        <f>IFERROR(VLOOKUP(A317,SPY!$A$2:$E$379,5,FALSE),"")</f>
        <v/>
      </c>
      <c r="F317" s="9"/>
    </row>
    <row r="318" spans="1:6" x14ac:dyDescent="0.45">
      <c r="A318" s="10">
        <v>31138</v>
      </c>
      <c r="B318" s="11">
        <v>2220</v>
      </c>
      <c r="C318" s="9">
        <f t="shared" si="26"/>
        <v>2.0311442112390665E-3</v>
      </c>
      <c r="D318" s="9">
        <f t="shared" si="27"/>
        <v>4.6330772493755168E-2</v>
      </c>
      <c r="E318" s="90" t="str">
        <f>IFERROR(VLOOKUP(A318,SPY!$A$2:$E$379,5,FALSE),"")</f>
        <v/>
      </c>
      <c r="F318" s="9"/>
    </row>
    <row r="319" spans="1:6" x14ac:dyDescent="0.45">
      <c r="A319" s="10">
        <v>31168</v>
      </c>
      <c r="B319" s="11">
        <v>2229</v>
      </c>
      <c r="C319" s="9">
        <f t="shared" si="26"/>
        <v>4.0540540540541237E-3</v>
      </c>
      <c r="D319" s="9">
        <f t="shared" si="27"/>
        <v>4.6675432006010542E-2</v>
      </c>
      <c r="E319" s="90" t="str">
        <f>IFERROR(VLOOKUP(A319,SPY!$A$2:$E$379,5,FALSE),"")</f>
        <v/>
      </c>
      <c r="F319" s="9"/>
    </row>
    <row r="320" spans="1:6" x14ac:dyDescent="0.45">
      <c r="A320" s="10">
        <v>31199</v>
      </c>
      <c r="B320" s="11">
        <v>2244.3000000000002</v>
      </c>
      <c r="C320" s="9">
        <f t="shared" si="26"/>
        <v>6.864064602960962E-3</v>
      </c>
      <c r="D320" s="9">
        <f t="shared" si="27"/>
        <v>5.0653059313702675E-2</v>
      </c>
      <c r="E320" s="90" t="str">
        <f>IFERROR(VLOOKUP(A320,SPY!$A$2:$E$379,5,FALSE),"")</f>
        <v/>
      </c>
      <c r="F320" s="9"/>
    </row>
    <row r="321" spans="1:6" x14ac:dyDescent="0.45">
      <c r="A321" s="10">
        <v>31229</v>
      </c>
      <c r="B321" s="11">
        <v>2255.8000000000002</v>
      </c>
      <c r="C321" s="9">
        <f t="shared" si="26"/>
        <v>5.1240921445439014E-3</v>
      </c>
      <c r="D321" s="9">
        <f t="shared" si="27"/>
        <v>5.6135586872044563E-2</v>
      </c>
      <c r="E321" s="90" t="str">
        <f>IFERROR(VLOOKUP(A321,SPY!$A$2:$E$379,5,FALSE),"")</f>
        <v/>
      </c>
      <c r="F321" s="9"/>
    </row>
    <row r="322" spans="1:6" x14ac:dyDescent="0.45">
      <c r="A322" s="10">
        <v>31260</v>
      </c>
      <c r="B322" s="11">
        <v>2265.1</v>
      </c>
      <c r="C322" s="9">
        <f t="shared" si="26"/>
        <v>4.1227059136446087E-3</v>
      </c>
      <c r="D322" s="9">
        <f t="shared" si="27"/>
        <v>6.0241527803782002E-2</v>
      </c>
      <c r="E322" s="90" t="str">
        <f>IFERROR(VLOOKUP(A322,SPY!$A$2:$E$379,5,FALSE),"")</f>
        <v/>
      </c>
      <c r="F322" s="9"/>
    </row>
    <row r="323" spans="1:6" x14ac:dyDescent="0.45">
      <c r="A323" s="10">
        <v>31291</v>
      </c>
      <c r="B323" s="11">
        <v>2272.3000000000002</v>
      </c>
      <c r="C323" s="9">
        <f t="shared" si="26"/>
        <v>3.1786676084941679E-3</v>
      </c>
      <c r="D323" s="9">
        <f t="shared" si="27"/>
        <v>6.00391864153762E-2</v>
      </c>
      <c r="E323" s="90" t="str">
        <f>IFERROR(VLOOKUP(A323,SPY!$A$2:$E$379,5,FALSE),"")</f>
        <v/>
      </c>
      <c r="F323" s="9"/>
    </row>
    <row r="324" spans="1:6" x14ac:dyDescent="0.45">
      <c r="A324" s="10">
        <v>31321</v>
      </c>
      <c r="B324" s="11">
        <v>2274.6999999999998</v>
      </c>
      <c r="C324" s="9">
        <f t="shared" si="26"/>
        <v>1.0561985653301242E-3</v>
      </c>
      <c r="D324" s="9">
        <f t="shared" si="27"/>
        <v>5.8344577304238365E-2</v>
      </c>
      <c r="E324" s="90" t="str">
        <f>IFERROR(VLOOKUP(A324,SPY!$A$2:$E$379,5,FALSE),"")</f>
        <v/>
      </c>
      <c r="F324" s="9"/>
    </row>
    <row r="325" spans="1:6" x14ac:dyDescent="0.45">
      <c r="A325" s="10">
        <v>31352</v>
      </c>
      <c r="B325" s="11">
        <v>2273.1999999999998</v>
      </c>
      <c r="C325" s="9">
        <f t="shared" ref="C325:C388" si="28">B325/B324-1</f>
        <v>-6.5942761682857842E-4</v>
      </c>
      <c r="D325" s="9">
        <f t="shared" si="27"/>
        <v>4.9201513892735083E-2</v>
      </c>
      <c r="E325" s="90" t="str">
        <f>IFERROR(VLOOKUP(A325,SPY!$A$2:$E$379,5,FALSE),"")</f>
        <v/>
      </c>
      <c r="F325" s="9"/>
    </row>
    <row r="326" spans="1:6" x14ac:dyDescent="0.45">
      <c r="A326" s="10">
        <v>31382</v>
      </c>
      <c r="B326" s="11">
        <v>2275.9</v>
      </c>
      <c r="C326" s="9">
        <f t="shared" si="28"/>
        <v>1.1877529473871551E-3</v>
      </c>
      <c r="D326" s="9">
        <f t="shared" si="27"/>
        <v>4.1030097886744166E-2</v>
      </c>
      <c r="E326" s="90" t="str">
        <f>IFERROR(VLOOKUP(A326,SPY!$A$2:$E$379,5,FALSE),"")</f>
        <v/>
      </c>
      <c r="F326" s="9"/>
    </row>
    <row r="327" spans="1:6" x14ac:dyDescent="0.45">
      <c r="A327" s="10">
        <v>31413</v>
      </c>
      <c r="B327" s="11">
        <v>2276.6999999999998</v>
      </c>
      <c r="C327" s="9">
        <f t="shared" si="28"/>
        <v>3.5150929302685263E-4</v>
      </c>
      <c r="D327" s="9">
        <f t="shared" si="27"/>
        <v>3.1768331369527836E-2</v>
      </c>
      <c r="E327" s="90" t="str">
        <f>IFERROR(VLOOKUP(A327,SPY!$A$2:$E$379,5,FALSE),"")</f>
        <v/>
      </c>
      <c r="F327" s="9"/>
    </row>
    <row r="328" spans="1:6" x14ac:dyDescent="0.45">
      <c r="A328" s="10">
        <v>31444</v>
      </c>
      <c r="B328" s="11">
        <v>2290.6999999999998</v>
      </c>
      <c r="C328" s="9">
        <f t="shared" si="28"/>
        <v>6.1492511090612822E-3</v>
      </c>
      <c r="D328" s="9">
        <f t="shared" si="27"/>
        <v>3.4362864625665956E-2</v>
      </c>
      <c r="E328" s="90" t="str">
        <f>IFERROR(VLOOKUP(A328,SPY!$A$2:$E$379,5,FALSE),"")</f>
        <v/>
      </c>
      <c r="F328" s="9"/>
    </row>
    <row r="329" spans="1:6" x14ac:dyDescent="0.45">
      <c r="A329" s="10">
        <v>31472</v>
      </c>
      <c r="B329" s="11">
        <v>2321.8000000000002</v>
      </c>
      <c r="C329" s="9">
        <f t="shared" si="28"/>
        <v>1.3576635962806227E-2</v>
      </c>
      <c r="D329" s="9">
        <f t="shared" si="27"/>
        <v>4.7980139923267995E-2</v>
      </c>
      <c r="E329" s="90" t="str">
        <f>IFERROR(VLOOKUP(A329,SPY!$A$2:$E$379,5,FALSE),"")</f>
        <v/>
      </c>
      <c r="F329" s="9"/>
    </row>
    <row r="330" spans="1:6" x14ac:dyDescent="0.45">
      <c r="A330" s="10">
        <v>31503</v>
      </c>
      <c r="B330" s="11">
        <v>2353.1</v>
      </c>
      <c r="C330" s="9">
        <f t="shared" si="28"/>
        <v>1.3480919975880745E-2</v>
      </c>
      <c r="D330" s="9">
        <f t="shared" si="27"/>
        <v>5.9954954954954953E-2</v>
      </c>
      <c r="E330" s="90" t="str">
        <f>IFERROR(VLOOKUP(A330,SPY!$A$2:$E$379,5,FALSE),"")</f>
        <v/>
      </c>
      <c r="F330" s="9"/>
    </row>
    <row r="331" spans="1:6" x14ac:dyDescent="0.45">
      <c r="A331" s="10">
        <v>31533</v>
      </c>
      <c r="B331" s="11">
        <v>2371.4</v>
      </c>
      <c r="C331" s="9">
        <f t="shared" si="28"/>
        <v>7.7769750541838434E-3</v>
      </c>
      <c r="D331" s="9">
        <f t="shared" si="27"/>
        <v>6.3885150291610682E-2</v>
      </c>
      <c r="E331" s="90" t="str">
        <f>IFERROR(VLOOKUP(A331,SPY!$A$2:$E$379,5,FALSE),"")</f>
        <v/>
      </c>
      <c r="F331" s="9"/>
    </row>
    <row r="332" spans="1:6" x14ac:dyDescent="0.45">
      <c r="A332" s="10">
        <v>31564</v>
      </c>
      <c r="B332" s="11">
        <v>2381.1999999999998</v>
      </c>
      <c r="C332" s="9">
        <f t="shared" si="28"/>
        <v>4.1325799106011196E-3</v>
      </c>
      <c r="D332" s="9">
        <f t="shared" si="27"/>
        <v>6.0998975181570936E-2</v>
      </c>
      <c r="E332" s="90" t="str">
        <f>IFERROR(VLOOKUP(A332,SPY!$A$2:$E$379,5,FALSE),"")</f>
        <v/>
      </c>
      <c r="F332" s="9"/>
    </row>
    <row r="333" spans="1:6" x14ac:dyDescent="0.45">
      <c r="A333" s="10">
        <v>31594</v>
      </c>
      <c r="B333" s="11">
        <v>2398.6999999999998</v>
      </c>
      <c r="C333" s="9">
        <f t="shared" si="28"/>
        <v>7.3492356794893077E-3</v>
      </c>
      <c r="D333" s="9">
        <f t="shared" si="27"/>
        <v>6.3347814522563883E-2</v>
      </c>
      <c r="E333" s="90" t="str">
        <f>IFERROR(VLOOKUP(A333,SPY!$A$2:$E$379,5,FALSE),"")</f>
        <v/>
      </c>
      <c r="F333" s="9"/>
    </row>
    <row r="334" spans="1:6" x14ac:dyDescent="0.45">
      <c r="A334" s="10">
        <v>31625</v>
      </c>
      <c r="B334" s="11">
        <v>2414.6999999999998</v>
      </c>
      <c r="C334" s="9">
        <f t="shared" si="28"/>
        <v>6.6702797348563436E-3</v>
      </c>
      <c r="D334" s="9">
        <f t="shared" si="27"/>
        <v>6.6045649198710921E-2</v>
      </c>
      <c r="E334" s="90" t="str">
        <f>IFERROR(VLOOKUP(A334,SPY!$A$2:$E$379,5,FALSE),"")</f>
        <v/>
      </c>
      <c r="F334" s="9"/>
    </row>
    <row r="335" spans="1:6" x14ac:dyDescent="0.45">
      <c r="A335" s="10">
        <v>31656</v>
      </c>
      <c r="B335" s="11">
        <v>2425.3000000000002</v>
      </c>
      <c r="C335" s="9">
        <f t="shared" si="28"/>
        <v>4.3897792686462545E-3</v>
      </c>
      <c r="D335" s="9">
        <f t="shared" si="27"/>
        <v>6.7332658539805523E-2</v>
      </c>
      <c r="E335" s="90" t="str">
        <f>IFERROR(VLOOKUP(A335,SPY!$A$2:$E$379,5,FALSE),"")</f>
        <v/>
      </c>
      <c r="F335" s="9"/>
    </row>
    <row r="336" spans="1:6" x14ac:dyDescent="0.45">
      <c r="A336" s="10">
        <v>31686</v>
      </c>
      <c r="B336" s="11">
        <v>2438.6999999999998</v>
      </c>
      <c r="C336" s="9">
        <f t="shared" si="28"/>
        <v>5.5250896796270599E-3</v>
      </c>
      <c r="D336" s="9">
        <f t="shared" ref="D336:D399" si="29">B336/B324-1</f>
        <v>7.2097419439926203E-2</v>
      </c>
      <c r="E336" s="90" t="str">
        <f>IFERROR(VLOOKUP(A336,SPY!$A$2:$E$379,5,FALSE),"")</f>
        <v/>
      </c>
      <c r="F336" s="9"/>
    </row>
    <row r="337" spans="1:6" x14ac:dyDescent="0.45">
      <c r="A337" s="10">
        <v>31717</v>
      </c>
      <c r="B337" s="11">
        <v>2446.8000000000002</v>
      </c>
      <c r="C337" s="9">
        <f t="shared" si="28"/>
        <v>3.3214417517530848E-3</v>
      </c>
      <c r="D337" s="9">
        <f t="shared" si="29"/>
        <v>7.6368115431990402E-2</v>
      </c>
      <c r="E337" s="90" t="str">
        <f>IFERROR(VLOOKUP(A337,SPY!$A$2:$E$379,5,FALSE),"")</f>
        <v/>
      </c>
      <c r="F337" s="9"/>
    </row>
    <row r="338" spans="1:6" x14ac:dyDescent="0.45">
      <c r="A338" s="10">
        <v>31747</v>
      </c>
      <c r="B338" s="11">
        <v>2462.1</v>
      </c>
      <c r="C338" s="9">
        <f t="shared" si="28"/>
        <v>6.253065228052801E-3</v>
      </c>
      <c r="D338" s="9">
        <f t="shared" si="29"/>
        <v>8.1813787952018879E-2</v>
      </c>
      <c r="E338" s="90" t="str">
        <f>IFERROR(VLOOKUP(A338,SPY!$A$2:$E$379,5,FALSE),"")</f>
        <v/>
      </c>
      <c r="F338" s="9"/>
    </row>
    <row r="339" spans="1:6" x14ac:dyDescent="0.45">
      <c r="A339" s="10">
        <v>31778</v>
      </c>
      <c r="B339" s="11">
        <v>2463.1</v>
      </c>
      <c r="C339" s="9">
        <f t="shared" si="28"/>
        <v>4.0615734535554004E-4</v>
      </c>
      <c r="D339" s="9">
        <f t="shared" si="29"/>
        <v>8.1872886194931382E-2</v>
      </c>
      <c r="E339" s="90" t="str">
        <f>IFERROR(VLOOKUP(A339,SPY!$A$2:$E$379,5,FALSE),"")</f>
        <v/>
      </c>
      <c r="F339" s="9"/>
    </row>
    <row r="340" spans="1:6" x14ac:dyDescent="0.45">
      <c r="A340" s="10">
        <v>31809</v>
      </c>
      <c r="B340" s="11">
        <v>2457.5</v>
      </c>
      <c r="C340" s="9">
        <f t="shared" si="28"/>
        <v>-2.2735577118264683E-3</v>
      </c>
      <c r="D340" s="9">
        <f t="shared" si="29"/>
        <v>7.2816169729777114E-2</v>
      </c>
      <c r="E340" s="90" t="str">
        <f>IFERROR(VLOOKUP(A340,SPY!$A$2:$E$379,5,FALSE),"")</f>
        <v/>
      </c>
      <c r="F340" s="9"/>
    </row>
    <row r="341" spans="1:6" x14ac:dyDescent="0.45">
      <c r="A341" s="10">
        <v>31837</v>
      </c>
      <c r="B341" s="11">
        <v>2454.3000000000002</v>
      </c>
      <c r="C341" s="9">
        <f t="shared" si="28"/>
        <v>-1.3021363173956191E-3</v>
      </c>
      <c r="D341" s="9">
        <f t="shared" si="29"/>
        <v>5.7067792230166337E-2</v>
      </c>
      <c r="E341" s="90" t="str">
        <f>IFERROR(VLOOKUP(A341,SPY!$A$2:$E$379,5,FALSE),"")</f>
        <v/>
      </c>
      <c r="F341" s="9"/>
    </row>
    <row r="342" spans="1:6" x14ac:dyDescent="0.45">
      <c r="A342" s="10">
        <v>31868</v>
      </c>
      <c r="B342" s="11">
        <v>2455.8000000000002</v>
      </c>
      <c r="C342" s="9">
        <f t="shared" si="28"/>
        <v>6.1117222833395601E-4</v>
      </c>
      <c r="D342" s="9">
        <f t="shared" si="29"/>
        <v>4.3644553992605584E-2</v>
      </c>
      <c r="E342" s="90" t="str">
        <f>IFERROR(VLOOKUP(A342,SPY!$A$2:$E$379,5,FALSE),"")</f>
        <v/>
      </c>
      <c r="F342" s="9"/>
    </row>
    <row r="343" spans="1:6" x14ac:dyDescent="0.45">
      <c r="A343" s="10">
        <v>31898</v>
      </c>
      <c r="B343" s="11">
        <v>2453.9</v>
      </c>
      <c r="C343" s="9">
        <f t="shared" si="28"/>
        <v>-7.7367863832566997E-4</v>
      </c>
      <c r="D343" s="9">
        <f t="shared" si="29"/>
        <v>3.4789575778021442E-2</v>
      </c>
      <c r="E343" s="90" t="str">
        <f>IFERROR(VLOOKUP(A343,SPY!$A$2:$E$379,5,FALSE),"")</f>
        <v/>
      </c>
      <c r="F343" s="9"/>
    </row>
    <row r="344" spans="1:6" x14ac:dyDescent="0.45">
      <c r="A344" s="10">
        <v>31929</v>
      </c>
      <c r="B344" s="11">
        <v>2444.6</v>
      </c>
      <c r="C344" s="9">
        <f t="shared" si="28"/>
        <v>-3.7898854884063082E-3</v>
      </c>
      <c r="D344" s="9">
        <f t="shared" si="29"/>
        <v>2.6625230975978464E-2</v>
      </c>
      <c r="E344" s="90" t="str">
        <f>IFERROR(VLOOKUP(A344,SPY!$A$2:$E$379,5,FALSE),"")</f>
        <v/>
      </c>
      <c r="F344" s="9"/>
    </row>
    <row r="345" spans="1:6" x14ac:dyDescent="0.45">
      <c r="A345" s="10">
        <v>31959</v>
      </c>
      <c r="B345" s="11">
        <v>2442</v>
      </c>
      <c r="C345" s="9">
        <f t="shared" si="28"/>
        <v>-1.0635686819929768E-3</v>
      </c>
      <c r="D345" s="9">
        <f t="shared" si="29"/>
        <v>1.8051444532455108E-2</v>
      </c>
      <c r="E345" s="90" t="str">
        <f>IFERROR(VLOOKUP(A345,SPY!$A$2:$E$379,5,FALSE),"")</f>
        <v/>
      </c>
      <c r="F345" s="9"/>
    </row>
    <row r="346" spans="1:6" x14ac:dyDescent="0.45">
      <c r="A346" s="10">
        <v>31990</v>
      </c>
      <c r="B346" s="11">
        <v>2439.4</v>
      </c>
      <c r="C346" s="9">
        <f t="shared" si="28"/>
        <v>-1.0647010647010235E-3</v>
      </c>
      <c r="D346" s="9">
        <f t="shared" si="29"/>
        <v>1.022901395618514E-2</v>
      </c>
      <c r="E346" s="90" t="str">
        <f>IFERROR(VLOOKUP(A346,SPY!$A$2:$E$379,5,FALSE),"")</f>
        <v/>
      </c>
      <c r="F346" s="9"/>
    </row>
    <row r="347" spans="1:6" x14ac:dyDescent="0.45">
      <c r="A347" s="10">
        <v>32021</v>
      </c>
      <c r="B347" s="11">
        <v>2440.6999999999998</v>
      </c>
      <c r="C347" s="9">
        <f t="shared" si="28"/>
        <v>5.3291793063858783E-4</v>
      </c>
      <c r="D347" s="9">
        <f t="shared" si="29"/>
        <v>6.3497299303176824E-3</v>
      </c>
      <c r="E347" s="90" t="str">
        <f>IFERROR(VLOOKUP(A347,SPY!$A$2:$E$379,5,FALSE),"")</f>
        <v/>
      </c>
      <c r="F347" s="9"/>
    </row>
    <row r="348" spans="1:6" x14ac:dyDescent="0.45">
      <c r="A348" s="10">
        <v>32051</v>
      </c>
      <c r="B348" s="11">
        <v>2447.6999999999998</v>
      </c>
      <c r="C348" s="9">
        <f t="shared" si="28"/>
        <v>2.8680296636209857E-3</v>
      </c>
      <c r="D348" s="9">
        <f t="shared" si="29"/>
        <v>3.6904908352810573E-3</v>
      </c>
      <c r="E348" s="90" t="str">
        <f>IFERROR(VLOOKUP(A348,SPY!$A$2:$E$379,5,FALSE),"")</f>
        <v/>
      </c>
      <c r="F348" s="9"/>
    </row>
    <row r="349" spans="1:6" x14ac:dyDescent="0.45">
      <c r="A349" s="10">
        <v>32082</v>
      </c>
      <c r="B349" s="11">
        <v>2442.6999999999998</v>
      </c>
      <c r="C349" s="9">
        <f t="shared" si="28"/>
        <v>-2.0427339951791801E-3</v>
      </c>
      <c r="D349" s="9">
        <f t="shared" si="29"/>
        <v>-1.6756580022888601E-3</v>
      </c>
      <c r="E349" s="90" t="str">
        <f>IFERROR(VLOOKUP(A349,SPY!$A$2:$E$379,5,FALSE),"")</f>
        <v/>
      </c>
      <c r="F349" s="9"/>
    </row>
    <row r="350" spans="1:6" x14ac:dyDescent="0.45">
      <c r="A350" s="10">
        <v>32112</v>
      </c>
      <c r="B350" s="11">
        <v>2445</v>
      </c>
      <c r="C350" s="9">
        <f t="shared" si="28"/>
        <v>9.4158103737673748E-4</v>
      </c>
      <c r="D350" s="9">
        <f t="shared" si="29"/>
        <v>-6.9452906055805785E-3</v>
      </c>
      <c r="E350" s="90" t="str">
        <f>IFERROR(VLOOKUP(A350,SPY!$A$2:$E$379,5,FALSE),"")</f>
        <v/>
      </c>
      <c r="F350" s="9"/>
    </row>
    <row r="351" spans="1:6" x14ac:dyDescent="0.45">
      <c r="A351" s="10">
        <v>32143</v>
      </c>
      <c r="B351" s="11">
        <v>2454.6999999999998</v>
      </c>
      <c r="C351" s="9">
        <f t="shared" si="28"/>
        <v>3.9672801635990407E-3</v>
      </c>
      <c r="D351" s="9">
        <f t="shared" si="29"/>
        <v>-3.4103365677399244E-3</v>
      </c>
      <c r="E351" s="90" t="str">
        <f>IFERROR(VLOOKUP(A351,SPY!$A$2:$E$379,5,FALSE),"")</f>
        <v/>
      </c>
      <c r="F351" s="9"/>
    </row>
    <row r="352" spans="1:6" x14ac:dyDescent="0.45">
      <c r="A352" s="10">
        <v>32174</v>
      </c>
      <c r="B352" s="11">
        <v>2470.1999999999998</v>
      </c>
      <c r="C352" s="9">
        <f t="shared" si="28"/>
        <v>6.314417240395942E-3</v>
      </c>
      <c r="D352" s="9">
        <f t="shared" si="29"/>
        <v>5.1678535096641998E-3</v>
      </c>
      <c r="E352" s="90" t="str">
        <f>IFERROR(VLOOKUP(A352,SPY!$A$2:$E$379,5,FALSE),"")</f>
        <v/>
      </c>
      <c r="F352" s="9"/>
    </row>
    <row r="353" spans="1:6" x14ac:dyDescent="0.45">
      <c r="A353" s="10">
        <v>32203</v>
      </c>
      <c r="B353" s="11">
        <v>2481.3000000000002</v>
      </c>
      <c r="C353" s="9">
        <f t="shared" si="28"/>
        <v>4.4935632742288956E-3</v>
      </c>
      <c r="D353" s="9">
        <f t="shared" si="29"/>
        <v>1.1001100110010986E-2</v>
      </c>
      <c r="E353" s="90" t="str">
        <f>IFERROR(VLOOKUP(A353,SPY!$A$2:$E$379,5,FALSE),"")</f>
        <v/>
      </c>
      <c r="F353" s="9"/>
    </row>
    <row r="354" spans="1:6" x14ac:dyDescent="0.45">
      <c r="A354" s="10">
        <v>32234</v>
      </c>
      <c r="B354" s="11">
        <v>2483.5</v>
      </c>
      <c r="C354" s="9">
        <f t="shared" si="28"/>
        <v>8.8663200741545545E-4</v>
      </c>
      <c r="D354" s="9">
        <f t="shared" si="29"/>
        <v>1.1279420148220476E-2</v>
      </c>
      <c r="E354" s="90" t="str">
        <f>IFERROR(VLOOKUP(A354,SPY!$A$2:$E$379,5,FALSE),"")</f>
        <v/>
      </c>
      <c r="F354" s="9"/>
    </row>
    <row r="355" spans="1:6" x14ac:dyDescent="0.45">
      <c r="A355" s="10">
        <v>32264</v>
      </c>
      <c r="B355" s="11">
        <v>2490.1999999999998</v>
      </c>
      <c r="C355" s="9">
        <f t="shared" si="28"/>
        <v>2.6978055164081916E-3</v>
      </c>
      <c r="D355" s="9">
        <f t="shared" si="29"/>
        <v>1.4792778841843379E-2</v>
      </c>
      <c r="E355" s="90" t="str">
        <f>IFERROR(VLOOKUP(A355,SPY!$A$2:$E$379,5,FALSE),"")</f>
        <v/>
      </c>
      <c r="F355" s="9"/>
    </row>
    <row r="356" spans="1:6" x14ac:dyDescent="0.45">
      <c r="A356" s="10">
        <v>32295</v>
      </c>
      <c r="B356" s="11">
        <v>2490.1999999999998</v>
      </c>
      <c r="C356" s="9">
        <f t="shared" si="28"/>
        <v>0</v>
      </c>
      <c r="D356" s="9">
        <f t="shared" si="29"/>
        <v>1.8653358422645816E-2</v>
      </c>
      <c r="E356" s="90" t="str">
        <f>IFERROR(VLOOKUP(A356,SPY!$A$2:$E$379,5,FALSE),"")</f>
        <v/>
      </c>
      <c r="F356" s="9"/>
    </row>
    <row r="357" spans="1:6" x14ac:dyDescent="0.45">
      <c r="A357" s="10">
        <v>32325</v>
      </c>
      <c r="B357" s="11">
        <v>2487.1</v>
      </c>
      <c r="C357" s="9">
        <f t="shared" si="28"/>
        <v>-1.2448799293228729E-3</v>
      </c>
      <c r="D357" s="9">
        <f t="shared" si="29"/>
        <v>1.8468468468468391E-2</v>
      </c>
      <c r="E357" s="90" t="str">
        <f>IFERROR(VLOOKUP(A357,SPY!$A$2:$E$379,5,FALSE),"")</f>
        <v/>
      </c>
      <c r="F357" s="9"/>
    </row>
    <row r="358" spans="1:6" x14ac:dyDescent="0.45">
      <c r="A358" s="10">
        <v>32356</v>
      </c>
      <c r="B358" s="11">
        <v>2480.6999999999998</v>
      </c>
      <c r="C358" s="9">
        <f t="shared" si="28"/>
        <v>-2.573278115073796E-3</v>
      </c>
      <c r="D358" s="9">
        <f t="shared" si="29"/>
        <v>1.6930392719521015E-2</v>
      </c>
      <c r="E358" s="90" t="str">
        <f>IFERROR(VLOOKUP(A358,SPY!$A$2:$E$379,5,FALSE),"")</f>
        <v/>
      </c>
      <c r="F358" s="9"/>
    </row>
    <row r="359" spans="1:6" x14ac:dyDescent="0.45">
      <c r="A359" s="10">
        <v>32387</v>
      </c>
      <c r="B359" s="11">
        <v>2474.4</v>
      </c>
      <c r="C359" s="9">
        <f t="shared" si="28"/>
        <v>-2.5396057564396335E-3</v>
      </c>
      <c r="D359" s="9">
        <f t="shared" si="29"/>
        <v>1.3807514237718754E-2</v>
      </c>
      <c r="E359" s="90" t="str">
        <f>IFERROR(VLOOKUP(A359,SPY!$A$2:$E$379,5,FALSE),"")</f>
        <v/>
      </c>
      <c r="F359" s="9"/>
    </row>
    <row r="360" spans="1:6" x14ac:dyDescent="0.45">
      <c r="A360" s="10">
        <v>32417</v>
      </c>
      <c r="B360" s="11">
        <v>2473.1</v>
      </c>
      <c r="C360" s="9">
        <f t="shared" si="28"/>
        <v>-5.2537989007439556E-4</v>
      </c>
      <c r="D360" s="9">
        <f t="shared" si="29"/>
        <v>1.0377088695510128E-2</v>
      </c>
      <c r="E360" s="90" t="str">
        <f>IFERROR(VLOOKUP(A360,SPY!$A$2:$E$379,5,FALSE),"")</f>
        <v/>
      </c>
      <c r="F360" s="9"/>
    </row>
    <row r="361" spans="1:6" x14ac:dyDescent="0.45">
      <c r="A361" s="10">
        <v>32448</v>
      </c>
      <c r="B361" s="11">
        <v>2477.3000000000002</v>
      </c>
      <c r="C361" s="9">
        <f t="shared" si="28"/>
        <v>1.6982734220210016E-3</v>
      </c>
      <c r="D361" s="9">
        <f t="shared" si="29"/>
        <v>1.4164653866623134E-2</v>
      </c>
      <c r="E361" s="90" t="str">
        <f>IFERROR(VLOOKUP(A361,SPY!$A$2:$E$379,5,FALSE),"")</f>
        <v/>
      </c>
      <c r="F361" s="9"/>
    </row>
    <row r="362" spans="1:6" x14ac:dyDescent="0.45">
      <c r="A362" s="10">
        <v>32478</v>
      </c>
      <c r="B362" s="11">
        <v>2475.6999999999998</v>
      </c>
      <c r="C362" s="9">
        <f t="shared" si="28"/>
        <v>-6.458644491988963E-4</v>
      </c>
      <c r="D362" s="9">
        <f t="shared" si="29"/>
        <v>1.2556237218813937E-2</v>
      </c>
      <c r="E362" s="90" t="str">
        <f>IFERROR(VLOOKUP(A362,SPY!$A$2:$E$379,5,FALSE),"")</f>
        <v/>
      </c>
      <c r="F362" s="9"/>
    </row>
    <row r="363" spans="1:6" x14ac:dyDescent="0.45">
      <c r="A363" s="10">
        <v>32509</v>
      </c>
      <c r="B363" s="11">
        <v>2468.4</v>
      </c>
      <c r="C363" s="9">
        <f t="shared" si="28"/>
        <v>-2.948660984771867E-3</v>
      </c>
      <c r="D363" s="9">
        <f t="shared" si="29"/>
        <v>5.5811300769952332E-3</v>
      </c>
      <c r="E363" s="90" t="str">
        <f>IFERROR(VLOOKUP(A363,SPY!$A$2:$E$379,5,FALSE),"")</f>
        <v/>
      </c>
      <c r="F363" s="9"/>
    </row>
    <row r="364" spans="1:6" x14ac:dyDescent="0.45">
      <c r="A364" s="10">
        <v>32540</v>
      </c>
      <c r="B364" s="11">
        <v>2460.6999999999998</v>
      </c>
      <c r="C364" s="9">
        <f t="shared" si="28"/>
        <v>-3.1194295900179858E-3</v>
      </c>
      <c r="D364" s="9">
        <f t="shared" si="29"/>
        <v>-3.8458424419075543E-3</v>
      </c>
      <c r="E364" s="90" t="str">
        <f>IFERROR(VLOOKUP(A364,SPY!$A$2:$E$379,5,FALSE),"")</f>
        <v/>
      </c>
      <c r="F364" s="9"/>
    </row>
    <row r="365" spans="1:6" x14ac:dyDescent="0.45">
      <c r="A365" s="10">
        <v>32568</v>
      </c>
      <c r="B365" s="11">
        <v>2454.6999999999998</v>
      </c>
      <c r="C365" s="9">
        <f t="shared" si="28"/>
        <v>-2.4383305563457913E-3</v>
      </c>
      <c r="D365" s="9">
        <f t="shared" si="29"/>
        <v>-1.0720186998750769E-2</v>
      </c>
      <c r="E365" s="90" t="str">
        <f>IFERROR(VLOOKUP(A365,SPY!$A$2:$E$379,5,FALSE),"")</f>
        <v/>
      </c>
      <c r="F365" s="9"/>
    </row>
    <row r="366" spans="1:6" x14ac:dyDescent="0.45">
      <c r="A366" s="10">
        <v>32599</v>
      </c>
      <c r="B366" s="11">
        <v>2441.9</v>
      </c>
      <c r="C366" s="9">
        <f t="shared" si="28"/>
        <v>-5.2144864952946568E-3</v>
      </c>
      <c r="D366" s="9">
        <f t="shared" si="29"/>
        <v>-1.6750553654117151E-2</v>
      </c>
      <c r="E366" s="90" t="str">
        <f>IFERROR(VLOOKUP(A366,SPY!$A$2:$E$379,5,FALSE),"")</f>
        <v/>
      </c>
      <c r="F366" s="9"/>
    </row>
    <row r="367" spans="1:6" x14ac:dyDescent="0.45">
      <c r="A367" s="10">
        <v>32629</v>
      </c>
      <c r="B367" s="11">
        <v>2434.6</v>
      </c>
      <c r="C367" s="9">
        <f t="shared" si="28"/>
        <v>-2.9894754084934805E-3</v>
      </c>
      <c r="D367" s="9">
        <f t="shared" si="29"/>
        <v>-2.2327523893663104E-2</v>
      </c>
      <c r="E367" s="90" t="str">
        <f>IFERROR(VLOOKUP(A367,SPY!$A$2:$E$379,5,FALSE),"")</f>
        <v/>
      </c>
      <c r="F367" s="9"/>
    </row>
    <row r="368" spans="1:6" x14ac:dyDescent="0.45">
      <c r="A368" s="10">
        <v>32660</v>
      </c>
      <c r="B368" s="11">
        <v>2439.9</v>
      </c>
      <c r="C368" s="9">
        <f t="shared" si="28"/>
        <v>2.1769489854597257E-3</v>
      </c>
      <c r="D368" s="9">
        <f t="shared" si="29"/>
        <v>-2.019918078869154E-2</v>
      </c>
      <c r="E368" s="90" t="str">
        <f>IFERROR(VLOOKUP(A368,SPY!$A$2:$E$379,5,FALSE),"")</f>
        <v/>
      </c>
      <c r="F368" s="9"/>
    </row>
    <row r="369" spans="1:6" x14ac:dyDescent="0.45">
      <c r="A369" s="10">
        <v>32690</v>
      </c>
      <c r="B369" s="11">
        <v>2451.6999999999998</v>
      </c>
      <c r="C369" s="9">
        <f t="shared" si="28"/>
        <v>4.836263781302419E-3</v>
      </c>
      <c r="D369" s="9">
        <f t="shared" si="29"/>
        <v>-1.4233444574001886E-2</v>
      </c>
      <c r="E369" s="90" t="str">
        <f>IFERROR(VLOOKUP(A369,SPY!$A$2:$E$379,5,FALSE),"")</f>
        <v/>
      </c>
      <c r="F369" s="9"/>
    </row>
    <row r="370" spans="1:6" x14ac:dyDescent="0.45">
      <c r="A370" s="10">
        <v>32721</v>
      </c>
      <c r="B370" s="11">
        <v>2469.4</v>
      </c>
      <c r="C370" s="9">
        <f t="shared" si="28"/>
        <v>7.2194803605662994E-3</v>
      </c>
      <c r="D370" s="9">
        <f t="shared" si="29"/>
        <v>-4.5551658805981221E-3</v>
      </c>
      <c r="E370" s="90" t="str">
        <f>IFERROR(VLOOKUP(A370,SPY!$A$2:$E$379,5,FALSE),"")</f>
        <v/>
      </c>
      <c r="F370" s="9"/>
    </row>
    <row r="371" spans="1:6" x14ac:dyDescent="0.45">
      <c r="A371" s="10">
        <v>32752</v>
      </c>
      <c r="B371" s="11">
        <v>2478</v>
      </c>
      <c r="C371" s="9">
        <f t="shared" si="28"/>
        <v>3.4826273588726142E-3</v>
      </c>
      <c r="D371" s="9">
        <f t="shared" si="29"/>
        <v>1.4548981571289588E-3</v>
      </c>
      <c r="E371" s="90" t="str">
        <f>IFERROR(VLOOKUP(A371,SPY!$A$2:$E$379,5,FALSE),"")</f>
        <v/>
      </c>
      <c r="F371" s="9"/>
    </row>
    <row r="372" spans="1:6" x14ac:dyDescent="0.45">
      <c r="A372" s="10">
        <v>32782</v>
      </c>
      <c r="B372" s="11">
        <v>2483.3000000000002</v>
      </c>
      <c r="C372" s="9">
        <f t="shared" si="28"/>
        <v>2.1388216303470653E-3</v>
      </c>
      <c r="D372" s="9">
        <f t="shared" si="29"/>
        <v>4.1243783106224008E-3</v>
      </c>
      <c r="E372" s="90" t="str">
        <f>IFERROR(VLOOKUP(A372,SPY!$A$2:$E$379,5,FALSE),"")</f>
        <v/>
      </c>
      <c r="F372" s="9"/>
    </row>
    <row r="373" spans="1:6" x14ac:dyDescent="0.45">
      <c r="A373" s="10">
        <v>32813</v>
      </c>
      <c r="B373" s="11">
        <v>2488.6999999999998</v>
      </c>
      <c r="C373" s="9">
        <f t="shared" si="28"/>
        <v>2.1745258325613914E-3</v>
      </c>
      <c r="D373" s="9">
        <f t="shared" si="29"/>
        <v>4.6017842005408038E-3</v>
      </c>
      <c r="E373" s="90" t="str">
        <f>IFERROR(VLOOKUP(A373,SPY!$A$2:$E$379,5,FALSE),"")</f>
        <v/>
      </c>
      <c r="F373" s="9"/>
    </row>
    <row r="374" spans="1:6" x14ac:dyDescent="0.45">
      <c r="A374" s="10">
        <v>32843</v>
      </c>
      <c r="B374" s="11">
        <v>2496</v>
      </c>
      <c r="C374" s="9">
        <f t="shared" si="28"/>
        <v>2.9332583276409085E-3</v>
      </c>
      <c r="D374" s="9">
        <f t="shared" si="29"/>
        <v>8.1997010946399662E-3</v>
      </c>
      <c r="E374" s="90" t="str">
        <f>IFERROR(VLOOKUP(A374,SPY!$A$2:$E$379,5,FALSE),"")</f>
        <v/>
      </c>
      <c r="F374" s="9"/>
    </row>
    <row r="375" spans="1:6" x14ac:dyDescent="0.45">
      <c r="A375" s="10">
        <v>32874</v>
      </c>
      <c r="B375" s="11">
        <v>2483.8000000000002</v>
      </c>
      <c r="C375" s="9">
        <f t="shared" si="28"/>
        <v>-4.8878205128204399E-3</v>
      </c>
      <c r="D375" s="9">
        <f t="shared" si="29"/>
        <v>6.2388591800357496E-3</v>
      </c>
      <c r="E375" s="90" t="str">
        <f>IFERROR(VLOOKUP(A375,SPY!$A$2:$E$379,5,FALSE),"")</f>
        <v/>
      </c>
      <c r="F375" s="9"/>
    </row>
    <row r="376" spans="1:6" x14ac:dyDescent="0.45">
      <c r="A376" s="10">
        <v>32905</v>
      </c>
      <c r="B376" s="11">
        <v>2483.8000000000002</v>
      </c>
      <c r="C376" s="9">
        <f t="shared" si="28"/>
        <v>0</v>
      </c>
      <c r="D376" s="9">
        <f t="shared" si="29"/>
        <v>9.3875726419312411E-3</v>
      </c>
      <c r="E376" s="90" t="str">
        <f>IFERROR(VLOOKUP(A376,SPY!$A$2:$E$379,5,FALSE),"")</f>
        <v/>
      </c>
      <c r="F376" s="9"/>
    </row>
    <row r="377" spans="1:6" x14ac:dyDescent="0.45">
      <c r="A377" s="10">
        <v>32933</v>
      </c>
      <c r="B377" s="11">
        <v>2480.6</v>
      </c>
      <c r="C377" s="9">
        <f t="shared" si="28"/>
        <v>-1.2883484982688653E-3</v>
      </c>
      <c r="D377" s="9">
        <f t="shared" si="29"/>
        <v>1.0551187517823024E-2</v>
      </c>
      <c r="E377" s="90" t="str">
        <f>IFERROR(VLOOKUP(A377,SPY!$A$2:$E$379,5,FALSE),"")</f>
        <v/>
      </c>
      <c r="F377" s="9"/>
    </row>
    <row r="378" spans="1:6" x14ac:dyDescent="0.45">
      <c r="A378" s="10">
        <v>32964</v>
      </c>
      <c r="B378" s="11">
        <v>2483.8000000000002</v>
      </c>
      <c r="C378" s="9">
        <f t="shared" si="28"/>
        <v>1.2900104813353686E-3</v>
      </c>
      <c r="D378" s="9">
        <f t="shared" si="29"/>
        <v>1.7158769810393659E-2</v>
      </c>
      <c r="E378" s="90" t="str">
        <f>IFERROR(VLOOKUP(A378,SPY!$A$2:$E$379,5,FALSE),"")</f>
        <v/>
      </c>
      <c r="F378" s="9"/>
    </row>
    <row r="379" spans="1:6" x14ac:dyDescent="0.45">
      <c r="A379" s="10">
        <v>32994</v>
      </c>
      <c r="B379" s="11">
        <v>2479.1999999999998</v>
      </c>
      <c r="C379" s="9">
        <f t="shared" si="28"/>
        <v>-1.85200096626148E-3</v>
      </c>
      <c r="D379" s="9">
        <f t="shared" si="29"/>
        <v>1.8319231085188514E-2</v>
      </c>
      <c r="E379" s="90" t="str">
        <f>IFERROR(VLOOKUP(A379,SPY!$A$2:$E$379,5,FALSE),"")</f>
        <v/>
      </c>
      <c r="F379" s="9"/>
    </row>
    <row r="380" spans="1:6" x14ac:dyDescent="0.45">
      <c r="A380" s="10">
        <v>33025</v>
      </c>
      <c r="B380" s="11">
        <v>2474</v>
      </c>
      <c r="C380" s="9">
        <f t="shared" si="28"/>
        <v>-2.0974507905775486E-3</v>
      </c>
      <c r="D380" s="9">
        <f t="shared" si="29"/>
        <v>1.3975982622238536E-2</v>
      </c>
      <c r="E380" s="90" t="str">
        <f>IFERROR(VLOOKUP(A380,SPY!$A$2:$E$379,5,FALSE),"")</f>
        <v/>
      </c>
      <c r="F380" s="9"/>
    </row>
    <row r="381" spans="1:6" x14ac:dyDescent="0.45">
      <c r="A381" s="10">
        <v>33055</v>
      </c>
      <c r="B381" s="11">
        <v>2470.9</v>
      </c>
      <c r="C381" s="9">
        <f t="shared" si="28"/>
        <v>-1.253031527890025E-3</v>
      </c>
      <c r="D381" s="9">
        <f t="shared" si="29"/>
        <v>7.8313007301058501E-3</v>
      </c>
      <c r="E381" s="90" t="str">
        <f>IFERROR(VLOOKUP(A381,SPY!$A$2:$E$379,5,FALSE),"")</f>
        <v/>
      </c>
      <c r="F381" s="9"/>
    </row>
    <row r="382" spans="1:6" x14ac:dyDescent="0.45">
      <c r="A382" s="10">
        <v>33086</v>
      </c>
      <c r="B382" s="11">
        <v>2463.5</v>
      </c>
      <c r="C382" s="9">
        <f t="shared" si="28"/>
        <v>-2.9948601724067991E-3</v>
      </c>
      <c r="D382" s="9">
        <f t="shared" si="29"/>
        <v>-2.3892443508545247E-3</v>
      </c>
      <c r="E382" s="90" t="str">
        <f>IFERROR(VLOOKUP(A382,SPY!$A$2:$E$379,5,FALSE),"")</f>
        <v/>
      </c>
      <c r="F382" s="9"/>
    </row>
    <row r="383" spans="1:6" x14ac:dyDescent="0.45">
      <c r="A383" s="10">
        <v>33117</v>
      </c>
      <c r="B383" s="11">
        <v>2456.3000000000002</v>
      </c>
      <c r="C383" s="9">
        <f t="shared" si="28"/>
        <v>-2.9226709965495257E-3</v>
      </c>
      <c r="D383" s="9">
        <f t="shared" si="29"/>
        <v>-8.7570621468925358E-3</v>
      </c>
      <c r="E383" s="90" t="str">
        <f>IFERROR(VLOOKUP(A383,SPY!$A$2:$E$379,5,FALSE),"")</f>
        <v/>
      </c>
      <c r="F383" s="9"/>
    </row>
    <row r="384" spans="1:6" x14ac:dyDescent="0.45">
      <c r="A384" s="10">
        <v>33147</v>
      </c>
      <c r="B384" s="11">
        <v>2443.3000000000002</v>
      </c>
      <c r="C384" s="9">
        <f t="shared" si="28"/>
        <v>-5.2925131295037398E-3</v>
      </c>
      <c r="D384" s="9">
        <f t="shared" si="29"/>
        <v>-1.6107598759714903E-2</v>
      </c>
      <c r="E384" s="90" t="str">
        <f>IFERROR(VLOOKUP(A384,SPY!$A$2:$E$379,5,FALSE),"")</f>
        <v/>
      </c>
      <c r="F384" s="9"/>
    </row>
    <row r="385" spans="1:6" x14ac:dyDescent="0.45">
      <c r="A385" s="10">
        <v>33178</v>
      </c>
      <c r="B385" s="11">
        <v>2440.1999999999998</v>
      </c>
      <c r="C385" s="9">
        <f t="shared" si="28"/>
        <v>-1.2687758359597456E-3</v>
      </c>
      <c r="D385" s="9">
        <f t="shared" si="29"/>
        <v>-1.9488086149395234E-2</v>
      </c>
      <c r="E385" s="90" t="str">
        <f>IFERROR(VLOOKUP(A385,SPY!$A$2:$E$379,5,FALSE),"")</f>
        <v/>
      </c>
      <c r="F385" s="9"/>
    </row>
    <row r="386" spans="1:6" x14ac:dyDescent="0.45">
      <c r="A386" s="10">
        <v>33208</v>
      </c>
      <c r="B386" s="11">
        <v>2438</v>
      </c>
      <c r="C386" s="9">
        <f t="shared" si="28"/>
        <v>-9.0156544545516581E-4</v>
      </c>
      <c r="D386" s="9">
        <f t="shared" si="29"/>
        <v>-2.3237179487179516E-2</v>
      </c>
      <c r="E386" s="90" t="str">
        <f>IFERROR(VLOOKUP(A386,SPY!$A$2:$E$379,5,FALSE),"")</f>
        <v/>
      </c>
      <c r="F386" s="9"/>
    </row>
    <row r="387" spans="1:6" x14ac:dyDescent="0.45">
      <c r="A387" s="10">
        <v>33239</v>
      </c>
      <c r="B387" s="11">
        <v>2440.8000000000002</v>
      </c>
      <c r="C387" s="9">
        <f t="shared" si="28"/>
        <v>1.1484823625924623E-3</v>
      </c>
      <c r="D387" s="9">
        <f t="shared" si="29"/>
        <v>-1.7312182945486754E-2</v>
      </c>
      <c r="E387" s="90" t="str">
        <f>IFERROR(VLOOKUP(A387,SPY!$A$2:$E$379,5,FALSE),"")</f>
        <v/>
      </c>
      <c r="F387" s="9"/>
    </row>
    <row r="388" spans="1:6" x14ac:dyDescent="0.45">
      <c r="A388" s="10">
        <v>33270</v>
      </c>
      <c r="B388" s="11">
        <v>2451.4</v>
      </c>
      <c r="C388" s="9">
        <f t="shared" si="28"/>
        <v>4.3428384136348086E-3</v>
      </c>
      <c r="D388" s="9">
        <f t="shared" si="29"/>
        <v>-1.3044528544971401E-2</v>
      </c>
      <c r="E388" s="90" t="str">
        <f>IFERROR(VLOOKUP(A388,SPY!$A$2:$E$379,5,FALSE),"")</f>
        <v/>
      </c>
      <c r="F388" s="9"/>
    </row>
    <row r="389" spans="1:6" x14ac:dyDescent="0.45">
      <c r="A389" s="10">
        <v>33298</v>
      </c>
      <c r="B389" s="11">
        <v>2464.3000000000002</v>
      </c>
      <c r="C389" s="9">
        <f t="shared" ref="C389:C452" si="30">B389/B388-1</f>
        <v>5.2622990943951287E-3</v>
      </c>
      <c r="D389" s="9">
        <f t="shared" si="29"/>
        <v>-6.5709908893009095E-3</v>
      </c>
      <c r="E389" s="90" t="str">
        <f>IFERROR(VLOOKUP(A389,SPY!$A$2:$E$379,5,FALSE),"")</f>
        <v/>
      </c>
      <c r="F389" s="9"/>
    </row>
    <row r="390" spans="1:6" x14ac:dyDescent="0.45">
      <c r="A390" s="10">
        <v>33329</v>
      </c>
      <c r="B390" s="11">
        <v>2466.6</v>
      </c>
      <c r="C390" s="9">
        <f t="shared" si="30"/>
        <v>9.3332792273659315E-4</v>
      </c>
      <c r="D390" s="9">
        <f t="shared" si="29"/>
        <v>-6.9248731781947903E-3</v>
      </c>
      <c r="E390" s="90" t="str">
        <f>IFERROR(VLOOKUP(A390,SPY!$A$2:$E$379,5,FALSE),"")</f>
        <v/>
      </c>
      <c r="F390" s="9"/>
    </row>
    <row r="391" spans="1:6" x14ac:dyDescent="0.45">
      <c r="A391" s="10">
        <v>33359</v>
      </c>
      <c r="B391" s="11">
        <v>2465.3000000000002</v>
      </c>
      <c r="C391" s="9">
        <f t="shared" si="30"/>
        <v>-5.2704127138558654E-4</v>
      </c>
      <c r="D391" s="9">
        <f t="shared" si="29"/>
        <v>-5.6066473055822463E-3</v>
      </c>
      <c r="E391" s="90" t="str">
        <f>IFERROR(VLOOKUP(A391,SPY!$A$2:$E$379,5,FALSE),"")</f>
        <v/>
      </c>
      <c r="F391" s="9"/>
    </row>
    <row r="392" spans="1:6" x14ac:dyDescent="0.45">
      <c r="A392" s="10">
        <v>33390</v>
      </c>
      <c r="B392" s="11">
        <v>2464.6</v>
      </c>
      <c r="C392" s="9">
        <f t="shared" si="30"/>
        <v>-2.8394110250284932E-4</v>
      </c>
      <c r="D392" s="9">
        <f t="shared" si="29"/>
        <v>-3.7995149555376528E-3</v>
      </c>
      <c r="E392" s="90" t="str">
        <f>IFERROR(VLOOKUP(A392,SPY!$A$2:$E$379,5,FALSE),"")</f>
        <v/>
      </c>
      <c r="F392" s="9"/>
    </row>
    <row r="393" spans="1:6" x14ac:dyDescent="0.45">
      <c r="A393" s="10">
        <v>33420</v>
      </c>
      <c r="B393" s="11">
        <v>2464.1</v>
      </c>
      <c r="C393" s="9">
        <f t="shared" si="30"/>
        <v>-2.0287267710783485E-4</v>
      </c>
      <c r="D393" s="9">
        <f t="shared" si="29"/>
        <v>-2.752033671941434E-3</v>
      </c>
      <c r="E393" s="90" t="str">
        <f>IFERROR(VLOOKUP(A393,SPY!$A$2:$E$379,5,FALSE),"")</f>
        <v/>
      </c>
      <c r="F393" s="9"/>
    </row>
    <row r="394" spans="1:6" x14ac:dyDescent="0.45">
      <c r="A394" s="10">
        <v>33451</v>
      </c>
      <c r="B394" s="11">
        <v>2456.1</v>
      </c>
      <c r="C394" s="9">
        <f t="shared" si="30"/>
        <v>-3.2466214845177088E-3</v>
      </c>
      <c r="D394" s="9">
        <f t="shared" si="29"/>
        <v>-3.0038563020093889E-3</v>
      </c>
      <c r="E394" s="90" t="str">
        <f>IFERROR(VLOOKUP(A394,SPY!$A$2:$E$379,5,FALSE),"")</f>
        <v/>
      </c>
      <c r="F394" s="9"/>
    </row>
    <row r="395" spans="1:6" x14ac:dyDescent="0.45">
      <c r="A395" s="10">
        <v>33482</v>
      </c>
      <c r="B395" s="11">
        <v>2448.8000000000002</v>
      </c>
      <c r="C395" s="9">
        <f t="shared" si="30"/>
        <v>-2.9721916860061537E-3</v>
      </c>
      <c r="D395" s="9">
        <f t="shared" si="29"/>
        <v>-3.0533729593290593E-3</v>
      </c>
      <c r="E395" s="90" t="str">
        <f>IFERROR(VLOOKUP(A395,SPY!$A$2:$E$379,5,FALSE),"")</f>
        <v/>
      </c>
      <c r="F395" s="9"/>
    </row>
    <row r="396" spans="1:6" x14ac:dyDescent="0.45">
      <c r="A396" s="10">
        <v>33512</v>
      </c>
      <c r="B396" s="11">
        <v>2449.1</v>
      </c>
      <c r="C396" s="9">
        <f t="shared" si="30"/>
        <v>1.2250898399202015E-4</v>
      </c>
      <c r="D396" s="9">
        <f t="shared" si="29"/>
        <v>2.3738386608274098E-3</v>
      </c>
      <c r="E396" s="90" t="str">
        <f>IFERROR(VLOOKUP(A396,SPY!$A$2:$E$379,5,FALSE),"")</f>
        <v/>
      </c>
      <c r="F396" s="9"/>
    </row>
    <row r="397" spans="1:6" x14ac:dyDescent="0.45">
      <c r="A397" s="10">
        <v>33543</v>
      </c>
      <c r="B397" s="11">
        <v>2442.3000000000002</v>
      </c>
      <c r="C397" s="9">
        <f t="shared" si="30"/>
        <v>-2.776530153933976E-3</v>
      </c>
      <c r="D397" s="9">
        <f t="shared" si="29"/>
        <v>8.6058519793463795E-4</v>
      </c>
      <c r="E397" s="90" t="str">
        <f>IFERROR(VLOOKUP(A397,SPY!$A$2:$E$379,5,FALSE),"")</f>
        <v/>
      </c>
      <c r="F397" s="9"/>
    </row>
    <row r="398" spans="1:6" x14ac:dyDescent="0.45">
      <c r="A398" s="10">
        <v>33573</v>
      </c>
      <c r="B398" s="11">
        <v>2440.1</v>
      </c>
      <c r="C398" s="9">
        <f t="shared" si="30"/>
        <v>-9.0079023870948127E-4</v>
      </c>
      <c r="D398" s="9">
        <f t="shared" si="29"/>
        <v>8.6136177194418018E-4</v>
      </c>
      <c r="E398" s="90" t="str">
        <f>IFERROR(VLOOKUP(A398,SPY!$A$2:$E$379,5,FALSE),"")</f>
        <v/>
      </c>
      <c r="F398" s="9"/>
    </row>
    <row r="399" spans="1:6" x14ac:dyDescent="0.45">
      <c r="A399" s="10">
        <v>33604</v>
      </c>
      <c r="B399" s="11">
        <v>2444.8000000000002</v>
      </c>
      <c r="C399" s="9">
        <f t="shared" si="30"/>
        <v>1.9261505675998158E-3</v>
      </c>
      <c r="D399" s="9">
        <f t="shared" si="29"/>
        <v>1.6388069485415713E-3</v>
      </c>
      <c r="E399" s="90" t="str">
        <f>IFERROR(VLOOKUP(A399,SPY!$A$2:$E$379,5,FALSE),"")</f>
        <v/>
      </c>
      <c r="F399" s="9"/>
    </row>
    <row r="400" spans="1:6" x14ac:dyDescent="0.45">
      <c r="A400" s="10">
        <v>33635</v>
      </c>
      <c r="B400" s="11">
        <v>2453.1</v>
      </c>
      <c r="C400" s="9">
        <f t="shared" si="30"/>
        <v>3.3949607329841758E-3</v>
      </c>
      <c r="D400" s="9">
        <f t="shared" ref="D400:D463" si="31">B400/B388-1</f>
        <v>6.9348127600554754E-4</v>
      </c>
      <c r="E400" s="90" t="str">
        <f>IFERROR(VLOOKUP(A400,SPY!$A$2:$E$379,5,FALSE),"")</f>
        <v/>
      </c>
      <c r="F400" s="9"/>
    </row>
    <row r="401" spans="1:6" x14ac:dyDescent="0.45">
      <c r="A401" s="10">
        <v>33664</v>
      </c>
      <c r="B401" s="11">
        <v>2447.1</v>
      </c>
      <c r="C401" s="9">
        <f t="shared" si="30"/>
        <v>-2.4458847988260146E-3</v>
      </c>
      <c r="D401" s="9">
        <f t="shared" si="31"/>
        <v>-6.9796696830743965E-3</v>
      </c>
      <c r="E401" s="90" t="str">
        <f>IFERROR(VLOOKUP(A401,SPY!$A$2:$E$379,5,FALSE),"")</f>
        <v/>
      </c>
      <c r="F401" s="9"/>
    </row>
    <row r="402" spans="1:6" x14ac:dyDescent="0.45">
      <c r="A402" s="10">
        <v>33695</v>
      </c>
      <c r="B402" s="11">
        <v>2438.8000000000002</v>
      </c>
      <c r="C402" s="9">
        <f t="shared" si="30"/>
        <v>-3.3917698500264271E-3</v>
      </c>
      <c r="D402" s="9">
        <f t="shared" si="31"/>
        <v>-1.1270574880402062E-2</v>
      </c>
      <c r="E402" s="90" t="str">
        <f>IFERROR(VLOOKUP(A402,SPY!$A$2:$E$379,5,FALSE),"")</f>
        <v/>
      </c>
      <c r="F402" s="9"/>
    </row>
    <row r="403" spans="1:6" x14ac:dyDescent="0.45">
      <c r="A403" s="10">
        <v>33725</v>
      </c>
      <c r="B403" s="11">
        <v>2432.8000000000002</v>
      </c>
      <c r="C403" s="9">
        <f t="shared" si="30"/>
        <v>-2.4602263408233238E-3</v>
      </c>
      <c r="D403" s="9">
        <f t="shared" si="31"/>
        <v>-1.3182979759055691E-2</v>
      </c>
      <c r="E403" s="90" t="str">
        <f>IFERROR(VLOOKUP(A403,SPY!$A$2:$E$379,5,FALSE),"")</f>
        <v/>
      </c>
      <c r="F403" s="9"/>
    </row>
    <row r="404" spans="1:6" x14ac:dyDescent="0.45">
      <c r="A404" s="10">
        <v>33756</v>
      </c>
      <c r="B404" s="11">
        <v>2422.1</v>
      </c>
      <c r="C404" s="9">
        <f t="shared" si="30"/>
        <v>-4.3982242683329176E-3</v>
      </c>
      <c r="D404" s="9">
        <f t="shared" si="31"/>
        <v>-1.7244177554166962E-2</v>
      </c>
      <c r="E404" s="90" t="str">
        <f>IFERROR(VLOOKUP(A404,SPY!$A$2:$E$379,5,FALSE),"")</f>
        <v/>
      </c>
      <c r="F404" s="9"/>
    </row>
    <row r="405" spans="1:6" x14ac:dyDescent="0.45">
      <c r="A405" s="10">
        <v>33786</v>
      </c>
      <c r="B405" s="11">
        <v>2415.6</v>
      </c>
      <c r="C405" s="9">
        <f t="shared" si="30"/>
        <v>-2.6836216506337385E-3</v>
      </c>
      <c r="D405" s="9">
        <f t="shared" si="31"/>
        <v>-1.9682642749888402E-2</v>
      </c>
      <c r="E405" s="90" t="str">
        <f>IFERROR(VLOOKUP(A405,SPY!$A$2:$E$379,5,FALSE),"")</f>
        <v/>
      </c>
      <c r="F405" s="9"/>
    </row>
    <row r="406" spans="1:6" x14ac:dyDescent="0.45">
      <c r="A406" s="10">
        <v>33817</v>
      </c>
      <c r="B406" s="11">
        <v>2413.9</v>
      </c>
      <c r="C406" s="9">
        <f t="shared" si="30"/>
        <v>-7.0375890048013368E-4</v>
      </c>
      <c r="D406" s="9">
        <f t="shared" si="31"/>
        <v>-1.7181710842392284E-2</v>
      </c>
      <c r="E406" s="90" t="str">
        <f>IFERROR(VLOOKUP(A406,SPY!$A$2:$E$379,5,FALSE),"")</f>
        <v/>
      </c>
      <c r="F406" s="9"/>
    </row>
    <row r="407" spans="1:6" x14ac:dyDescent="0.45">
      <c r="A407" s="10">
        <v>33848</v>
      </c>
      <c r="B407" s="11">
        <v>2416.9</v>
      </c>
      <c r="C407" s="9">
        <f t="shared" si="30"/>
        <v>1.2428021044781357E-3</v>
      </c>
      <c r="D407" s="9">
        <f t="shared" si="31"/>
        <v>-1.3026788631166353E-2</v>
      </c>
      <c r="E407" s="90" t="str">
        <f>IFERROR(VLOOKUP(A407,SPY!$A$2:$E$379,5,FALSE),"")</f>
        <v/>
      </c>
      <c r="F407" s="9"/>
    </row>
    <row r="408" spans="1:6" x14ac:dyDescent="0.45">
      <c r="A408" s="10">
        <v>33878</v>
      </c>
      <c r="B408" s="11">
        <v>2416.1999999999998</v>
      </c>
      <c r="C408" s="9">
        <f t="shared" si="30"/>
        <v>-2.8962720840752798E-4</v>
      </c>
      <c r="D408" s="9">
        <f t="shared" si="31"/>
        <v>-1.3433506185945854E-2</v>
      </c>
      <c r="E408" s="90" t="str">
        <f>IFERROR(VLOOKUP(A408,SPY!$A$2:$E$379,5,FALSE),"")</f>
        <v/>
      </c>
      <c r="F408" s="9"/>
    </row>
    <row r="409" spans="1:6" x14ac:dyDescent="0.45">
      <c r="A409" s="10">
        <v>33909</v>
      </c>
      <c r="B409" s="11">
        <v>2411.3000000000002</v>
      </c>
      <c r="C409" s="9">
        <f t="shared" si="30"/>
        <v>-2.0279778164057349E-3</v>
      </c>
      <c r="D409" s="9">
        <f t="shared" si="31"/>
        <v>-1.2692953363632631E-2</v>
      </c>
      <c r="E409" s="90" t="str">
        <f>IFERROR(VLOOKUP(A409,SPY!$A$2:$E$379,5,FALSE),"")</f>
        <v/>
      </c>
      <c r="F409" s="9"/>
    </row>
    <row r="410" spans="1:6" x14ac:dyDescent="0.45">
      <c r="A410" s="10">
        <v>33939</v>
      </c>
      <c r="B410" s="11">
        <v>2406.6999999999998</v>
      </c>
      <c r="C410" s="9">
        <f t="shared" si="30"/>
        <v>-1.9076846514329837E-3</v>
      </c>
      <c r="D410" s="9">
        <f t="shared" si="31"/>
        <v>-1.3687963608048914E-2</v>
      </c>
      <c r="E410" s="90" t="str">
        <f>IFERROR(VLOOKUP(A410,SPY!$A$2:$E$379,5,FALSE),"")</f>
        <v/>
      </c>
      <c r="F410" s="9"/>
    </row>
    <row r="411" spans="1:6" x14ac:dyDescent="0.45">
      <c r="A411" s="10">
        <v>33970</v>
      </c>
      <c r="B411" s="11">
        <v>2394.3000000000002</v>
      </c>
      <c r="C411" s="9">
        <f t="shared" si="30"/>
        <v>-5.1522832093736648E-3</v>
      </c>
      <c r="D411" s="9">
        <f t="shared" si="31"/>
        <v>-2.0656086387434547E-2</v>
      </c>
      <c r="E411" s="90" t="str">
        <f>IFERROR(VLOOKUP(A411,SPY!$A$2:$E$379,5,FALSE),"")</f>
        <v/>
      </c>
      <c r="F411" s="9"/>
    </row>
    <row r="412" spans="1:6" x14ac:dyDescent="0.45">
      <c r="A412" s="10">
        <v>34001</v>
      </c>
      <c r="B412" s="11">
        <v>2386.1</v>
      </c>
      <c r="C412" s="9">
        <f t="shared" si="30"/>
        <v>-3.4248005680158622E-3</v>
      </c>
      <c r="D412" s="9">
        <f t="shared" si="31"/>
        <v>-2.7312380253556756E-2</v>
      </c>
      <c r="E412" s="90">
        <f>IFERROR(VLOOKUP(A412,SPY!$A$2:$E$379,5,FALSE),"")</f>
        <v>44.40625</v>
      </c>
      <c r="F412" s="9"/>
    </row>
    <row r="413" spans="1:6" x14ac:dyDescent="0.45">
      <c r="A413" s="10">
        <v>34029</v>
      </c>
      <c r="B413" s="11">
        <v>2380.8000000000002</v>
      </c>
      <c r="C413" s="9">
        <f t="shared" si="30"/>
        <v>-2.2211977704202912E-3</v>
      </c>
      <c r="D413" s="9">
        <f t="shared" si="31"/>
        <v>-2.7093294103224141E-2</v>
      </c>
      <c r="E413" s="90">
        <f>IFERROR(VLOOKUP(A413,SPY!$A$2:$E$379,5,FALSE),"")</f>
        <v>45.1875</v>
      </c>
      <c r="F413" s="9"/>
    </row>
    <row r="414" spans="1:6" x14ac:dyDescent="0.45">
      <c r="A414" s="10">
        <v>34060</v>
      </c>
      <c r="B414" s="11">
        <v>2372.3000000000002</v>
      </c>
      <c r="C414" s="9">
        <f t="shared" si="30"/>
        <v>-3.5702284946236285E-3</v>
      </c>
      <c r="D414" s="9">
        <f t="shared" si="31"/>
        <v>-2.726750861079219E-2</v>
      </c>
      <c r="E414" s="90">
        <f>IFERROR(VLOOKUP(A414,SPY!$A$2:$E$379,5,FALSE),"")</f>
        <v>44.03125</v>
      </c>
      <c r="F414" s="9"/>
    </row>
    <row r="415" spans="1:6" x14ac:dyDescent="0.45">
      <c r="A415" s="10">
        <v>34090</v>
      </c>
      <c r="B415" s="11">
        <v>2383.4</v>
      </c>
      <c r="C415" s="9">
        <f t="shared" si="30"/>
        <v>4.679003498714307E-3</v>
      </c>
      <c r="D415" s="9">
        <f t="shared" si="31"/>
        <v>-2.030582045379814E-2</v>
      </c>
      <c r="E415" s="90">
        <f>IFERROR(VLOOKUP(A415,SPY!$A$2:$E$379,5,FALSE),"")</f>
        <v>45.21875</v>
      </c>
      <c r="F415" s="9"/>
    </row>
    <row r="416" spans="1:6" x14ac:dyDescent="0.45">
      <c r="A416" s="10">
        <v>34121</v>
      </c>
      <c r="B416" s="11">
        <v>2385.6</v>
      </c>
      <c r="C416" s="9">
        <f t="shared" si="30"/>
        <v>9.2305110346546648E-4</v>
      </c>
      <c r="D416" s="9">
        <f t="shared" si="31"/>
        <v>-1.5069567730481848E-2</v>
      </c>
      <c r="E416" s="90">
        <f>IFERROR(VLOOKUP(A416,SPY!$A$2:$E$379,5,FALSE),"")</f>
        <v>45.0625</v>
      </c>
      <c r="F416" s="9"/>
    </row>
    <row r="417" spans="1:6" x14ac:dyDescent="0.45">
      <c r="A417" s="10">
        <v>34151</v>
      </c>
      <c r="B417" s="11">
        <v>2382</v>
      </c>
      <c r="C417" s="9">
        <f t="shared" si="30"/>
        <v>-1.5090543259557165E-3</v>
      </c>
      <c r="D417" s="9">
        <f t="shared" si="31"/>
        <v>-1.3909587680079438E-2</v>
      </c>
      <c r="E417" s="90">
        <f>IFERROR(VLOOKUP(A417,SPY!$A$2:$E$379,5,FALSE),"")</f>
        <v>44.84375</v>
      </c>
      <c r="F417" s="9"/>
    </row>
    <row r="418" spans="1:6" x14ac:dyDescent="0.45">
      <c r="A418" s="10">
        <v>34182</v>
      </c>
      <c r="B418" s="11">
        <v>2379.6</v>
      </c>
      <c r="C418" s="9">
        <f t="shared" si="30"/>
        <v>-1.007556675063026E-3</v>
      </c>
      <c r="D418" s="9">
        <f t="shared" si="31"/>
        <v>-1.4209370727867876E-2</v>
      </c>
      <c r="E418" s="90">
        <f>IFERROR(VLOOKUP(A418,SPY!$A$2:$E$379,5,FALSE),"")</f>
        <v>46.5625</v>
      </c>
      <c r="F418" s="9"/>
    </row>
    <row r="419" spans="1:6" x14ac:dyDescent="0.45">
      <c r="A419" s="10">
        <v>34213</v>
      </c>
      <c r="B419" s="11">
        <v>2380.8000000000002</v>
      </c>
      <c r="C419" s="9">
        <f t="shared" si="30"/>
        <v>5.0428643469491163E-4</v>
      </c>
      <c r="D419" s="9">
        <f t="shared" si="31"/>
        <v>-1.4936488890727739E-2</v>
      </c>
      <c r="E419" s="90">
        <f>IFERROR(VLOOKUP(A419,SPY!$A$2:$E$379,5,FALSE),"")</f>
        <v>45.9375</v>
      </c>
      <c r="F419" s="9"/>
    </row>
    <row r="420" spans="1:6" x14ac:dyDescent="0.45">
      <c r="A420" s="10">
        <v>34243</v>
      </c>
      <c r="B420" s="11">
        <v>2374.1</v>
      </c>
      <c r="C420" s="9">
        <f t="shared" si="30"/>
        <v>-2.8141801075269868E-3</v>
      </c>
      <c r="D420" s="9">
        <f t="shared" si="31"/>
        <v>-1.7424054300140712E-2</v>
      </c>
      <c r="E420" s="90">
        <f>IFERROR(VLOOKUP(A420,SPY!$A$2:$E$379,5,FALSE),"")</f>
        <v>46.84375</v>
      </c>
      <c r="F420" s="9"/>
    </row>
    <row r="421" spans="1:6" x14ac:dyDescent="0.45">
      <c r="A421" s="10">
        <v>34274</v>
      </c>
      <c r="B421" s="11">
        <v>2376.8000000000002</v>
      </c>
      <c r="C421" s="9">
        <f t="shared" si="30"/>
        <v>1.1372730719010349E-3</v>
      </c>
      <c r="D421" s="9">
        <f t="shared" si="31"/>
        <v>-1.4307634885746268E-2</v>
      </c>
      <c r="E421" s="90">
        <f>IFERROR(VLOOKUP(A421,SPY!$A$2:$E$379,5,FALSE),"")</f>
        <v>46.34375</v>
      </c>
      <c r="F421" s="9"/>
    </row>
    <row r="422" spans="1:6" x14ac:dyDescent="0.45">
      <c r="A422" s="10">
        <v>34304</v>
      </c>
      <c r="B422" s="11">
        <v>2374.9</v>
      </c>
      <c r="C422" s="9">
        <f t="shared" si="30"/>
        <v>-7.9939414338614512E-4</v>
      </c>
      <c r="D422" s="9">
        <f t="shared" si="31"/>
        <v>-1.3213113391781217E-2</v>
      </c>
      <c r="E422" s="90">
        <f>IFERROR(VLOOKUP(A422,SPY!$A$2:$E$379,5,FALSE),"")</f>
        <v>46.59375</v>
      </c>
      <c r="F422" s="9"/>
    </row>
    <row r="423" spans="1:6" x14ac:dyDescent="0.45">
      <c r="A423" s="10">
        <v>34335</v>
      </c>
      <c r="B423" s="11">
        <v>2375.1999999999998</v>
      </c>
      <c r="C423" s="9">
        <f t="shared" si="30"/>
        <v>1.263211082571658E-4</v>
      </c>
      <c r="D423" s="9">
        <f t="shared" si="31"/>
        <v>-7.9772793718415613E-3</v>
      </c>
      <c r="E423" s="90">
        <f>IFERROR(VLOOKUP(A423,SPY!$A$2:$E$379,5,FALSE),"")</f>
        <v>48.21875</v>
      </c>
      <c r="F423" s="9"/>
    </row>
    <row r="424" spans="1:6" x14ac:dyDescent="0.45">
      <c r="A424" s="10">
        <v>34366</v>
      </c>
      <c r="B424" s="11">
        <v>2369.3000000000002</v>
      </c>
      <c r="C424" s="9">
        <f t="shared" si="30"/>
        <v>-2.4840013472547939E-3</v>
      </c>
      <c r="D424" s="9">
        <f t="shared" si="31"/>
        <v>-7.0407778383134723E-3</v>
      </c>
      <c r="E424" s="90">
        <f>IFERROR(VLOOKUP(A424,SPY!$A$2:$E$379,5,FALSE),"")</f>
        <v>46.8125</v>
      </c>
      <c r="F424" s="9">
        <f>IFERROR(E424/E412-1,"")</f>
        <v>5.4187192118226646E-2</v>
      </c>
    </row>
    <row r="425" spans="1:6" x14ac:dyDescent="0.45">
      <c r="A425" s="10">
        <v>34394</v>
      </c>
      <c r="B425" s="11">
        <v>2365.8000000000002</v>
      </c>
      <c r="C425" s="9">
        <f t="shared" si="30"/>
        <v>-1.4772295614738917E-3</v>
      </c>
      <c r="D425" s="9">
        <f t="shared" si="31"/>
        <v>-6.3004032258064946E-3</v>
      </c>
      <c r="E425" s="90">
        <f>IFERROR(VLOOKUP(A425,SPY!$A$2:$E$379,5,FALSE),"")</f>
        <v>44.59375</v>
      </c>
      <c r="F425" s="9">
        <f t="shared" ref="F425:F488" si="32">IFERROR(E425/E413-1,"")</f>
        <v>-1.3139695712309774E-2</v>
      </c>
    </row>
    <row r="426" spans="1:6" x14ac:dyDescent="0.45">
      <c r="A426" s="10">
        <v>34425</v>
      </c>
      <c r="B426" s="11">
        <v>2365</v>
      </c>
      <c r="C426" s="9">
        <f t="shared" si="30"/>
        <v>-3.3815199932374362E-4</v>
      </c>
      <c r="D426" s="9">
        <f t="shared" si="31"/>
        <v>-3.0771824811365311E-3</v>
      </c>
      <c r="E426" s="90">
        <f>IFERROR(VLOOKUP(A426,SPY!$A$2:$E$379,5,FALSE),"")</f>
        <v>45.09375</v>
      </c>
      <c r="F426" s="9">
        <f t="shared" si="32"/>
        <v>2.4130589070262554E-2</v>
      </c>
    </row>
    <row r="427" spans="1:6" x14ac:dyDescent="0.45">
      <c r="A427" s="10">
        <v>34455</v>
      </c>
      <c r="B427" s="11">
        <v>2366.6</v>
      </c>
      <c r="C427" s="9">
        <f t="shared" si="30"/>
        <v>6.7653276955592645E-4</v>
      </c>
      <c r="D427" s="9">
        <f t="shared" si="31"/>
        <v>-7.04875388101045E-3</v>
      </c>
      <c r="E427" s="90">
        <f>IFERROR(VLOOKUP(A427,SPY!$A$2:$E$379,5,FALSE),"")</f>
        <v>45.8125</v>
      </c>
      <c r="F427" s="9">
        <f t="shared" si="32"/>
        <v>1.3130615065653162E-2</v>
      </c>
    </row>
    <row r="428" spans="1:6" x14ac:dyDescent="0.45">
      <c r="A428" s="10">
        <v>34486</v>
      </c>
      <c r="B428" s="11">
        <v>2352.6</v>
      </c>
      <c r="C428" s="9">
        <f t="shared" si="30"/>
        <v>-5.9156595960450087E-3</v>
      </c>
      <c r="D428" s="9">
        <f t="shared" si="31"/>
        <v>-1.3832997987927587E-2</v>
      </c>
      <c r="E428" s="90">
        <f>IFERROR(VLOOKUP(A428,SPY!$A$2:$E$379,5,FALSE),"")</f>
        <v>44.46875</v>
      </c>
      <c r="F428" s="9">
        <f t="shared" si="32"/>
        <v>-1.3176144244105403E-2</v>
      </c>
    </row>
    <row r="429" spans="1:6" x14ac:dyDescent="0.45">
      <c r="A429" s="10">
        <v>34516</v>
      </c>
      <c r="B429" s="11">
        <v>2350.5</v>
      </c>
      <c r="C429" s="9">
        <f t="shared" si="30"/>
        <v>-8.9262943126744432E-4</v>
      </c>
      <c r="D429" s="9">
        <f t="shared" si="31"/>
        <v>-1.3224181360201537E-2</v>
      </c>
      <c r="E429" s="90">
        <f>IFERROR(VLOOKUP(A429,SPY!$A$2:$E$379,5,FALSE),"")</f>
        <v>45.90625</v>
      </c>
      <c r="F429" s="9">
        <f t="shared" si="32"/>
        <v>2.3693379790940661E-2</v>
      </c>
    </row>
    <row r="430" spans="1:6" x14ac:dyDescent="0.45">
      <c r="A430" s="10">
        <v>34547</v>
      </c>
      <c r="B430" s="11">
        <v>2339.4</v>
      </c>
      <c r="C430" s="9">
        <f t="shared" si="30"/>
        <v>-4.7223994894702859E-3</v>
      </c>
      <c r="D430" s="9">
        <f t="shared" si="31"/>
        <v>-1.6893595562279318E-2</v>
      </c>
      <c r="E430" s="90">
        <f>IFERROR(VLOOKUP(A430,SPY!$A$2:$E$379,5,FALSE),"")</f>
        <v>47.65625</v>
      </c>
      <c r="F430" s="9">
        <f t="shared" si="32"/>
        <v>2.3489932885905951E-2</v>
      </c>
    </row>
    <row r="431" spans="1:6" x14ac:dyDescent="0.45">
      <c r="A431" s="10">
        <v>34578</v>
      </c>
      <c r="B431" s="11">
        <v>2335</v>
      </c>
      <c r="C431" s="9">
        <f t="shared" si="30"/>
        <v>-1.8808241429426609E-3</v>
      </c>
      <c r="D431" s="9">
        <f t="shared" si="31"/>
        <v>-1.9237231182795744E-2</v>
      </c>
      <c r="E431" s="90">
        <f>IFERROR(VLOOKUP(A431,SPY!$A$2:$E$379,5,FALSE),"")</f>
        <v>46.171875</v>
      </c>
      <c r="F431" s="9">
        <f t="shared" si="32"/>
        <v>5.1020408163264808E-3</v>
      </c>
    </row>
    <row r="432" spans="1:6" x14ac:dyDescent="0.45">
      <c r="A432" s="10">
        <v>34608</v>
      </c>
      <c r="B432" s="11">
        <v>2332.1999999999998</v>
      </c>
      <c r="C432" s="9">
        <f t="shared" si="30"/>
        <v>-1.1991434689507807E-3</v>
      </c>
      <c r="D432" s="9">
        <f t="shared" si="31"/>
        <v>-1.7648793226907045E-2</v>
      </c>
      <c r="E432" s="90">
        <f>IFERROR(VLOOKUP(A432,SPY!$A$2:$E$379,5,FALSE),"")</f>
        <v>47.484375</v>
      </c>
      <c r="F432" s="9">
        <f t="shared" si="32"/>
        <v>1.3675783855903845E-2</v>
      </c>
    </row>
    <row r="433" spans="1:6" x14ac:dyDescent="0.45">
      <c r="A433" s="10">
        <v>34639</v>
      </c>
      <c r="B433" s="11">
        <v>2327.9</v>
      </c>
      <c r="C433" s="9">
        <f t="shared" si="30"/>
        <v>-1.843752679872912E-3</v>
      </c>
      <c r="D433" s="9">
        <f t="shared" si="31"/>
        <v>-2.0573880848199333E-2</v>
      </c>
      <c r="E433" s="90">
        <f>IFERROR(VLOOKUP(A433,SPY!$A$2:$E$379,5,FALSE),"")</f>
        <v>45.59375</v>
      </c>
      <c r="F433" s="9">
        <f t="shared" si="32"/>
        <v>-1.6183412002697239E-2</v>
      </c>
    </row>
    <row r="434" spans="1:6" x14ac:dyDescent="0.45">
      <c r="A434" s="10">
        <v>34669</v>
      </c>
      <c r="B434" s="11">
        <v>2322.6999999999998</v>
      </c>
      <c r="C434" s="9">
        <f t="shared" si="30"/>
        <v>-2.2337729283905539E-3</v>
      </c>
      <c r="D434" s="9">
        <f t="shared" si="31"/>
        <v>-2.197987283675118E-2</v>
      </c>
      <c r="E434" s="90">
        <f>IFERROR(VLOOKUP(A434,SPY!$A$2:$E$379,5,FALSE),"")</f>
        <v>45.5625</v>
      </c>
      <c r="F434" s="9">
        <f t="shared" si="32"/>
        <v>-2.2132796780684139E-2</v>
      </c>
    </row>
    <row r="435" spans="1:6" x14ac:dyDescent="0.45">
      <c r="A435" s="10">
        <v>34700</v>
      </c>
      <c r="B435" s="11">
        <v>2320.5</v>
      </c>
      <c r="C435" s="9">
        <f t="shared" si="30"/>
        <v>-9.471735480259813E-4</v>
      </c>
      <c r="D435" s="9">
        <f t="shared" si="31"/>
        <v>-2.3029639609295938E-2</v>
      </c>
      <c r="E435" s="90">
        <f>IFERROR(VLOOKUP(A435,SPY!$A$2:$E$379,5,FALSE),"")</f>
        <v>47.09375</v>
      </c>
      <c r="F435" s="9">
        <f t="shared" si="32"/>
        <v>-2.3331173039533359E-2</v>
      </c>
    </row>
    <row r="436" spans="1:6" x14ac:dyDescent="0.45">
      <c r="A436" s="10">
        <v>34731</v>
      </c>
      <c r="B436" s="11">
        <v>2312.6999999999998</v>
      </c>
      <c r="C436" s="9">
        <f t="shared" si="30"/>
        <v>-3.3613445378152251E-3</v>
      </c>
      <c r="D436" s="9">
        <f t="shared" si="31"/>
        <v>-2.3888912336977319E-2</v>
      </c>
      <c r="E436" s="90">
        <f>IFERROR(VLOOKUP(A436,SPY!$A$2:$E$379,5,FALSE),"")</f>
        <v>49.015625</v>
      </c>
      <c r="F436" s="9">
        <f t="shared" si="32"/>
        <v>4.706275033377838E-2</v>
      </c>
    </row>
    <row r="437" spans="1:6" x14ac:dyDescent="0.45">
      <c r="A437" s="10">
        <v>34759</v>
      </c>
      <c r="B437" s="11">
        <v>2308.9</v>
      </c>
      <c r="C437" s="9">
        <f t="shared" si="30"/>
        <v>-1.643101137198788E-3</v>
      </c>
      <c r="D437" s="9">
        <f t="shared" si="31"/>
        <v>-2.4051060951897907E-2</v>
      </c>
      <c r="E437" s="90">
        <f>IFERROR(VLOOKUP(A437,SPY!$A$2:$E$379,5,FALSE),"")</f>
        <v>50.109375</v>
      </c>
      <c r="F437" s="9">
        <f t="shared" si="32"/>
        <v>0.12368605466012617</v>
      </c>
    </row>
    <row r="438" spans="1:6" x14ac:dyDescent="0.45">
      <c r="A438" s="10">
        <v>34790</v>
      </c>
      <c r="B438" s="11">
        <v>2305.1</v>
      </c>
      <c r="C438" s="9">
        <f t="shared" si="30"/>
        <v>-1.6458053618606527E-3</v>
      </c>
      <c r="D438" s="9">
        <f t="shared" si="31"/>
        <v>-2.5327695560253716E-2</v>
      </c>
      <c r="E438" s="90">
        <f>IFERROR(VLOOKUP(A438,SPY!$A$2:$E$379,5,FALSE),"")</f>
        <v>51.59375</v>
      </c>
      <c r="F438" s="9">
        <f t="shared" si="32"/>
        <v>0.14414414414414423</v>
      </c>
    </row>
    <row r="439" spans="1:6" x14ac:dyDescent="0.45">
      <c r="A439" s="10">
        <v>34820</v>
      </c>
      <c r="B439" s="11">
        <v>2317</v>
      </c>
      <c r="C439" s="9">
        <f t="shared" si="30"/>
        <v>5.1624658366231646E-3</v>
      </c>
      <c r="D439" s="9">
        <f t="shared" si="31"/>
        <v>-2.0958336854559279E-2</v>
      </c>
      <c r="E439" s="90">
        <f>IFERROR(VLOOKUP(A439,SPY!$A$2:$E$379,5,FALSE),"")</f>
        <v>53.640625</v>
      </c>
      <c r="F439" s="9">
        <f t="shared" si="32"/>
        <v>0.17087312414733979</v>
      </c>
    </row>
    <row r="440" spans="1:6" x14ac:dyDescent="0.45">
      <c r="A440" s="10">
        <v>34851</v>
      </c>
      <c r="B440" s="11">
        <v>2328.6999999999998</v>
      </c>
      <c r="C440" s="9">
        <f t="shared" si="30"/>
        <v>5.0496331463099065E-3</v>
      </c>
      <c r="D440" s="9">
        <f t="shared" si="31"/>
        <v>-1.0158973051092479E-2</v>
      </c>
      <c r="E440" s="90">
        <f>IFERROR(VLOOKUP(A440,SPY!$A$2:$E$379,5,FALSE),"")</f>
        <v>54.40625</v>
      </c>
      <c r="F440" s="9">
        <f t="shared" si="32"/>
        <v>0.22347153900210825</v>
      </c>
    </row>
    <row r="441" spans="1:6" x14ac:dyDescent="0.45">
      <c r="A441" s="10">
        <v>34881</v>
      </c>
      <c r="B441" s="11">
        <v>2337.6999999999998</v>
      </c>
      <c r="C441" s="9">
        <f t="shared" si="30"/>
        <v>3.8648172800275216E-3</v>
      </c>
      <c r="D441" s="9">
        <f t="shared" si="31"/>
        <v>-5.4456498617315718E-3</v>
      </c>
      <c r="E441" s="90">
        <f>IFERROR(VLOOKUP(A441,SPY!$A$2:$E$379,5,FALSE),"")</f>
        <v>56.15625</v>
      </c>
      <c r="F441" s="9">
        <f t="shared" si="32"/>
        <v>0.22328114363512586</v>
      </c>
    </row>
    <row r="442" spans="1:6" x14ac:dyDescent="0.45">
      <c r="A442" s="10">
        <v>34912</v>
      </c>
      <c r="B442" s="11">
        <v>2347.3000000000002</v>
      </c>
      <c r="C442" s="9">
        <f t="shared" si="30"/>
        <v>4.1066005047698528E-3</v>
      </c>
      <c r="D442" s="9">
        <f t="shared" si="31"/>
        <v>3.3769342566469795E-3</v>
      </c>
      <c r="E442" s="90">
        <f>IFERROR(VLOOKUP(A442,SPY!$A$2:$E$379,5,FALSE),"")</f>
        <v>56.40625</v>
      </c>
      <c r="F442" s="9">
        <f t="shared" si="32"/>
        <v>0.18360655737704912</v>
      </c>
    </row>
    <row r="443" spans="1:6" x14ac:dyDescent="0.45">
      <c r="A443" s="10">
        <v>34943</v>
      </c>
      <c r="B443" s="11">
        <v>2352.8000000000002</v>
      </c>
      <c r="C443" s="9">
        <f t="shared" si="30"/>
        <v>2.3431176245047869E-3</v>
      </c>
      <c r="D443" s="9">
        <f t="shared" si="31"/>
        <v>7.6231263383297332E-3</v>
      </c>
      <c r="E443" s="90">
        <f>IFERROR(VLOOKUP(A443,SPY!$A$2:$E$379,5,FALSE),"")</f>
        <v>58.484375</v>
      </c>
      <c r="F443" s="9">
        <f t="shared" si="32"/>
        <v>0.26666666666666661</v>
      </c>
    </row>
    <row r="444" spans="1:6" x14ac:dyDescent="0.45">
      <c r="A444" s="10">
        <v>34973</v>
      </c>
      <c r="B444" s="11">
        <v>2354</v>
      </c>
      <c r="C444" s="9">
        <f t="shared" si="30"/>
        <v>5.100306018359646E-4</v>
      </c>
      <c r="D444" s="9">
        <f t="shared" si="31"/>
        <v>9.3473973072635275E-3</v>
      </c>
      <c r="E444" s="90">
        <f>IFERROR(VLOOKUP(A444,SPY!$A$2:$E$379,5,FALSE),"")</f>
        <v>58.3125</v>
      </c>
      <c r="F444" s="9">
        <f t="shared" si="32"/>
        <v>0.22803553800592291</v>
      </c>
    </row>
    <row r="445" spans="1:6" x14ac:dyDescent="0.45">
      <c r="A445" s="10">
        <v>35004</v>
      </c>
      <c r="B445" s="11">
        <v>2355.1999999999998</v>
      </c>
      <c r="C445" s="9">
        <f t="shared" si="30"/>
        <v>5.0977060322843215E-4</v>
      </c>
      <c r="D445" s="9">
        <f t="shared" si="31"/>
        <v>1.1727307874049409E-2</v>
      </c>
      <c r="E445" s="90">
        <f>IFERROR(VLOOKUP(A445,SPY!$A$2:$E$379,5,FALSE),"")</f>
        <v>60.90625</v>
      </c>
      <c r="F445" s="9">
        <f t="shared" si="32"/>
        <v>0.33584647018505831</v>
      </c>
    </row>
    <row r="446" spans="1:6" x14ac:dyDescent="0.45">
      <c r="A446" s="10">
        <v>35034</v>
      </c>
      <c r="B446" s="11">
        <v>2358.3000000000002</v>
      </c>
      <c r="C446" s="9">
        <f t="shared" si="30"/>
        <v>1.316236413043681E-3</v>
      </c>
      <c r="D446" s="9">
        <f t="shared" si="31"/>
        <v>1.5326990140784646E-2</v>
      </c>
      <c r="E446" s="90">
        <f>IFERROR(VLOOKUP(A446,SPY!$A$2:$E$379,5,FALSE),"")</f>
        <v>61.484375</v>
      </c>
      <c r="F446" s="9">
        <f t="shared" si="32"/>
        <v>0.34945130315500683</v>
      </c>
    </row>
    <row r="447" spans="1:6" x14ac:dyDescent="0.45">
      <c r="A447" s="10">
        <v>35065</v>
      </c>
      <c r="B447" s="11">
        <v>2358</v>
      </c>
      <c r="C447" s="9">
        <f t="shared" si="30"/>
        <v>-1.2721027859063927E-4</v>
      </c>
      <c r="D447" s="9">
        <f t="shared" si="31"/>
        <v>1.6160310277957279E-2</v>
      </c>
      <c r="E447" s="90">
        <f>IFERROR(VLOOKUP(A447,SPY!$A$2:$E$379,5,FALSE),"")</f>
        <v>63.671875</v>
      </c>
      <c r="F447" s="9">
        <f t="shared" si="32"/>
        <v>0.35202388852023891</v>
      </c>
    </row>
    <row r="448" spans="1:6" x14ac:dyDescent="0.45">
      <c r="A448" s="10">
        <v>35096</v>
      </c>
      <c r="B448" s="11">
        <v>2362.5</v>
      </c>
      <c r="C448" s="9">
        <f t="shared" si="30"/>
        <v>1.9083969465649719E-3</v>
      </c>
      <c r="D448" s="9">
        <f t="shared" si="31"/>
        <v>2.1533272798028413E-2</v>
      </c>
      <c r="E448" s="90">
        <f>IFERROR(VLOOKUP(A448,SPY!$A$2:$E$379,5,FALSE),"")</f>
        <v>63.875</v>
      </c>
      <c r="F448" s="9">
        <f t="shared" si="32"/>
        <v>0.30315588141536498</v>
      </c>
    </row>
    <row r="449" spans="1:6" x14ac:dyDescent="0.45">
      <c r="A449" s="10">
        <v>35125</v>
      </c>
      <c r="B449" s="11">
        <v>2371</v>
      </c>
      <c r="C449" s="9">
        <f t="shared" si="30"/>
        <v>3.5978835978835999E-3</v>
      </c>
      <c r="D449" s="9">
        <f t="shared" si="31"/>
        <v>2.6895924466195931E-2</v>
      </c>
      <c r="E449" s="90">
        <f>IFERROR(VLOOKUP(A449,SPY!$A$2:$E$379,5,FALSE),"")</f>
        <v>64.6875</v>
      </c>
      <c r="F449" s="9">
        <f t="shared" si="32"/>
        <v>0.29092609915809176</v>
      </c>
    </row>
    <row r="450" spans="1:6" x14ac:dyDescent="0.45">
      <c r="A450" s="10">
        <v>35156</v>
      </c>
      <c r="B450" s="11">
        <v>2368.8000000000002</v>
      </c>
      <c r="C450" s="9">
        <f t="shared" si="30"/>
        <v>-9.2787853226483641E-4</v>
      </c>
      <c r="D450" s="9">
        <f t="shared" si="31"/>
        <v>2.763437594898277E-2</v>
      </c>
      <c r="E450" s="90">
        <f>IFERROR(VLOOKUP(A450,SPY!$A$2:$E$379,5,FALSE),"")</f>
        <v>65.390625</v>
      </c>
      <c r="F450" s="9">
        <f t="shared" si="32"/>
        <v>0.26741368867353121</v>
      </c>
    </row>
    <row r="451" spans="1:6" x14ac:dyDescent="0.45">
      <c r="A451" s="10">
        <v>35186</v>
      </c>
      <c r="B451" s="11">
        <v>2371.9</v>
      </c>
      <c r="C451" s="9">
        <f t="shared" si="30"/>
        <v>1.3086795001688856E-3</v>
      </c>
      <c r="D451" s="9">
        <f t="shared" si="31"/>
        <v>2.3694432455761749E-2</v>
      </c>
      <c r="E451" s="90">
        <f>IFERROR(VLOOKUP(A451,SPY!$A$2:$E$379,5,FALSE),"")</f>
        <v>66.875</v>
      </c>
      <c r="F451" s="9">
        <f t="shared" si="32"/>
        <v>0.24672298281386551</v>
      </c>
    </row>
    <row r="452" spans="1:6" x14ac:dyDescent="0.45">
      <c r="A452" s="10">
        <v>35217</v>
      </c>
      <c r="B452" s="11">
        <v>2375.6</v>
      </c>
      <c r="C452" s="9">
        <f t="shared" si="30"/>
        <v>1.5599308571185855E-3</v>
      </c>
      <c r="D452" s="9">
        <f t="shared" si="31"/>
        <v>2.0139992270365559E-2</v>
      </c>
      <c r="E452" s="90">
        <f>IFERROR(VLOOKUP(A452,SPY!$A$2:$E$379,5,FALSE),"")</f>
        <v>67.109375</v>
      </c>
      <c r="F452" s="9">
        <f t="shared" si="32"/>
        <v>0.23348650201033894</v>
      </c>
    </row>
    <row r="453" spans="1:6" x14ac:dyDescent="0.45">
      <c r="A453" s="10">
        <v>35247</v>
      </c>
      <c r="B453" s="11">
        <v>2380.3000000000002</v>
      </c>
      <c r="C453" s="9">
        <f t="shared" ref="C453:C516" si="33">B453/B452-1</f>
        <v>1.9784475500927989E-3</v>
      </c>
      <c r="D453" s="9">
        <f t="shared" si="31"/>
        <v>1.8223039739915459E-2</v>
      </c>
      <c r="E453" s="90">
        <f>IFERROR(VLOOKUP(A453,SPY!$A$2:$E$379,5,FALSE),"")</f>
        <v>64.09375</v>
      </c>
      <c r="F453" s="9">
        <f t="shared" si="32"/>
        <v>0.14134668892598778</v>
      </c>
    </row>
    <row r="454" spans="1:6" x14ac:dyDescent="0.45">
      <c r="A454" s="10">
        <v>35278</v>
      </c>
      <c r="B454" s="11">
        <v>2381.6999999999998</v>
      </c>
      <c r="C454" s="9">
        <f t="shared" si="33"/>
        <v>5.8816115615667464E-4</v>
      </c>
      <c r="D454" s="9">
        <f t="shared" si="31"/>
        <v>1.4655135687811294E-2</v>
      </c>
      <c r="E454" s="90">
        <f>IFERROR(VLOOKUP(A454,SPY!$A$2:$E$379,5,FALSE),"")</f>
        <v>65.328125</v>
      </c>
      <c r="F454" s="9">
        <f t="shared" si="32"/>
        <v>0.15817174515235455</v>
      </c>
    </row>
    <row r="455" spans="1:6" x14ac:dyDescent="0.45">
      <c r="A455" s="10">
        <v>35309</v>
      </c>
      <c r="B455" s="11">
        <v>2380.1</v>
      </c>
      <c r="C455" s="9">
        <f t="shared" si="33"/>
        <v>-6.7178905823572777E-4</v>
      </c>
      <c r="D455" s="9">
        <f t="shared" si="31"/>
        <v>1.1603196191771303E-2</v>
      </c>
      <c r="E455" s="90">
        <f>IFERROR(VLOOKUP(A455,SPY!$A$2:$E$379,5,FALSE),"")</f>
        <v>68.625</v>
      </c>
      <c r="F455" s="9">
        <f t="shared" si="32"/>
        <v>0.17339032861341175</v>
      </c>
    </row>
    <row r="456" spans="1:6" x14ac:dyDescent="0.45">
      <c r="A456" s="10">
        <v>35339</v>
      </c>
      <c r="B456" s="11">
        <v>2384.8000000000002</v>
      </c>
      <c r="C456" s="9">
        <f t="shared" si="33"/>
        <v>1.9747069450863908E-3</v>
      </c>
      <c r="D456" s="9">
        <f t="shared" si="31"/>
        <v>1.3084112149532867E-2</v>
      </c>
      <c r="E456" s="90">
        <f>IFERROR(VLOOKUP(A456,SPY!$A$2:$E$379,5,FALSE),"")</f>
        <v>70.84375</v>
      </c>
      <c r="F456" s="9">
        <f t="shared" si="32"/>
        <v>0.214898177920686</v>
      </c>
    </row>
    <row r="457" spans="1:6" x14ac:dyDescent="0.45">
      <c r="A457" s="10">
        <v>35370</v>
      </c>
      <c r="B457" s="11">
        <v>2391.4</v>
      </c>
      <c r="C457" s="9">
        <f t="shared" si="33"/>
        <v>2.7675276752767708E-3</v>
      </c>
      <c r="D457" s="9">
        <f t="shared" si="31"/>
        <v>1.5370244565217517E-2</v>
      </c>
      <c r="E457" s="90">
        <f>IFERROR(VLOOKUP(A457,SPY!$A$2:$E$379,5,FALSE),"")</f>
        <v>76.015625</v>
      </c>
      <c r="F457" s="9">
        <f t="shared" si="32"/>
        <v>0.24807593637762948</v>
      </c>
    </row>
    <row r="458" spans="1:6" x14ac:dyDescent="0.45">
      <c r="A458" s="10">
        <v>35400</v>
      </c>
      <c r="B458" s="11">
        <v>2400.1</v>
      </c>
      <c r="C458" s="9">
        <f t="shared" si="33"/>
        <v>3.6380362967298741E-3</v>
      </c>
      <c r="D458" s="9">
        <f t="shared" si="31"/>
        <v>1.7724632150277531E-2</v>
      </c>
      <c r="E458" s="90">
        <f>IFERROR(VLOOKUP(A458,SPY!$A$2:$E$379,5,FALSE),"")</f>
        <v>73.84375</v>
      </c>
      <c r="F458" s="9">
        <f t="shared" si="32"/>
        <v>0.20101651842439638</v>
      </c>
    </row>
    <row r="459" spans="1:6" x14ac:dyDescent="0.45">
      <c r="A459" s="10">
        <v>35431</v>
      </c>
      <c r="B459" s="11">
        <v>2405.6</v>
      </c>
      <c r="C459" s="9">
        <f t="shared" si="33"/>
        <v>2.2915711845339359E-3</v>
      </c>
      <c r="D459" s="9">
        <f t="shared" si="31"/>
        <v>2.0186598812552914E-2</v>
      </c>
      <c r="E459" s="90">
        <f>IFERROR(VLOOKUP(A459,SPY!$A$2:$E$379,5,FALSE),"")</f>
        <v>78.40625</v>
      </c>
      <c r="F459" s="9">
        <f t="shared" si="32"/>
        <v>0.23141104294478532</v>
      </c>
    </row>
    <row r="460" spans="1:6" x14ac:dyDescent="0.45">
      <c r="A460" s="10">
        <v>35462</v>
      </c>
      <c r="B460" s="11">
        <v>2408.5</v>
      </c>
      <c r="C460" s="9">
        <f t="shared" si="33"/>
        <v>1.2055204522780638E-3</v>
      </c>
      <c r="D460" s="9">
        <f t="shared" si="31"/>
        <v>1.9470899470899417E-2</v>
      </c>
      <c r="E460" s="90">
        <f>IFERROR(VLOOKUP(A460,SPY!$A$2:$E$379,5,FALSE),"")</f>
        <v>79.15625</v>
      </c>
      <c r="F460" s="9">
        <f t="shared" si="32"/>
        <v>0.2392367906066537</v>
      </c>
    </row>
    <row r="461" spans="1:6" x14ac:dyDescent="0.45">
      <c r="A461" s="10">
        <v>35490</v>
      </c>
      <c r="B461" s="11">
        <v>2416.3000000000002</v>
      </c>
      <c r="C461" s="9">
        <f t="shared" si="33"/>
        <v>3.2385302055222276E-3</v>
      </c>
      <c r="D461" s="9">
        <f t="shared" si="31"/>
        <v>1.910586250527202E-2</v>
      </c>
      <c r="E461" s="90">
        <f>IFERROR(VLOOKUP(A461,SPY!$A$2:$E$379,5,FALSE),"")</f>
        <v>75.375</v>
      </c>
      <c r="F461" s="9">
        <f t="shared" si="32"/>
        <v>0.16521739130434776</v>
      </c>
    </row>
    <row r="462" spans="1:6" x14ac:dyDescent="0.45">
      <c r="A462" s="10">
        <v>35521</v>
      </c>
      <c r="B462" s="11">
        <v>2424.6</v>
      </c>
      <c r="C462" s="9">
        <f t="shared" si="33"/>
        <v>3.4350039316308756E-3</v>
      </c>
      <c r="D462" s="9">
        <f t="shared" si="31"/>
        <v>2.3556231003039496E-2</v>
      </c>
      <c r="E462" s="90">
        <f>IFERROR(VLOOKUP(A462,SPY!$A$2:$E$379,5,FALSE),"")</f>
        <v>80.09375</v>
      </c>
      <c r="F462" s="9">
        <f t="shared" si="32"/>
        <v>0.22485065710872165</v>
      </c>
    </row>
    <row r="463" spans="1:6" x14ac:dyDescent="0.45">
      <c r="A463" s="10">
        <v>35551</v>
      </c>
      <c r="B463" s="11">
        <v>2432.3000000000002</v>
      </c>
      <c r="C463" s="9">
        <f t="shared" si="33"/>
        <v>3.1757815722182059E-3</v>
      </c>
      <c r="D463" s="9">
        <f t="shared" si="31"/>
        <v>2.5464817235127946E-2</v>
      </c>
      <c r="E463" s="90">
        <f>IFERROR(VLOOKUP(A463,SPY!$A$2:$E$379,5,FALSE),"")</f>
        <v>85.15625</v>
      </c>
      <c r="F463" s="9">
        <f t="shared" si="32"/>
        <v>0.27336448598130847</v>
      </c>
    </row>
    <row r="464" spans="1:6" x14ac:dyDescent="0.45">
      <c r="A464" s="10">
        <v>35582</v>
      </c>
      <c r="B464" s="11">
        <v>2438.1999999999998</v>
      </c>
      <c r="C464" s="9">
        <f t="shared" si="33"/>
        <v>2.4256876207702227E-3</v>
      </c>
      <c r="D464" s="9">
        <f t="shared" ref="D464:D527" si="34">B464/B452-1</f>
        <v>2.6351237582084464E-2</v>
      </c>
      <c r="E464" s="90">
        <f>IFERROR(VLOOKUP(A464,SPY!$A$2:$E$379,5,FALSE),"")</f>
        <v>88.3125</v>
      </c>
      <c r="F464" s="9">
        <f t="shared" si="32"/>
        <v>0.31594877764842844</v>
      </c>
    </row>
    <row r="465" spans="1:6" x14ac:dyDescent="0.45">
      <c r="A465" s="10">
        <v>35612</v>
      </c>
      <c r="B465" s="11">
        <v>2446.3000000000002</v>
      </c>
      <c r="C465" s="9">
        <f t="shared" si="33"/>
        <v>3.3221228775328626E-3</v>
      </c>
      <c r="D465" s="9">
        <f t="shared" si="34"/>
        <v>2.772759736167707E-2</v>
      </c>
      <c r="E465" s="90">
        <f>IFERROR(VLOOKUP(A465,SPY!$A$2:$E$379,5,FALSE),"")</f>
        <v>95.3125</v>
      </c>
      <c r="F465" s="9">
        <f t="shared" si="32"/>
        <v>0.48707947342759628</v>
      </c>
    </row>
    <row r="466" spans="1:6" x14ac:dyDescent="0.45">
      <c r="A466" s="10">
        <v>35643</v>
      </c>
      <c r="B466" s="11">
        <v>2461.1</v>
      </c>
      <c r="C466" s="9">
        <f t="shared" si="33"/>
        <v>6.0499529902300342E-3</v>
      </c>
      <c r="D466" s="9">
        <f t="shared" si="34"/>
        <v>3.333753201494738E-2</v>
      </c>
      <c r="E466" s="90">
        <f>IFERROR(VLOOKUP(A466,SPY!$A$2:$E$379,5,FALSE),"")</f>
        <v>90.375</v>
      </c>
      <c r="F466" s="9">
        <f t="shared" si="32"/>
        <v>0.38340110021525953</v>
      </c>
    </row>
    <row r="467" spans="1:6" x14ac:dyDescent="0.45">
      <c r="A467" s="10">
        <v>35674</v>
      </c>
      <c r="B467" s="11">
        <v>2464.6999999999998</v>
      </c>
      <c r="C467" s="9">
        <f t="shared" si="33"/>
        <v>1.4627605542236743E-3</v>
      </c>
      <c r="D467" s="9">
        <f t="shared" si="34"/>
        <v>3.5544725011554146E-2</v>
      </c>
      <c r="E467" s="90">
        <f>IFERROR(VLOOKUP(A467,SPY!$A$2:$E$379,5,FALSE),"")</f>
        <v>94.375</v>
      </c>
      <c r="F467" s="9">
        <f t="shared" si="32"/>
        <v>0.37522768670309659</v>
      </c>
    </row>
    <row r="468" spans="1:6" x14ac:dyDescent="0.45">
      <c r="A468" s="10">
        <v>35704</v>
      </c>
      <c r="B468" s="11">
        <v>2472</v>
      </c>
      <c r="C468" s="9">
        <f t="shared" si="33"/>
        <v>2.9618209112671767E-3</v>
      </c>
      <c r="D468" s="9">
        <f t="shared" si="34"/>
        <v>3.6564911103656339E-2</v>
      </c>
      <c r="E468" s="90">
        <f>IFERROR(VLOOKUP(A468,SPY!$A$2:$E$379,5,FALSE),"")</f>
        <v>92.0625</v>
      </c>
      <c r="F468" s="9">
        <f t="shared" si="32"/>
        <v>0.29951477723864128</v>
      </c>
    </row>
    <row r="469" spans="1:6" x14ac:dyDescent="0.45">
      <c r="A469" s="10">
        <v>35735</v>
      </c>
      <c r="B469" s="11">
        <v>2482.9</v>
      </c>
      <c r="C469" s="9">
        <f t="shared" si="33"/>
        <v>4.4093851132687156E-3</v>
      </c>
      <c r="D469" s="9">
        <f t="shared" si="34"/>
        <v>3.8262105879401265E-2</v>
      </c>
      <c r="E469" s="90">
        <f>IFERROR(VLOOKUP(A469,SPY!$A$2:$E$379,5,FALSE),"")</f>
        <v>95.625</v>
      </c>
      <c r="F469" s="9">
        <f t="shared" si="32"/>
        <v>0.25796505652620771</v>
      </c>
    </row>
    <row r="470" spans="1:6" x14ac:dyDescent="0.45">
      <c r="A470" s="10">
        <v>35765</v>
      </c>
      <c r="B470" s="11">
        <v>2492.5</v>
      </c>
      <c r="C470" s="9">
        <f t="shared" si="33"/>
        <v>3.8664464940190157E-3</v>
      </c>
      <c r="D470" s="9">
        <f t="shared" si="34"/>
        <v>3.849839590017079E-2</v>
      </c>
      <c r="E470" s="90">
        <f>IFERROR(VLOOKUP(A470,SPY!$A$2:$E$379,5,FALSE),"")</f>
        <v>97.0625</v>
      </c>
      <c r="F470" s="9">
        <f t="shared" si="32"/>
        <v>0.31443080829454084</v>
      </c>
    </row>
    <row r="471" spans="1:6" x14ac:dyDescent="0.45">
      <c r="A471" s="10">
        <v>35796</v>
      </c>
      <c r="B471" s="11">
        <v>2503.8000000000002</v>
      </c>
      <c r="C471" s="9">
        <f t="shared" si="33"/>
        <v>4.5336008024072783E-3</v>
      </c>
      <c r="D471" s="9">
        <f t="shared" si="34"/>
        <v>4.0821416694379886E-2</v>
      </c>
      <c r="E471" s="90">
        <f>IFERROR(VLOOKUP(A471,SPY!$A$2:$E$379,5,FALSE),"")</f>
        <v>98.3125</v>
      </c>
      <c r="F471" s="9">
        <f t="shared" si="32"/>
        <v>0.25388601036269431</v>
      </c>
    </row>
    <row r="472" spans="1:6" x14ac:dyDescent="0.45">
      <c r="A472" s="10">
        <v>35827</v>
      </c>
      <c r="B472" s="11">
        <v>2524</v>
      </c>
      <c r="C472" s="9">
        <f t="shared" si="33"/>
        <v>8.0677370396995407E-3</v>
      </c>
      <c r="D472" s="9">
        <f t="shared" si="34"/>
        <v>4.7955158812538867E-2</v>
      </c>
      <c r="E472" s="90">
        <f>IFERROR(VLOOKUP(A472,SPY!$A$2:$E$379,5,FALSE),"")</f>
        <v>105.125</v>
      </c>
      <c r="F472" s="9">
        <f t="shared" si="32"/>
        <v>0.32806948282668769</v>
      </c>
    </row>
    <row r="473" spans="1:6" x14ac:dyDescent="0.45">
      <c r="A473" s="10">
        <v>35855</v>
      </c>
      <c r="B473" s="11">
        <v>2539.6999999999998</v>
      </c>
      <c r="C473" s="9">
        <f t="shared" si="33"/>
        <v>6.2202852614896553E-3</v>
      </c>
      <c r="D473" s="9">
        <f t="shared" si="34"/>
        <v>5.1069817489550084E-2</v>
      </c>
      <c r="E473" s="90">
        <f>IFERROR(VLOOKUP(A473,SPY!$A$2:$E$379,5,FALSE),"")</f>
        <v>109.9375</v>
      </c>
      <c r="F473" s="9">
        <f t="shared" si="32"/>
        <v>0.4585406301824213</v>
      </c>
    </row>
    <row r="474" spans="1:6" x14ac:dyDescent="0.45">
      <c r="A474" s="10">
        <v>35886</v>
      </c>
      <c r="B474" s="11">
        <v>2552.5</v>
      </c>
      <c r="C474" s="9">
        <f t="shared" si="33"/>
        <v>5.0399653502382069E-3</v>
      </c>
      <c r="D474" s="9">
        <f t="shared" si="34"/>
        <v>5.2750969232038258E-2</v>
      </c>
      <c r="E474" s="90">
        <f>IFERROR(VLOOKUP(A474,SPY!$A$2:$E$379,5,FALSE),"")</f>
        <v>111.34375</v>
      </c>
      <c r="F474" s="9">
        <f t="shared" si="32"/>
        <v>0.39016777214202114</v>
      </c>
    </row>
    <row r="475" spans="1:6" x14ac:dyDescent="0.45">
      <c r="A475" s="10">
        <v>35916</v>
      </c>
      <c r="B475" s="11">
        <v>2561.1</v>
      </c>
      <c r="C475" s="9">
        <f t="shared" si="33"/>
        <v>3.3692458374141587E-3</v>
      </c>
      <c r="D475" s="9">
        <f t="shared" si="34"/>
        <v>5.2953994161904161E-2</v>
      </c>
      <c r="E475" s="90">
        <f>IFERROR(VLOOKUP(A475,SPY!$A$2:$E$379,5,FALSE),"")</f>
        <v>109.03125</v>
      </c>
      <c r="F475" s="9">
        <f t="shared" si="32"/>
        <v>0.28036697247706432</v>
      </c>
    </row>
    <row r="476" spans="1:6" x14ac:dyDescent="0.45">
      <c r="A476" s="10">
        <v>35947</v>
      </c>
      <c r="B476" s="11">
        <v>2570.1</v>
      </c>
      <c r="C476" s="9">
        <f t="shared" si="33"/>
        <v>3.5141150286985834E-3</v>
      </c>
      <c r="D476" s="9">
        <f t="shared" si="34"/>
        <v>5.4097284882290264E-2</v>
      </c>
      <c r="E476" s="90">
        <f>IFERROR(VLOOKUP(A476,SPY!$A$2:$E$379,5,FALSE),"")</f>
        <v>113.3125</v>
      </c>
      <c r="F476" s="9">
        <f t="shared" si="32"/>
        <v>0.28308563340410475</v>
      </c>
    </row>
    <row r="477" spans="1:6" x14ac:dyDescent="0.45">
      <c r="A477" s="10">
        <v>35977</v>
      </c>
      <c r="B477" s="11">
        <v>2575.9</v>
      </c>
      <c r="C477" s="9">
        <f t="shared" si="33"/>
        <v>2.256721528345329E-3</v>
      </c>
      <c r="D477" s="9">
        <f t="shared" si="34"/>
        <v>5.2977966725258563E-2</v>
      </c>
      <c r="E477" s="90">
        <f>IFERROR(VLOOKUP(A477,SPY!$A$2:$E$379,5,FALSE),"")</f>
        <v>111.78125</v>
      </c>
      <c r="F477" s="9">
        <f t="shared" si="32"/>
        <v>0.17278688524590158</v>
      </c>
    </row>
    <row r="478" spans="1:6" x14ac:dyDescent="0.45">
      <c r="A478" s="10">
        <v>36008</v>
      </c>
      <c r="B478" s="11">
        <v>2587.9</v>
      </c>
      <c r="C478" s="9">
        <f t="shared" si="33"/>
        <v>4.6585659381186417E-3</v>
      </c>
      <c r="D478" s="9">
        <f t="shared" si="34"/>
        <v>5.1521677298768997E-2</v>
      </c>
      <c r="E478" s="90">
        <f>IFERROR(VLOOKUP(A478,SPY!$A$2:$E$379,5,FALSE),"")</f>
        <v>96</v>
      </c>
      <c r="F478" s="9">
        <f t="shared" si="32"/>
        <v>6.2240663900414939E-2</v>
      </c>
    </row>
    <row r="479" spans="1:6" x14ac:dyDescent="0.45">
      <c r="A479" s="10">
        <v>36039</v>
      </c>
      <c r="B479" s="11">
        <v>2610.1999999999998</v>
      </c>
      <c r="C479" s="9">
        <f t="shared" si="33"/>
        <v>8.6170253873796288E-3</v>
      </c>
      <c r="D479" s="9">
        <f t="shared" si="34"/>
        <v>5.90335537793647E-2</v>
      </c>
      <c r="E479" s="90">
        <f>IFERROR(VLOOKUP(A479,SPY!$A$2:$E$379,5,FALSE),"")</f>
        <v>101.75</v>
      </c>
      <c r="F479" s="9">
        <f t="shared" si="32"/>
        <v>7.8145695364238321E-2</v>
      </c>
    </row>
    <row r="480" spans="1:6" x14ac:dyDescent="0.45">
      <c r="A480" s="10">
        <v>36069</v>
      </c>
      <c r="B480" s="11">
        <v>2628.2</v>
      </c>
      <c r="C480" s="9">
        <f t="shared" si="33"/>
        <v>6.8960232932342436E-3</v>
      </c>
      <c r="D480" s="9">
        <f t="shared" si="34"/>
        <v>6.3187702265372181E-2</v>
      </c>
      <c r="E480" s="90">
        <f>IFERROR(VLOOKUP(A480,SPY!$A$2:$E$379,5,FALSE),"")</f>
        <v>110</v>
      </c>
      <c r="F480" s="9">
        <f t="shared" si="32"/>
        <v>0.19484046164290558</v>
      </c>
    </row>
    <row r="481" spans="1:6" x14ac:dyDescent="0.45">
      <c r="A481" s="10">
        <v>36100</v>
      </c>
      <c r="B481" s="11">
        <v>2648.6</v>
      </c>
      <c r="C481" s="9">
        <f t="shared" si="33"/>
        <v>7.7619663648125226E-3</v>
      </c>
      <c r="D481" s="9">
        <f t="shared" si="34"/>
        <v>6.6736477506141867E-2</v>
      </c>
      <c r="E481" s="90">
        <f>IFERROR(VLOOKUP(A481,SPY!$A$2:$E$379,5,FALSE),"")</f>
        <v>116.125</v>
      </c>
      <c r="F481" s="9">
        <f t="shared" si="32"/>
        <v>0.21437908496732017</v>
      </c>
    </row>
    <row r="482" spans="1:6" x14ac:dyDescent="0.45">
      <c r="A482" s="10">
        <v>36130</v>
      </c>
      <c r="B482" s="11">
        <v>2661.3</v>
      </c>
      <c r="C482" s="9">
        <f t="shared" si="33"/>
        <v>4.7949860303557745E-3</v>
      </c>
      <c r="D482" s="9">
        <f t="shared" si="34"/>
        <v>6.7723169508525638E-2</v>
      </c>
      <c r="E482" s="90">
        <f>IFERROR(VLOOKUP(A482,SPY!$A$2:$E$379,5,FALSE),"")</f>
        <v>123.3125</v>
      </c>
      <c r="F482" s="9">
        <f t="shared" si="32"/>
        <v>0.27044430135222153</v>
      </c>
    </row>
    <row r="483" spans="1:6" x14ac:dyDescent="0.45">
      <c r="A483" s="10">
        <v>36161</v>
      </c>
      <c r="B483" s="11">
        <v>2673.1</v>
      </c>
      <c r="C483" s="9">
        <f t="shared" si="33"/>
        <v>4.4339232705818965E-3</v>
      </c>
      <c r="D483" s="9">
        <f t="shared" si="34"/>
        <v>6.7617221822829254E-2</v>
      </c>
      <c r="E483" s="90">
        <f>IFERROR(VLOOKUP(A483,SPY!$A$2:$E$379,5,FALSE),"")</f>
        <v>127.65625</v>
      </c>
      <c r="F483" s="9">
        <f t="shared" si="32"/>
        <v>0.29847425301970754</v>
      </c>
    </row>
    <row r="484" spans="1:6" x14ac:dyDescent="0.45">
      <c r="A484" s="10">
        <v>36192</v>
      </c>
      <c r="B484" s="11">
        <v>2686.9</v>
      </c>
      <c r="C484" s="9">
        <f t="shared" si="33"/>
        <v>5.1625453593207027E-3</v>
      </c>
      <c r="D484" s="9">
        <f t="shared" si="34"/>
        <v>6.4540412044373996E-2</v>
      </c>
      <c r="E484" s="90">
        <f>IFERROR(VLOOKUP(A484,SPY!$A$2:$E$379,5,FALSE),"")</f>
        <v>123.5625</v>
      </c>
      <c r="F484" s="9">
        <f t="shared" si="32"/>
        <v>0.17538644470868014</v>
      </c>
    </row>
    <row r="485" spans="1:6" x14ac:dyDescent="0.45">
      <c r="A485" s="10">
        <v>36220</v>
      </c>
      <c r="B485" s="11">
        <v>2689.4</v>
      </c>
      <c r="C485" s="9">
        <f t="shared" si="33"/>
        <v>9.3044028434263737E-4</v>
      </c>
      <c r="D485" s="9">
        <f t="shared" si="34"/>
        <v>5.8943969760208104E-2</v>
      </c>
      <c r="E485" s="90">
        <f>IFERROR(VLOOKUP(A485,SPY!$A$2:$E$379,5,FALSE),"")</f>
        <v>128.375</v>
      </c>
      <c r="F485" s="9">
        <f t="shared" si="32"/>
        <v>0.16770892552586703</v>
      </c>
    </row>
    <row r="486" spans="1:6" x14ac:dyDescent="0.45">
      <c r="A486" s="10">
        <v>36251</v>
      </c>
      <c r="B486" s="11">
        <v>2688.8</v>
      </c>
      <c r="C486" s="9">
        <f t="shared" si="33"/>
        <v>-2.2309808879295012E-4</v>
      </c>
      <c r="D486" s="9">
        <f t="shared" si="34"/>
        <v>5.3398628795298775E-2</v>
      </c>
      <c r="E486" s="90">
        <f>IFERROR(VLOOKUP(A486,SPY!$A$2:$E$379,5,FALSE),"")</f>
        <v>133.25</v>
      </c>
      <c r="F486" s="9">
        <f t="shared" si="32"/>
        <v>0.19674431658714564</v>
      </c>
    </row>
    <row r="487" spans="1:6" x14ac:dyDescent="0.45">
      <c r="A487" s="10">
        <v>36281</v>
      </c>
      <c r="B487" s="11">
        <v>2702</v>
      </c>
      <c r="C487" s="9">
        <f t="shared" si="33"/>
        <v>4.909253198452701E-3</v>
      </c>
      <c r="D487" s="9">
        <f t="shared" si="34"/>
        <v>5.5015423060403856E-2</v>
      </c>
      <c r="E487" s="90">
        <f>IFERROR(VLOOKUP(A487,SPY!$A$2:$E$379,5,FALSE),"")</f>
        <v>130.203125</v>
      </c>
      <c r="F487" s="9">
        <f t="shared" si="32"/>
        <v>0.19418171395815409</v>
      </c>
    </row>
    <row r="488" spans="1:6" x14ac:dyDescent="0.45">
      <c r="A488" s="10">
        <v>36312</v>
      </c>
      <c r="B488" s="11">
        <v>2715.2</v>
      </c>
      <c r="C488" s="9">
        <f t="shared" si="33"/>
        <v>4.8852701702442047E-3</v>
      </c>
      <c r="D488" s="9">
        <f t="shared" si="34"/>
        <v>5.6456947200498098E-2</v>
      </c>
      <c r="E488" s="90">
        <f>IFERROR(VLOOKUP(A488,SPY!$A$2:$E$379,5,FALSE),"")</f>
        <v>137</v>
      </c>
      <c r="F488" s="9">
        <f t="shared" si="32"/>
        <v>0.20904578047435196</v>
      </c>
    </row>
    <row r="489" spans="1:6" x14ac:dyDescent="0.45">
      <c r="A489" s="10">
        <v>36342</v>
      </c>
      <c r="B489" s="11">
        <v>2720.2</v>
      </c>
      <c r="C489" s="9">
        <f t="shared" si="33"/>
        <v>1.8414849734826877E-3</v>
      </c>
      <c r="D489" s="9">
        <f t="shared" si="34"/>
        <v>5.6019255405877377E-2</v>
      </c>
      <c r="E489" s="90">
        <f>IFERROR(VLOOKUP(A489,SPY!$A$2:$E$379,5,FALSE),"")</f>
        <v>132.75</v>
      </c>
      <c r="F489" s="9">
        <f t="shared" ref="F489:F552" si="35">IFERROR(E489/E477-1,"")</f>
        <v>0.18758736371260842</v>
      </c>
    </row>
    <row r="490" spans="1:6" x14ac:dyDescent="0.45">
      <c r="A490" s="10">
        <v>36373</v>
      </c>
      <c r="B490" s="11">
        <v>2723.9</v>
      </c>
      <c r="C490" s="9">
        <f t="shared" si="33"/>
        <v>1.3601941033749565E-3</v>
      </c>
      <c r="D490" s="9">
        <f t="shared" si="34"/>
        <v>5.2552262452181253E-2</v>
      </c>
      <c r="E490" s="90">
        <f>IFERROR(VLOOKUP(A490,SPY!$A$2:$E$379,5,FALSE),"")</f>
        <v>132.0625</v>
      </c>
      <c r="F490" s="9">
        <f t="shared" si="35"/>
        <v>0.37565104166666674</v>
      </c>
    </row>
    <row r="491" spans="1:6" x14ac:dyDescent="0.45">
      <c r="A491" s="10">
        <v>36404</v>
      </c>
      <c r="B491" s="11">
        <v>2722.1</v>
      </c>
      <c r="C491" s="9">
        <f t="shared" si="33"/>
        <v>-6.6081721061717058E-4</v>
      </c>
      <c r="D491" s="9">
        <f t="shared" si="34"/>
        <v>4.2870278139606199E-2</v>
      </c>
      <c r="E491" s="90">
        <f>IFERROR(VLOOKUP(A491,SPY!$A$2:$E$379,5,FALSE),"")</f>
        <v>128.75</v>
      </c>
      <c r="F491" s="9">
        <f t="shared" si="35"/>
        <v>0.26535626535626533</v>
      </c>
    </row>
    <row r="492" spans="1:6" x14ac:dyDescent="0.45">
      <c r="A492" s="10">
        <v>36434</v>
      </c>
      <c r="B492" s="11">
        <v>2731.4</v>
      </c>
      <c r="C492" s="9">
        <f t="shared" si="33"/>
        <v>3.4164799235885113E-3</v>
      </c>
      <c r="D492" s="9">
        <f t="shared" si="34"/>
        <v>3.9266418080815768E-2</v>
      </c>
      <c r="E492" s="90">
        <f>IFERROR(VLOOKUP(A492,SPY!$A$2:$E$379,5,FALSE),"")</f>
        <v>137</v>
      </c>
      <c r="F492" s="9">
        <f t="shared" si="35"/>
        <v>0.24545454545454537</v>
      </c>
    </row>
    <row r="493" spans="1:6" x14ac:dyDescent="0.45">
      <c r="A493" s="10">
        <v>36465</v>
      </c>
      <c r="B493" s="11">
        <v>2737.8</v>
      </c>
      <c r="C493" s="9">
        <f t="shared" si="33"/>
        <v>2.3431207439408297E-3</v>
      </c>
      <c r="D493" s="9">
        <f t="shared" si="34"/>
        <v>3.3678169599033581E-2</v>
      </c>
      <c r="E493" s="90">
        <f>IFERROR(VLOOKUP(A493,SPY!$A$2:$E$379,5,FALSE),"")</f>
        <v>139.28125</v>
      </c>
      <c r="F493" s="9">
        <f t="shared" si="35"/>
        <v>0.19940796555435947</v>
      </c>
    </row>
    <row r="494" spans="1:6" x14ac:dyDescent="0.45">
      <c r="A494" s="10">
        <v>36495</v>
      </c>
      <c r="B494" s="11">
        <v>2747.6</v>
      </c>
      <c r="C494" s="9">
        <f t="shared" si="33"/>
        <v>3.5795164000291813E-3</v>
      </c>
      <c r="D494" s="9">
        <f t="shared" si="34"/>
        <v>3.2427760868748212E-2</v>
      </c>
      <c r="E494" s="90">
        <f>IFERROR(VLOOKUP(A494,SPY!$A$2:$E$379,5,FALSE),"")</f>
        <v>146.875</v>
      </c>
      <c r="F494" s="9">
        <f t="shared" si="35"/>
        <v>0.1910795742524074</v>
      </c>
    </row>
    <row r="495" spans="1:6" x14ac:dyDescent="0.45">
      <c r="A495" s="10">
        <v>36526</v>
      </c>
      <c r="B495" s="11">
        <v>2756.2</v>
      </c>
      <c r="C495" s="9">
        <f t="shared" si="33"/>
        <v>3.130004367447814E-3</v>
      </c>
      <c r="D495" s="9">
        <f t="shared" si="34"/>
        <v>3.1087501402865536E-2</v>
      </c>
      <c r="E495" s="90">
        <f>IFERROR(VLOOKUP(A495,SPY!$A$2:$E$379,5,FALSE),"")</f>
        <v>139.5625</v>
      </c>
      <c r="F495" s="9">
        <f t="shared" si="35"/>
        <v>9.3268053855569244E-2</v>
      </c>
    </row>
    <row r="496" spans="1:6" x14ac:dyDescent="0.45">
      <c r="A496" s="10">
        <v>36557</v>
      </c>
      <c r="B496" s="11">
        <v>2752.6</v>
      </c>
      <c r="C496" s="9">
        <f t="shared" si="33"/>
        <v>-1.3061461432406496E-3</v>
      </c>
      <c r="D496" s="9">
        <f t="shared" si="34"/>
        <v>2.4451970672522139E-2</v>
      </c>
      <c r="E496" s="90">
        <f>IFERROR(VLOOKUP(A496,SPY!$A$2:$E$379,5,FALSE),"")</f>
        <v>137.4375</v>
      </c>
      <c r="F496" s="9">
        <f t="shared" si="35"/>
        <v>0.11229135053110784</v>
      </c>
    </row>
    <row r="497" spans="1:6" x14ac:dyDescent="0.45">
      <c r="A497" s="10">
        <v>36586</v>
      </c>
      <c r="B497" s="11">
        <v>2754.5</v>
      </c>
      <c r="C497" s="9">
        <f t="shared" si="33"/>
        <v>6.9025648477816226E-4</v>
      </c>
      <c r="D497" s="9">
        <f t="shared" si="34"/>
        <v>2.4206142634044747E-2</v>
      </c>
      <c r="E497" s="90">
        <f>IFERROR(VLOOKUP(A497,SPY!$A$2:$E$379,5,FALSE),"")</f>
        <v>150.375</v>
      </c>
      <c r="F497" s="9">
        <f t="shared" si="35"/>
        <v>0.17137293086660166</v>
      </c>
    </row>
    <row r="498" spans="1:6" x14ac:dyDescent="0.45">
      <c r="A498" s="10">
        <v>36617</v>
      </c>
      <c r="B498" s="11">
        <v>2788.8</v>
      </c>
      <c r="C498" s="9">
        <f t="shared" si="33"/>
        <v>1.2452350698856529E-2</v>
      </c>
      <c r="D498" s="9">
        <f t="shared" si="34"/>
        <v>3.7191312109491115E-2</v>
      </c>
      <c r="E498" s="90">
        <f>IFERROR(VLOOKUP(A498,SPY!$A$2:$E$379,5,FALSE),"")</f>
        <v>145.09375</v>
      </c>
      <c r="F498" s="9">
        <f t="shared" si="35"/>
        <v>8.8883677298311481E-2</v>
      </c>
    </row>
    <row r="499" spans="1:6" x14ac:dyDescent="0.45">
      <c r="A499" s="10">
        <v>36647</v>
      </c>
      <c r="B499" s="11">
        <v>2776.8</v>
      </c>
      <c r="C499" s="9">
        <f t="shared" si="33"/>
        <v>-4.3029259896729677E-3</v>
      </c>
      <c r="D499" s="9">
        <f t="shared" si="34"/>
        <v>2.7683197631384271E-2</v>
      </c>
      <c r="E499" s="90">
        <f>IFERROR(VLOOKUP(A499,SPY!$A$2:$E$379,5,FALSE),"")</f>
        <v>142.8125</v>
      </c>
      <c r="F499" s="9">
        <f t="shared" si="35"/>
        <v>9.6843873754950183E-2</v>
      </c>
    </row>
    <row r="500" spans="1:6" x14ac:dyDescent="0.45">
      <c r="A500" s="10">
        <v>36678</v>
      </c>
      <c r="B500" s="11">
        <v>2771.1</v>
      </c>
      <c r="C500" s="9">
        <f t="shared" si="33"/>
        <v>-2.0527225583406583E-3</v>
      </c>
      <c r="D500" s="9">
        <f t="shared" si="34"/>
        <v>2.0587802003535716E-2</v>
      </c>
      <c r="E500" s="90">
        <f>IFERROR(VLOOKUP(A500,SPY!$A$2:$E$379,5,FALSE),"")</f>
        <v>145.28125</v>
      </c>
      <c r="F500" s="9">
        <f t="shared" si="35"/>
        <v>6.0447080291970767E-2</v>
      </c>
    </row>
    <row r="501" spans="1:6" x14ac:dyDescent="0.45">
      <c r="A501" s="10">
        <v>36708</v>
      </c>
      <c r="B501" s="11">
        <v>2773.2</v>
      </c>
      <c r="C501" s="9">
        <f t="shared" si="33"/>
        <v>7.5782180361594342E-4</v>
      </c>
      <c r="D501" s="9">
        <f t="shared" si="34"/>
        <v>1.9483861480773523E-2</v>
      </c>
      <c r="E501" s="90">
        <f>IFERROR(VLOOKUP(A501,SPY!$A$2:$E$379,5,FALSE),"")</f>
        <v>143</v>
      </c>
      <c r="F501" s="9">
        <f t="shared" si="35"/>
        <v>7.7212806026365266E-2</v>
      </c>
    </row>
    <row r="502" spans="1:6" x14ac:dyDescent="0.45">
      <c r="A502" s="10">
        <v>36739</v>
      </c>
      <c r="B502" s="11">
        <v>2789.5</v>
      </c>
      <c r="C502" s="9">
        <f t="shared" si="33"/>
        <v>5.8776864272320761E-3</v>
      </c>
      <c r="D502" s="9">
        <f t="shared" si="34"/>
        <v>2.4083116120268588E-2</v>
      </c>
      <c r="E502" s="90">
        <f>IFERROR(VLOOKUP(A502,SPY!$A$2:$E$379,5,FALSE),"")</f>
        <v>152.34375</v>
      </c>
      <c r="F502" s="9">
        <f t="shared" si="35"/>
        <v>0.15357311878845237</v>
      </c>
    </row>
    <row r="503" spans="1:6" x14ac:dyDescent="0.45">
      <c r="A503" s="10">
        <v>36770</v>
      </c>
      <c r="B503" s="11">
        <v>2795.6</v>
      </c>
      <c r="C503" s="9">
        <f t="shared" si="33"/>
        <v>2.1867718229073851E-3</v>
      </c>
      <c r="D503" s="9">
        <f t="shared" si="34"/>
        <v>2.7001212299327726E-2</v>
      </c>
      <c r="E503" s="90">
        <f>IFERROR(VLOOKUP(A503,SPY!$A$2:$E$379,5,FALSE),"")</f>
        <v>143.625</v>
      </c>
      <c r="F503" s="9">
        <f t="shared" si="35"/>
        <v>0.11553398058252418</v>
      </c>
    </row>
    <row r="504" spans="1:6" x14ac:dyDescent="0.45">
      <c r="A504" s="10">
        <v>36800</v>
      </c>
      <c r="B504" s="11">
        <v>2800</v>
      </c>
      <c r="C504" s="9">
        <f t="shared" si="33"/>
        <v>1.5739018457576748E-3</v>
      </c>
      <c r="D504" s="9">
        <f t="shared" si="34"/>
        <v>2.5115325474115879E-2</v>
      </c>
      <c r="E504" s="90">
        <f>IFERROR(VLOOKUP(A504,SPY!$A$2:$E$379,5,FALSE),"")</f>
        <v>142.953125</v>
      </c>
      <c r="F504" s="9">
        <f t="shared" si="35"/>
        <v>4.3453467153284686E-2</v>
      </c>
    </row>
    <row r="505" spans="1:6" x14ac:dyDescent="0.45">
      <c r="A505" s="10">
        <v>36831</v>
      </c>
      <c r="B505" s="11">
        <v>2801.5</v>
      </c>
      <c r="C505" s="9">
        <f t="shared" si="33"/>
        <v>5.3571428571430602E-4</v>
      </c>
      <c r="D505" s="9">
        <f t="shared" si="34"/>
        <v>2.32668566001899E-2</v>
      </c>
      <c r="E505" s="90">
        <f>IFERROR(VLOOKUP(A505,SPY!$A$2:$E$379,5,FALSE),"")</f>
        <v>132.28125</v>
      </c>
      <c r="F505" s="9">
        <f t="shared" si="35"/>
        <v>-5.0258021090419547E-2</v>
      </c>
    </row>
    <row r="506" spans="1:6" x14ac:dyDescent="0.45">
      <c r="A506" s="10">
        <v>36861</v>
      </c>
      <c r="B506" s="11">
        <v>2820.7</v>
      </c>
      <c r="C506" s="9">
        <f t="shared" si="33"/>
        <v>6.8534713546313242E-3</v>
      </c>
      <c r="D506" s="9">
        <f t="shared" si="34"/>
        <v>2.6605037123307529E-2</v>
      </c>
      <c r="E506" s="90">
        <f>IFERROR(VLOOKUP(A506,SPY!$A$2:$E$379,5,FALSE),"")</f>
        <v>131.1875</v>
      </c>
      <c r="F506" s="9">
        <f t="shared" si="35"/>
        <v>-0.10680851063829788</v>
      </c>
    </row>
    <row r="507" spans="1:6" x14ac:dyDescent="0.45">
      <c r="A507" s="10">
        <v>36892</v>
      </c>
      <c r="B507" s="11">
        <v>2833.5</v>
      </c>
      <c r="C507" s="9">
        <f t="shared" si="33"/>
        <v>4.5378806679192696E-3</v>
      </c>
      <c r="D507" s="9">
        <f t="shared" si="34"/>
        <v>2.8045860242362775E-2</v>
      </c>
      <c r="E507" s="90">
        <f>IFERROR(VLOOKUP(A507,SPY!$A$2:$E$379,5,FALSE),"")</f>
        <v>137.020004</v>
      </c>
      <c r="F507" s="9">
        <f t="shared" si="35"/>
        <v>-1.8217615763546746E-2</v>
      </c>
    </row>
    <row r="508" spans="1:6" x14ac:dyDescent="0.45">
      <c r="A508" s="10">
        <v>36923</v>
      </c>
      <c r="B508" s="11">
        <v>2848.9</v>
      </c>
      <c r="C508" s="9">
        <f t="shared" si="33"/>
        <v>5.4349744132697886E-3</v>
      </c>
      <c r="D508" s="9">
        <f t="shared" si="34"/>
        <v>3.4985104991644311E-2</v>
      </c>
      <c r="E508" s="90">
        <f>IFERROR(VLOOKUP(A508,SPY!$A$2:$E$379,5,FALSE),"")</f>
        <v>123.949997</v>
      </c>
      <c r="F508" s="9">
        <f t="shared" si="35"/>
        <v>-9.8135537971805409E-2</v>
      </c>
    </row>
    <row r="509" spans="1:6" x14ac:dyDescent="0.45">
      <c r="A509" s="10">
        <v>36951</v>
      </c>
      <c r="B509" s="11">
        <v>2880.2</v>
      </c>
      <c r="C509" s="9">
        <f t="shared" si="33"/>
        <v>1.0986696619747827E-2</v>
      </c>
      <c r="D509" s="9">
        <f t="shared" si="34"/>
        <v>4.5634416409511713E-2</v>
      </c>
      <c r="E509" s="90">
        <f>IFERROR(VLOOKUP(A509,SPY!$A$2:$E$379,5,FALSE),"")</f>
        <v>116.69000200000001</v>
      </c>
      <c r="F509" s="9">
        <f t="shared" si="35"/>
        <v>-0.22400663674147958</v>
      </c>
    </row>
    <row r="510" spans="1:6" x14ac:dyDescent="0.45">
      <c r="A510" s="10">
        <v>36982</v>
      </c>
      <c r="B510" s="11">
        <v>2911.5</v>
      </c>
      <c r="C510" s="9">
        <f t="shared" si="33"/>
        <v>1.0867300881883368E-2</v>
      </c>
      <c r="D510" s="9">
        <f t="shared" si="34"/>
        <v>4.3997418244406061E-2</v>
      </c>
      <c r="E510" s="90">
        <f>IFERROR(VLOOKUP(A510,SPY!$A$2:$E$379,5,FALSE),"")</f>
        <v>126.660004</v>
      </c>
      <c r="F510" s="9">
        <f t="shared" si="35"/>
        <v>-0.12704714021107044</v>
      </c>
    </row>
    <row r="511" spans="1:6" x14ac:dyDescent="0.45">
      <c r="A511" s="10">
        <v>37012</v>
      </c>
      <c r="B511" s="11">
        <v>2895.1</v>
      </c>
      <c r="C511" s="9">
        <f t="shared" si="33"/>
        <v>-5.6328353082604199E-3</v>
      </c>
      <c r="D511" s="9">
        <f t="shared" si="34"/>
        <v>4.2602996254681447E-2</v>
      </c>
      <c r="E511" s="90">
        <f>IFERROR(VLOOKUP(A511,SPY!$A$2:$E$379,5,FALSE),"")</f>
        <v>125.949997</v>
      </c>
      <c r="F511" s="9">
        <f t="shared" si="35"/>
        <v>-0.11807441925601758</v>
      </c>
    </row>
    <row r="512" spans="1:6" x14ac:dyDescent="0.45">
      <c r="A512" s="10">
        <v>37043</v>
      </c>
      <c r="B512" s="11">
        <v>2911.4</v>
      </c>
      <c r="C512" s="9">
        <f t="shared" si="33"/>
        <v>5.630202756381486E-3</v>
      </c>
      <c r="D512" s="9">
        <f t="shared" si="34"/>
        <v>5.0629713832052392E-2</v>
      </c>
      <c r="E512" s="90">
        <f>IFERROR(VLOOKUP(A512,SPY!$A$2:$E$379,5,FALSE),"")</f>
        <v>122.599998</v>
      </c>
      <c r="F512" s="9">
        <f t="shared" si="35"/>
        <v>-0.15611960937836089</v>
      </c>
    </row>
    <row r="513" spans="1:6" x14ac:dyDescent="0.45">
      <c r="A513" s="10">
        <v>37073</v>
      </c>
      <c r="B513" s="11">
        <v>2933.1</v>
      </c>
      <c r="C513" s="9">
        <f t="shared" si="33"/>
        <v>7.4534588170638294E-3</v>
      </c>
      <c r="D513" s="9">
        <f t="shared" si="34"/>
        <v>5.7659022068368815E-2</v>
      </c>
      <c r="E513" s="90">
        <f>IFERROR(VLOOKUP(A513,SPY!$A$2:$E$379,5,FALSE),"")</f>
        <v>121.349998</v>
      </c>
      <c r="F513" s="9">
        <f t="shared" si="35"/>
        <v>-0.15139861538461541</v>
      </c>
    </row>
    <row r="514" spans="1:6" x14ac:dyDescent="0.45">
      <c r="A514" s="10">
        <v>37104</v>
      </c>
      <c r="B514" s="11">
        <v>2952.2</v>
      </c>
      <c r="C514" s="9">
        <f t="shared" si="33"/>
        <v>6.5118816269476021E-3</v>
      </c>
      <c r="D514" s="9">
        <f t="shared" si="34"/>
        <v>5.8325864850331532E-2</v>
      </c>
      <c r="E514" s="90">
        <f>IFERROR(VLOOKUP(A514,SPY!$A$2:$E$379,5,FALSE),"")</f>
        <v>114.150002</v>
      </c>
      <c r="F514" s="9">
        <f t="shared" si="35"/>
        <v>-0.25070767917948722</v>
      </c>
    </row>
    <row r="515" spans="1:6" x14ac:dyDescent="0.45">
      <c r="A515" s="10">
        <v>37135</v>
      </c>
      <c r="B515" s="11">
        <v>3003</v>
      </c>
      <c r="C515" s="9">
        <f t="shared" si="33"/>
        <v>1.7207506266513128E-2</v>
      </c>
      <c r="D515" s="9">
        <f t="shared" si="34"/>
        <v>7.4188009729575066E-2</v>
      </c>
      <c r="E515" s="90">
        <f>IFERROR(VLOOKUP(A515,SPY!$A$2:$E$379,5,FALSE),"")</f>
        <v>104.44000200000001</v>
      </c>
      <c r="F515" s="9">
        <f t="shared" si="35"/>
        <v>-0.27282853263707563</v>
      </c>
    </row>
    <row r="516" spans="1:6" x14ac:dyDescent="0.45">
      <c r="A516" s="10">
        <v>37165</v>
      </c>
      <c r="B516" s="11">
        <v>3005.1</v>
      </c>
      <c r="C516" s="9">
        <f t="shared" si="33"/>
        <v>6.993006993005757E-4</v>
      </c>
      <c r="D516" s="9">
        <f t="shared" si="34"/>
        <v>7.3250000000000037E-2</v>
      </c>
      <c r="E516" s="90">
        <f>IFERROR(VLOOKUP(A516,SPY!$A$2:$E$379,5,FALSE),"")</f>
        <v>105.800003</v>
      </c>
      <c r="F516" s="9">
        <f t="shared" si="35"/>
        <v>-0.25989723554486821</v>
      </c>
    </row>
    <row r="517" spans="1:6" x14ac:dyDescent="0.45">
      <c r="A517" s="10">
        <v>37196</v>
      </c>
      <c r="B517" s="11">
        <v>3031.4</v>
      </c>
      <c r="C517" s="9">
        <f t="shared" ref="C517:C580" si="36">B517/B516-1</f>
        <v>8.7517886260024547E-3</v>
      </c>
      <c r="D517" s="9">
        <f t="shared" si="34"/>
        <v>8.2063180439050587E-2</v>
      </c>
      <c r="E517" s="90">
        <f>IFERROR(VLOOKUP(A517,SPY!$A$2:$E$379,5,FALSE),"")</f>
        <v>114.050003</v>
      </c>
      <c r="F517" s="9">
        <f t="shared" si="35"/>
        <v>-0.13782185305929595</v>
      </c>
    </row>
    <row r="518" spans="1:6" x14ac:dyDescent="0.45">
      <c r="A518" s="10">
        <v>37226</v>
      </c>
      <c r="B518" s="11">
        <v>3063</v>
      </c>
      <c r="C518" s="9">
        <f t="shared" si="36"/>
        <v>1.0424226430032268E-2</v>
      </c>
      <c r="D518" s="9">
        <f t="shared" si="34"/>
        <v>8.5900662956003959E-2</v>
      </c>
      <c r="E518" s="90">
        <f>IFERROR(VLOOKUP(A518,SPY!$A$2:$E$379,5,FALSE),"")</f>
        <v>114.300003</v>
      </c>
      <c r="F518" s="9">
        <f t="shared" si="35"/>
        <v>-0.12872794282991895</v>
      </c>
    </row>
    <row r="519" spans="1:6" x14ac:dyDescent="0.45">
      <c r="A519" s="10">
        <v>37257</v>
      </c>
      <c r="B519" s="11">
        <v>3069.3</v>
      </c>
      <c r="C519" s="9">
        <f t="shared" si="36"/>
        <v>2.0568070519100257E-3</v>
      </c>
      <c r="D519" s="9">
        <f t="shared" si="34"/>
        <v>8.3218634197988361E-2</v>
      </c>
      <c r="E519" s="90">
        <f>IFERROR(VLOOKUP(A519,SPY!$A$2:$E$379,5,FALSE),"")</f>
        <v>113.18</v>
      </c>
      <c r="F519" s="9">
        <f t="shared" si="35"/>
        <v>-0.17398922277071305</v>
      </c>
    </row>
    <row r="520" spans="1:6" x14ac:dyDescent="0.45">
      <c r="A520" s="10">
        <v>37288</v>
      </c>
      <c r="B520" s="11">
        <v>3080.6</v>
      </c>
      <c r="C520" s="9">
        <f t="shared" si="36"/>
        <v>3.6816212165640128E-3</v>
      </c>
      <c r="D520" s="9">
        <f t="shared" si="34"/>
        <v>8.1329635999859429E-2</v>
      </c>
      <c r="E520" s="90">
        <f>IFERROR(VLOOKUP(A520,SPY!$A$2:$E$379,5,FALSE),"")</f>
        <v>111.150002</v>
      </c>
      <c r="F520" s="9">
        <f t="shared" si="35"/>
        <v>-0.10326740871159512</v>
      </c>
    </row>
    <row r="521" spans="1:6" x14ac:dyDescent="0.45">
      <c r="A521" s="10">
        <v>37316</v>
      </c>
      <c r="B521" s="11">
        <v>3078.5</v>
      </c>
      <c r="C521" s="9">
        <f t="shared" si="36"/>
        <v>-6.8168538596369288E-4</v>
      </c>
      <c r="D521" s="9">
        <f t="shared" si="34"/>
        <v>6.8849385459343271E-2</v>
      </c>
      <c r="E521" s="90">
        <f>IFERROR(VLOOKUP(A521,SPY!$A$2:$E$379,5,FALSE),"")</f>
        <v>114.519997</v>
      </c>
      <c r="F521" s="9">
        <f t="shared" si="35"/>
        <v>-1.8596323273693982E-2</v>
      </c>
    </row>
    <row r="522" spans="1:6" x14ac:dyDescent="0.45">
      <c r="A522" s="10">
        <v>37347</v>
      </c>
      <c r="B522" s="11">
        <v>3064.9</v>
      </c>
      <c r="C522" s="9">
        <f t="shared" si="36"/>
        <v>-4.417735910345888E-3</v>
      </c>
      <c r="D522" s="9">
        <f t="shared" si="34"/>
        <v>5.2687618066288966E-2</v>
      </c>
      <c r="E522" s="90">
        <f>IFERROR(VLOOKUP(A522,SPY!$A$2:$E$379,5,FALSE),"")</f>
        <v>107.860001</v>
      </c>
      <c r="F522" s="9">
        <f t="shared" si="35"/>
        <v>-0.14842888367507079</v>
      </c>
    </row>
    <row r="523" spans="1:6" x14ac:dyDescent="0.45">
      <c r="A523" s="10">
        <v>37377</v>
      </c>
      <c r="B523" s="11">
        <v>3076</v>
      </c>
      <c r="C523" s="9">
        <f t="shared" si="36"/>
        <v>3.6216516036411406E-3</v>
      </c>
      <c r="D523" s="9">
        <f t="shared" si="34"/>
        <v>6.2484888259472848E-2</v>
      </c>
      <c r="E523" s="90">
        <f>IFERROR(VLOOKUP(A523,SPY!$A$2:$E$379,5,FALSE),"")</f>
        <v>107.220001</v>
      </c>
      <c r="F523" s="9">
        <f t="shared" si="35"/>
        <v>-0.14870977726184464</v>
      </c>
    </row>
    <row r="524" spans="1:6" x14ac:dyDescent="0.45">
      <c r="A524" s="10">
        <v>37408</v>
      </c>
      <c r="B524" s="11">
        <v>3088.3</v>
      </c>
      <c r="C524" s="9">
        <f t="shared" si="36"/>
        <v>3.9986996098830829E-3</v>
      </c>
      <c r="D524" s="9">
        <f t="shared" si="34"/>
        <v>6.0761145840489084E-2</v>
      </c>
      <c r="E524" s="90">
        <f>IFERROR(VLOOKUP(A524,SPY!$A$2:$E$379,5,FALSE),"")</f>
        <v>98.959998999999996</v>
      </c>
      <c r="F524" s="9">
        <f t="shared" si="35"/>
        <v>-0.19282218095957881</v>
      </c>
    </row>
    <row r="525" spans="1:6" x14ac:dyDescent="0.45">
      <c r="A525" s="10">
        <v>37438</v>
      </c>
      <c r="B525" s="11">
        <v>3105.1</v>
      </c>
      <c r="C525" s="9">
        <f t="shared" si="36"/>
        <v>5.439886021435747E-3</v>
      </c>
      <c r="D525" s="9">
        <f t="shared" si="34"/>
        <v>5.8641028263611839E-2</v>
      </c>
      <c r="E525" s="90">
        <f>IFERROR(VLOOKUP(A525,SPY!$A$2:$E$379,5,FALSE),"")</f>
        <v>91.160004000000001</v>
      </c>
      <c r="F525" s="9">
        <f t="shared" si="35"/>
        <v>-0.24878446227910112</v>
      </c>
    </row>
    <row r="526" spans="1:6" x14ac:dyDescent="0.45">
      <c r="A526" s="10">
        <v>37469</v>
      </c>
      <c r="B526" s="11">
        <v>3120</v>
      </c>
      <c r="C526" s="9">
        <f t="shared" si="36"/>
        <v>4.7985572123281361E-3</v>
      </c>
      <c r="D526" s="9">
        <f t="shared" si="34"/>
        <v>5.6838967549624142E-2</v>
      </c>
      <c r="E526" s="90">
        <f>IFERROR(VLOOKUP(A526,SPY!$A$2:$E$379,5,FALSE),"")</f>
        <v>91.779999000000004</v>
      </c>
      <c r="F526" s="9">
        <f t="shared" si="35"/>
        <v>-0.1959702374775254</v>
      </c>
    </row>
    <row r="527" spans="1:6" x14ac:dyDescent="0.45">
      <c r="A527" s="10">
        <v>37500</v>
      </c>
      <c r="B527" s="11">
        <v>3128.3</v>
      </c>
      <c r="C527" s="9">
        <f t="shared" si="36"/>
        <v>2.6602564102564674E-3</v>
      </c>
      <c r="D527" s="9">
        <f t="shared" si="34"/>
        <v>4.1724941724941678E-2</v>
      </c>
      <c r="E527" s="90">
        <f>IFERROR(VLOOKUP(A527,SPY!$A$2:$E$379,5,FALSE),"")</f>
        <v>81.790001000000004</v>
      </c>
      <c r="F527" s="9">
        <f t="shared" si="35"/>
        <v>-0.21687093609975228</v>
      </c>
    </row>
    <row r="528" spans="1:6" x14ac:dyDescent="0.45">
      <c r="A528" s="10">
        <v>37530</v>
      </c>
      <c r="B528" s="11">
        <v>3145.9</v>
      </c>
      <c r="C528" s="9">
        <f t="shared" si="36"/>
        <v>5.6260588818206614E-3</v>
      </c>
      <c r="D528" s="9">
        <f t="shared" ref="D528:D591" si="37">B528/B516-1</f>
        <v>4.6853682073807912E-2</v>
      </c>
      <c r="E528" s="90">
        <f>IFERROR(VLOOKUP(A528,SPY!$A$2:$E$379,5,FALSE),"")</f>
        <v>88.519997000000004</v>
      </c>
      <c r="F528" s="9">
        <f t="shared" si="35"/>
        <v>-0.1633270842156781</v>
      </c>
    </row>
    <row r="529" spans="1:6" x14ac:dyDescent="0.45">
      <c r="A529" s="10">
        <v>37561</v>
      </c>
      <c r="B529" s="11">
        <v>3168.4</v>
      </c>
      <c r="C529" s="9">
        <f t="shared" si="36"/>
        <v>7.152166311707342E-3</v>
      </c>
      <c r="D529" s="9">
        <f t="shared" si="37"/>
        <v>4.5193639902355365E-2</v>
      </c>
      <c r="E529" s="90">
        <f>IFERROR(VLOOKUP(A529,SPY!$A$2:$E$379,5,FALSE),"")</f>
        <v>93.980002999999996</v>
      </c>
      <c r="F529" s="9">
        <f t="shared" si="35"/>
        <v>-0.17597544473541138</v>
      </c>
    </row>
    <row r="530" spans="1:6" x14ac:dyDescent="0.45">
      <c r="A530" s="10">
        <v>37591</v>
      </c>
      <c r="B530" s="11">
        <v>3174.9</v>
      </c>
      <c r="C530" s="9">
        <f t="shared" si="36"/>
        <v>2.0515086478980482E-3</v>
      </c>
      <c r="D530" s="9">
        <f t="shared" si="37"/>
        <v>3.6532810969637675E-2</v>
      </c>
      <c r="E530" s="90">
        <f>IFERROR(VLOOKUP(A530,SPY!$A$2:$E$379,5,FALSE),"")</f>
        <v>88.230002999999996</v>
      </c>
      <c r="F530" s="9">
        <f t="shared" si="35"/>
        <v>-0.22808398351485615</v>
      </c>
    </row>
    <row r="531" spans="1:6" x14ac:dyDescent="0.45">
      <c r="A531" s="10">
        <v>37622</v>
      </c>
      <c r="B531" s="11">
        <v>3178.9</v>
      </c>
      <c r="C531" s="9">
        <f t="shared" si="36"/>
        <v>1.2598822010141397E-3</v>
      </c>
      <c r="D531" s="9">
        <f t="shared" si="37"/>
        <v>3.5708467728797988E-2</v>
      </c>
      <c r="E531" s="90">
        <f>IFERROR(VLOOKUP(A531,SPY!$A$2:$E$379,5,FALSE),"")</f>
        <v>86.059997999999993</v>
      </c>
      <c r="F531" s="9">
        <f t="shared" si="35"/>
        <v>-0.23961832479236622</v>
      </c>
    </row>
    <row r="532" spans="1:6" x14ac:dyDescent="0.45">
      <c r="A532" s="10">
        <v>37653</v>
      </c>
      <c r="B532" s="11">
        <v>3181.2</v>
      </c>
      <c r="C532" s="9">
        <f t="shared" si="36"/>
        <v>7.2352071471248891E-4</v>
      </c>
      <c r="D532" s="9">
        <f t="shared" si="37"/>
        <v>3.2655976108550311E-2</v>
      </c>
      <c r="E532" s="90">
        <f>IFERROR(VLOOKUP(A532,SPY!$A$2:$E$379,5,FALSE),"")</f>
        <v>84.900002000000001</v>
      </c>
      <c r="F532" s="9">
        <f t="shared" si="35"/>
        <v>-0.2361673371809746</v>
      </c>
    </row>
    <row r="533" spans="1:6" x14ac:dyDescent="0.45">
      <c r="A533" s="10">
        <v>37681</v>
      </c>
      <c r="B533" s="11">
        <v>3187.3</v>
      </c>
      <c r="C533" s="9">
        <f t="shared" si="36"/>
        <v>1.9175154029926755E-3</v>
      </c>
      <c r="D533" s="9">
        <f t="shared" si="37"/>
        <v>3.5341887282767548E-2</v>
      </c>
      <c r="E533" s="90">
        <f>IFERROR(VLOOKUP(A533,SPY!$A$2:$E$379,5,FALSE),"")</f>
        <v>84.739998</v>
      </c>
      <c r="F533" s="9">
        <f t="shared" si="35"/>
        <v>-0.26004191215618</v>
      </c>
    </row>
    <row r="534" spans="1:6" x14ac:dyDescent="0.45">
      <c r="A534" s="10">
        <v>37712</v>
      </c>
      <c r="B534" s="11">
        <v>3219.9</v>
      </c>
      <c r="C534" s="9">
        <f t="shared" si="36"/>
        <v>1.0228092743074013E-2</v>
      </c>
      <c r="D534" s="9">
        <f t="shared" si="37"/>
        <v>5.0572612483278379E-2</v>
      </c>
      <c r="E534" s="90">
        <f>IFERROR(VLOOKUP(A534,SPY!$A$2:$E$379,5,FALSE),"")</f>
        <v>91.910004000000001</v>
      </c>
      <c r="F534" s="9">
        <f t="shared" si="35"/>
        <v>-0.14787684824887026</v>
      </c>
    </row>
    <row r="535" spans="1:6" x14ac:dyDescent="0.45">
      <c r="A535" s="10">
        <v>37742</v>
      </c>
      <c r="B535" s="11">
        <v>3258.2</v>
      </c>
      <c r="C535" s="9">
        <f t="shared" si="36"/>
        <v>1.1894779340973161E-2</v>
      </c>
      <c r="D535" s="9">
        <f t="shared" si="37"/>
        <v>5.9232769830949161E-2</v>
      </c>
      <c r="E535" s="90">
        <f>IFERROR(VLOOKUP(A535,SPY!$A$2:$E$379,5,FALSE),"")</f>
        <v>96.949996999999996</v>
      </c>
      <c r="F535" s="9">
        <f t="shared" si="35"/>
        <v>-9.5784405001078099E-2</v>
      </c>
    </row>
    <row r="536" spans="1:6" x14ac:dyDescent="0.45">
      <c r="A536" s="10">
        <v>37773</v>
      </c>
      <c r="B536" s="11">
        <v>3274.7</v>
      </c>
      <c r="C536" s="9">
        <f t="shared" si="36"/>
        <v>5.0641458474003365E-3</v>
      </c>
      <c r="D536" s="9">
        <f t="shared" si="37"/>
        <v>6.0356830618786939E-2</v>
      </c>
      <c r="E536" s="90">
        <f>IFERROR(VLOOKUP(A536,SPY!$A$2:$E$379,5,FALSE),"")</f>
        <v>97.629997000000003</v>
      </c>
      <c r="F536" s="9">
        <f t="shared" si="35"/>
        <v>-1.3439793991913751E-2</v>
      </c>
    </row>
    <row r="537" spans="1:6" x14ac:dyDescent="0.45">
      <c r="A537" s="10">
        <v>37803</v>
      </c>
      <c r="B537" s="11">
        <v>3289.4</v>
      </c>
      <c r="C537" s="9">
        <f t="shared" si="36"/>
        <v>4.4889608208387166E-3</v>
      </c>
      <c r="D537" s="9">
        <f t="shared" si="37"/>
        <v>5.9353966055843754E-2</v>
      </c>
      <c r="E537" s="90">
        <f>IFERROR(VLOOKUP(A537,SPY!$A$2:$E$379,5,FALSE),"")</f>
        <v>99.389999000000003</v>
      </c>
      <c r="F537" s="9">
        <f t="shared" si="35"/>
        <v>9.0280766113173927E-2</v>
      </c>
    </row>
    <row r="538" spans="1:6" x14ac:dyDescent="0.45">
      <c r="A538" s="10">
        <v>37834</v>
      </c>
      <c r="B538" s="11">
        <v>3306.7</v>
      </c>
      <c r="C538" s="9">
        <f t="shared" si="36"/>
        <v>5.2593178087187997E-3</v>
      </c>
      <c r="D538" s="9">
        <f t="shared" si="37"/>
        <v>5.9839743589743533E-2</v>
      </c>
      <c r="E538" s="90">
        <f>IFERROR(VLOOKUP(A538,SPY!$A$2:$E$379,5,FALSE),"")</f>
        <v>101.44000200000001</v>
      </c>
      <c r="F538" s="9">
        <f t="shared" si="35"/>
        <v>0.1052517226547367</v>
      </c>
    </row>
    <row r="539" spans="1:6" x14ac:dyDescent="0.45">
      <c r="A539" s="10">
        <v>37865</v>
      </c>
      <c r="B539" s="11">
        <v>3280.8</v>
      </c>
      <c r="C539" s="9">
        <f t="shared" si="36"/>
        <v>-7.832582332839233E-3</v>
      </c>
      <c r="D539" s="9">
        <f t="shared" si="37"/>
        <v>4.8748521561231328E-2</v>
      </c>
      <c r="E539" s="90">
        <f>IFERROR(VLOOKUP(A539,SPY!$A$2:$E$379,5,FALSE),"")</f>
        <v>99.949996999999996</v>
      </c>
      <c r="F539" s="9">
        <f t="shared" si="35"/>
        <v>0.22203198163550564</v>
      </c>
    </row>
    <row r="540" spans="1:6" x14ac:dyDescent="0.45">
      <c r="A540" s="10">
        <v>37895</v>
      </c>
      <c r="B540" s="11">
        <v>3279.4</v>
      </c>
      <c r="C540" s="9">
        <f t="shared" si="36"/>
        <v>-4.2672518897834966E-4</v>
      </c>
      <c r="D540" s="9">
        <f t="shared" si="37"/>
        <v>4.2436186782796703E-2</v>
      </c>
      <c r="E540" s="90">
        <f>IFERROR(VLOOKUP(A540,SPY!$A$2:$E$379,5,FALSE),"")</f>
        <v>105.300003</v>
      </c>
      <c r="F540" s="9">
        <f t="shared" si="35"/>
        <v>0.18956175518171325</v>
      </c>
    </row>
    <row r="541" spans="1:6" x14ac:dyDescent="0.45">
      <c r="A541" s="10">
        <v>37926</v>
      </c>
      <c r="B541" s="11">
        <v>3280.6</v>
      </c>
      <c r="C541" s="9">
        <f t="shared" si="36"/>
        <v>3.6592059523088416E-4</v>
      </c>
      <c r="D541" s="9">
        <f t="shared" si="37"/>
        <v>3.5412195429869842E-2</v>
      </c>
      <c r="E541" s="90">
        <f>IFERROR(VLOOKUP(A541,SPY!$A$2:$E$379,5,FALSE),"")</f>
        <v>106.449997</v>
      </c>
      <c r="F541" s="9">
        <f t="shared" si="35"/>
        <v>0.13268773783716514</v>
      </c>
    </row>
    <row r="542" spans="1:6" x14ac:dyDescent="0.45">
      <c r="A542" s="10">
        <v>37956</v>
      </c>
      <c r="B542" s="11">
        <v>3270.8</v>
      </c>
      <c r="C542" s="9">
        <f t="shared" si="36"/>
        <v>-2.987258428336248E-3</v>
      </c>
      <c r="D542" s="9">
        <f t="shared" si="37"/>
        <v>3.0205675769315654E-2</v>
      </c>
      <c r="E542" s="90">
        <f>IFERROR(VLOOKUP(A542,SPY!$A$2:$E$379,5,FALSE),"")</f>
        <v>111.279999</v>
      </c>
      <c r="F542" s="9">
        <f t="shared" si="35"/>
        <v>0.26124895405477888</v>
      </c>
    </row>
    <row r="543" spans="1:6" x14ac:dyDescent="0.45">
      <c r="A543" s="10">
        <v>37987</v>
      </c>
      <c r="B543" s="11">
        <v>3261.1</v>
      </c>
      <c r="C543" s="9">
        <f t="shared" si="36"/>
        <v>-2.9656353185766315E-3</v>
      </c>
      <c r="D543" s="9">
        <f t="shared" si="37"/>
        <v>2.5858001195381952E-2</v>
      </c>
      <c r="E543" s="90">
        <f>IFERROR(VLOOKUP(A543,SPY!$A$2:$E$379,5,FALSE),"")</f>
        <v>113.480003</v>
      </c>
      <c r="F543" s="9">
        <f t="shared" si="35"/>
        <v>0.31861498532686472</v>
      </c>
    </row>
    <row r="544" spans="1:6" x14ac:dyDescent="0.45">
      <c r="A544" s="10">
        <v>38018</v>
      </c>
      <c r="B544" s="11">
        <v>3274.9</v>
      </c>
      <c r="C544" s="9">
        <f t="shared" si="36"/>
        <v>4.2317009597989674E-3</v>
      </c>
      <c r="D544" s="9">
        <f t="shared" si="37"/>
        <v>2.9454293977115631E-2</v>
      </c>
      <c r="E544" s="90">
        <f>IFERROR(VLOOKUP(A544,SPY!$A$2:$E$379,5,FALSE),"")</f>
        <v>115.019997</v>
      </c>
      <c r="F544" s="9">
        <f t="shared" si="35"/>
        <v>0.35477025077101887</v>
      </c>
    </row>
    <row r="545" spans="1:6" x14ac:dyDescent="0.45">
      <c r="A545" s="10">
        <v>38047</v>
      </c>
      <c r="B545" s="11">
        <v>3287.1</v>
      </c>
      <c r="C545" s="9">
        <f t="shared" si="36"/>
        <v>3.7253045894529713E-3</v>
      </c>
      <c r="D545" s="9">
        <f t="shared" si="37"/>
        <v>3.1311768581558042E-2</v>
      </c>
      <c r="E545" s="90">
        <f>IFERROR(VLOOKUP(A545,SPY!$A$2:$E$379,5,FALSE),"")</f>
        <v>113.099998</v>
      </c>
      <c r="F545" s="9">
        <f t="shared" si="35"/>
        <v>0.33467076551028474</v>
      </c>
    </row>
    <row r="546" spans="1:6" x14ac:dyDescent="0.45">
      <c r="A546" s="10">
        <v>38078</v>
      </c>
      <c r="B546" s="11">
        <v>3303.7</v>
      </c>
      <c r="C546" s="9">
        <f t="shared" si="36"/>
        <v>5.0500441118310757E-3</v>
      </c>
      <c r="D546" s="9">
        <f t="shared" si="37"/>
        <v>2.6025652970589119E-2</v>
      </c>
      <c r="E546" s="90">
        <f>IFERROR(VLOOKUP(A546,SPY!$A$2:$E$379,5,FALSE),"")</f>
        <v>110.959999</v>
      </c>
      <c r="F546" s="9">
        <f t="shared" si="35"/>
        <v>0.20726791612368989</v>
      </c>
    </row>
    <row r="547" spans="1:6" x14ac:dyDescent="0.45">
      <c r="A547" s="10">
        <v>38108</v>
      </c>
      <c r="B547" s="11">
        <v>3330.6</v>
      </c>
      <c r="C547" s="9">
        <f t="shared" si="36"/>
        <v>8.142385809849495E-3</v>
      </c>
      <c r="D547" s="9">
        <f t="shared" si="37"/>
        <v>2.2220858142532718E-2</v>
      </c>
      <c r="E547" s="90">
        <f>IFERROR(VLOOKUP(A547,SPY!$A$2:$E$379,5,FALSE),"")</f>
        <v>112.860001</v>
      </c>
      <c r="F547" s="9">
        <f t="shared" si="35"/>
        <v>0.16410525520697017</v>
      </c>
    </row>
    <row r="548" spans="1:6" x14ac:dyDescent="0.45">
      <c r="A548" s="10">
        <v>38139</v>
      </c>
      <c r="B548" s="11">
        <v>3319.5</v>
      </c>
      <c r="C548" s="9">
        <f t="shared" si="36"/>
        <v>-3.3327328409294976E-3</v>
      </c>
      <c r="D548" s="9">
        <f t="shared" si="37"/>
        <v>1.3680642501603169E-2</v>
      </c>
      <c r="E548" s="90">
        <f>IFERROR(VLOOKUP(A548,SPY!$A$2:$E$379,5,FALSE),"")</f>
        <v>114.529999</v>
      </c>
      <c r="F548" s="9">
        <f t="shared" si="35"/>
        <v>0.17310255576470013</v>
      </c>
    </row>
    <row r="549" spans="1:6" x14ac:dyDescent="0.45">
      <c r="A549" s="10">
        <v>38169</v>
      </c>
      <c r="B549" s="11">
        <v>3323.3</v>
      </c>
      <c r="C549" s="9">
        <f t="shared" si="36"/>
        <v>1.1447507154691561E-3</v>
      </c>
      <c r="D549" s="9">
        <f t="shared" si="37"/>
        <v>1.0305830850610986E-2</v>
      </c>
      <c r="E549" s="90">
        <f>IFERROR(VLOOKUP(A549,SPY!$A$2:$E$379,5,FALSE),"")</f>
        <v>110.839996</v>
      </c>
      <c r="F549" s="9">
        <f t="shared" si="35"/>
        <v>0.11520270766880669</v>
      </c>
    </row>
    <row r="550" spans="1:6" x14ac:dyDescent="0.45">
      <c r="A550" s="10">
        <v>38200</v>
      </c>
      <c r="B550" s="11">
        <v>3335.4</v>
      </c>
      <c r="C550" s="9">
        <f t="shared" si="36"/>
        <v>3.6409592874551144E-3</v>
      </c>
      <c r="D550" s="9">
        <f t="shared" si="37"/>
        <v>8.6793479904436754E-3</v>
      </c>
      <c r="E550" s="90">
        <f>IFERROR(VLOOKUP(A550,SPY!$A$2:$E$379,5,FALSE),"")</f>
        <v>111.110001</v>
      </c>
      <c r="F550" s="9">
        <f t="shared" si="35"/>
        <v>9.5327275328720873E-2</v>
      </c>
    </row>
    <row r="551" spans="1:6" x14ac:dyDescent="0.45">
      <c r="A551" s="10">
        <v>38231</v>
      </c>
      <c r="B551" s="11">
        <v>3343.2</v>
      </c>
      <c r="C551" s="9">
        <f t="shared" si="36"/>
        <v>2.3385500989385744E-3</v>
      </c>
      <c r="D551" s="9">
        <f t="shared" si="37"/>
        <v>1.9019751280175523E-2</v>
      </c>
      <c r="E551" s="90">
        <f>IFERROR(VLOOKUP(A551,SPY!$A$2:$E$379,5,FALSE),"")</f>
        <v>111.760002</v>
      </c>
      <c r="F551" s="9">
        <f t="shared" si="35"/>
        <v>0.11815913311132964</v>
      </c>
    </row>
    <row r="552" spans="1:6" x14ac:dyDescent="0.45">
      <c r="A552" s="10">
        <v>38261</v>
      </c>
      <c r="B552" s="11">
        <v>3340.3</v>
      </c>
      <c r="C552" s="9">
        <f t="shared" si="36"/>
        <v>-8.674324000955691E-4</v>
      </c>
      <c r="D552" s="9">
        <f t="shared" si="37"/>
        <v>1.8570470207964984E-2</v>
      </c>
      <c r="E552" s="90">
        <f>IFERROR(VLOOKUP(A552,SPY!$A$2:$E$379,5,FALSE),"")</f>
        <v>113.199997</v>
      </c>
      <c r="F552" s="9">
        <f t="shared" si="35"/>
        <v>7.5023682572924466E-2</v>
      </c>
    </row>
    <row r="553" spans="1:6" x14ac:dyDescent="0.45">
      <c r="A553" s="10">
        <v>38292</v>
      </c>
      <c r="B553" s="11">
        <v>3338.4</v>
      </c>
      <c r="C553" s="9">
        <f t="shared" si="36"/>
        <v>-5.688111846241517E-4</v>
      </c>
      <c r="D553" s="9">
        <f t="shared" si="37"/>
        <v>1.7618728281411977E-2</v>
      </c>
      <c r="E553" s="90">
        <f>IFERROR(VLOOKUP(A553,SPY!$A$2:$E$379,5,FALSE),"")</f>
        <v>117.889999</v>
      </c>
      <c r="F553" s="9">
        <f t="shared" ref="F553:F616" si="38">IFERROR(E553/E541-1,"")</f>
        <v>0.1074683167910282</v>
      </c>
    </row>
    <row r="554" spans="1:6" x14ac:dyDescent="0.45">
      <c r="A554" s="10">
        <v>38322</v>
      </c>
      <c r="B554" s="11">
        <v>3348.1</v>
      </c>
      <c r="C554" s="9">
        <f t="shared" si="36"/>
        <v>2.9055835130600283E-3</v>
      </c>
      <c r="D554" s="9">
        <f t="shared" si="37"/>
        <v>2.3633361868655944E-2</v>
      </c>
      <c r="E554" s="90">
        <f>IFERROR(VLOOKUP(A554,SPY!$A$2:$E$379,5,FALSE),"")</f>
        <v>120.870003</v>
      </c>
      <c r="F554" s="9">
        <f t="shared" si="38"/>
        <v>8.6179044627777035E-2</v>
      </c>
    </row>
    <row r="555" spans="1:6" x14ac:dyDescent="0.45">
      <c r="A555" s="10">
        <v>38353</v>
      </c>
      <c r="B555" s="11">
        <v>3353.1</v>
      </c>
      <c r="C555" s="9">
        <f t="shared" si="36"/>
        <v>1.4933843075177755E-3</v>
      </c>
      <c r="D555" s="9">
        <f t="shared" si="37"/>
        <v>2.8211339731992302E-2</v>
      </c>
      <c r="E555" s="90">
        <f>IFERROR(VLOOKUP(A555,SPY!$A$2:$E$379,5,FALSE),"")</f>
        <v>118.160004</v>
      </c>
      <c r="F555" s="9">
        <f t="shared" si="38"/>
        <v>4.1240754990110595E-2</v>
      </c>
    </row>
    <row r="556" spans="1:6" x14ac:dyDescent="0.45">
      <c r="A556" s="10">
        <v>38384</v>
      </c>
      <c r="B556" s="11">
        <v>3343.5</v>
      </c>
      <c r="C556" s="9">
        <f t="shared" si="36"/>
        <v>-2.8630222778920356E-3</v>
      </c>
      <c r="D556" s="9">
        <f t="shared" si="37"/>
        <v>2.0947204494793814E-2</v>
      </c>
      <c r="E556" s="90">
        <f>IFERROR(VLOOKUP(A556,SPY!$A$2:$E$379,5,FALSE),"")</f>
        <v>120.629997</v>
      </c>
      <c r="F556" s="9">
        <f t="shared" si="38"/>
        <v>4.8774127511062249E-2</v>
      </c>
    </row>
    <row r="557" spans="1:6" x14ac:dyDescent="0.45">
      <c r="A557" s="10">
        <v>38412</v>
      </c>
      <c r="B557" s="11">
        <v>3336</v>
      </c>
      <c r="C557" s="9">
        <f t="shared" si="36"/>
        <v>-2.2431583669807464E-3</v>
      </c>
      <c r="D557" s="9">
        <f t="shared" si="37"/>
        <v>1.4876334763165078E-2</v>
      </c>
      <c r="E557" s="90">
        <f>IFERROR(VLOOKUP(A557,SPY!$A$2:$E$379,5,FALSE),"")</f>
        <v>117.959999</v>
      </c>
      <c r="F557" s="9">
        <f t="shared" si="38"/>
        <v>4.2970831882773286E-2</v>
      </c>
    </row>
    <row r="558" spans="1:6" x14ac:dyDescent="0.45">
      <c r="A558" s="10">
        <v>38443</v>
      </c>
      <c r="B558" s="11">
        <v>3332.9</v>
      </c>
      <c r="C558" s="9">
        <f t="shared" si="36"/>
        <v>-9.2925659472420374E-4</v>
      </c>
      <c r="D558" s="9">
        <f t="shared" si="37"/>
        <v>8.8385749311379325E-3</v>
      </c>
      <c r="E558" s="90">
        <f>IFERROR(VLOOKUP(A558,SPY!$A$2:$E$379,5,FALSE),"")</f>
        <v>115.75</v>
      </c>
      <c r="F558" s="9">
        <f t="shared" si="38"/>
        <v>4.3168718846149368E-2</v>
      </c>
    </row>
    <row r="559" spans="1:6" x14ac:dyDescent="0.45">
      <c r="A559" s="10">
        <v>38473</v>
      </c>
      <c r="B559" s="11">
        <v>3343.6</v>
      </c>
      <c r="C559" s="9">
        <f t="shared" si="36"/>
        <v>3.2104173542559789E-3</v>
      </c>
      <c r="D559" s="9">
        <f t="shared" si="37"/>
        <v>3.9032006245121043E-3</v>
      </c>
      <c r="E559" s="90">
        <f>IFERROR(VLOOKUP(A559,SPY!$A$2:$E$379,5,FALSE),"")</f>
        <v>119.480003</v>
      </c>
      <c r="F559" s="9">
        <f t="shared" si="38"/>
        <v>5.8656760068609204E-2</v>
      </c>
    </row>
    <row r="560" spans="1:6" x14ac:dyDescent="0.45">
      <c r="A560" s="10">
        <v>38504</v>
      </c>
      <c r="B560" s="11">
        <v>3358.7</v>
      </c>
      <c r="C560" s="9">
        <f t="shared" si="36"/>
        <v>4.5160904414403014E-3</v>
      </c>
      <c r="D560" s="9">
        <f t="shared" si="37"/>
        <v>1.1809007380629621E-2</v>
      </c>
      <c r="E560" s="90">
        <f>IFERROR(VLOOKUP(A560,SPY!$A$2:$E$379,5,FALSE),"")</f>
        <v>119.18</v>
      </c>
      <c r="F560" s="9">
        <f t="shared" si="38"/>
        <v>4.0600725055450315E-2</v>
      </c>
    </row>
    <row r="561" spans="1:6" x14ac:dyDescent="0.45">
      <c r="A561" s="10">
        <v>38534</v>
      </c>
      <c r="B561" s="11">
        <v>3354.2</v>
      </c>
      <c r="C561" s="9">
        <f t="shared" si="36"/>
        <v>-1.3398040908685349E-3</v>
      </c>
      <c r="D561" s="9">
        <f t="shared" si="37"/>
        <v>9.297986940691283E-3</v>
      </c>
      <c r="E561" s="90">
        <f>IFERROR(VLOOKUP(A561,SPY!$A$2:$E$379,5,FALSE),"")</f>
        <v>123.739998</v>
      </c>
      <c r="F561" s="9">
        <f t="shared" si="38"/>
        <v>0.11638399914774444</v>
      </c>
    </row>
    <row r="562" spans="1:6" x14ac:dyDescent="0.45">
      <c r="A562" s="10">
        <v>38565</v>
      </c>
      <c r="B562" s="11">
        <v>3350.4</v>
      </c>
      <c r="C562" s="9">
        <f t="shared" si="36"/>
        <v>-1.1329079959453425E-3</v>
      </c>
      <c r="D562" s="9">
        <f t="shared" si="37"/>
        <v>4.4972117287280788E-3</v>
      </c>
      <c r="E562" s="90">
        <f>IFERROR(VLOOKUP(A562,SPY!$A$2:$E$379,5,FALSE),"")</f>
        <v>122.58000199999999</v>
      </c>
      <c r="F562" s="9">
        <f t="shared" si="38"/>
        <v>0.10323104038132436</v>
      </c>
    </row>
    <row r="563" spans="1:6" x14ac:dyDescent="0.45">
      <c r="A563" s="10">
        <v>38596</v>
      </c>
      <c r="B563" s="11">
        <v>3322.1</v>
      </c>
      <c r="C563" s="9">
        <f t="shared" si="36"/>
        <v>-8.4467526265521453E-3</v>
      </c>
      <c r="D563" s="9">
        <f t="shared" si="37"/>
        <v>-6.3113184972480862E-3</v>
      </c>
      <c r="E563" s="90">
        <f>IFERROR(VLOOKUP(A563,SPY!$A$2:$E$379,5,FALSE),"")</f>
        <v>123.040001</v>
      </c>
      <c r="F563" s="9">
        <f t="shared" si="38"/>
        <v>0.10093055474354773</v>
      </c>
    </row>
    <row r="564" spans="1:6" x14ac:dyDescent="0.45">
      <c r="A564" s="10">
        <v>38626</v>
      </c>
      <c r="B564" s="11">
        <v>3334.3</v>
      </c>
      <c r="C564" s="9">
        <f t="shared" si="36"/>
        <v>3.6723759068060247E-3</v>
      </c>
      <c r="D564" s="9">
        <f t="shared" si="37"/>
        <v>-1.7962458461814323E-3</v>
      </c>
      <c r="E564" s="90">
        <f>IFERROR(VLOOKUP(A564,SPY!$A$2:$E$379,5,FALSE),"")</f>
        <v>120.129997</v>
      </c>
      <c r="F564" s="9">
        <f t="shared" si="38"/>
        <v>6.1219082894498733E-2</v>
      </c>
    </row>
    <row r="565" spans="1:6" x14ac:dyDescent="0.45">
      <c r="A565" s="10">
        <v>38657</v>
      </c>
      <c r="B565" s="11">
        <v>3359.4</v>
      </c>
      <c r="C565" s="9">
        <f t="shared" si="36"/>
        <v>7.5278169330894595E-3</v>
      </c>
      <c r="D565" s="9">
        <f t="shared" si="37"/>
        <v>6.2904385334292545E-3</v>
      </c>
      <c r="E565" s="90">
        <f>IFERROR(VLOOKUP(A565,SPY!$A$2:$E$379,5,FALSE),"")</f>
        <v>125.410004</v>
      </c>
      <c r="F565" s="9">
        <f t="shared" si="38"/>
        <v>6.3788320161068057E-2</v>
      </c>
    </row>
    <row r="566" spans="1:6" x14ac:dyDescent="0.45">
      <c r="A566" s="10">
        <v>38687</v>
      </c>
      <c r="B566" s="11">
        <v>3373</v>
      </c>
      <c r="C566" s="9">
        <f t="shared" si="36"/>
        <v>4.0483419658272624E-3</v>
      </c>
      <c r="D566" s="9">
        <f t="shared" si="37"/>
        <v>7.4370538514381135E-3</v>
      </c>
      <c r="E566" s="90">
        <f>IFERROR(VLOOKUP(A566,SPY!$A$2:$E$379,5,FALSE),"")</f>
        <v>124.510002</v>
      </c>
      <c r="F566" s="9">
        <f t="shared" si="38"/>
        <v>3.0114990565525135E-2</v>
      </c>
    </row>
    <row r="567" spans="1:6" x14ac:dyDescent="0.45">
      <c r="A567" s="10">
        <v>38718</v>
      </c>
      <c r="B567" s="11">
        <v>3374</v>
      </c>
      <c r="C567" s="9">
        <f t="shared" si="36"/>
        <v>2.9647198339755043E-4</v>
      </c>
      <c r="D567" s="9">
        <f t="shared" si="37"/>
        <v>6.233038084160869E-3</v>
      </c>
      <c r="E567" s="90">
        <f>IFERROR(VLOOKUP(A567,SPY!$A$2:$E$379,5,FALSE),"")</f>
        <v>127.5</v>
      </c>
      <c r="F567" s="9">
        <f t="shared" si="38"/>
        <v>7.9045325692439938E-2</v>
      </c>
    </row>
    <row r="568" spans="1:6" x14ac:dyDescent="0.45">
      <c r="A568" s="10">
        <v>38749</v>
      </c>
      <c r="B568" s="11">
        <v>3384.5</v>
      </c>
      <c r="C568" s="9">
        <f t="shared" si="36"/>
        <v>3.1120331950207358E-3</v>
      </c>
      <c r="D568" s="9">
        <f t="shared" si="37"/>
        <v>1.2262599072827784E-2</v>
      </c>
      <c r="E568" s="90">
        <f>IFERROR(VLOOKUP(A568,SPY!$A$2:$E$379,5,FALSE),"")</f>
        <v>128.229996</v>
      </c>
      <c r="F568" s="9">
        <f t="shared" si="38"/>
        <v>6.3002563118691013E-2</v>
      </c>
    </row>
    <row r="569" spans="1:6" x14ac:dyDescent="0.45">
      <c r="A569" s="10">
        <v>38777</v>
      </c>
      <c r="B569" s="11">
        <v>3386.5</v>
      </c>
      <c r="C569" s="9">
        <f t="shared" si="36"/>
        <v>5.9092923622405813E-4</v>
      </c>
      <c r="D569" s="9">
        <f t="shared" si="37"/>
        <v>1.5137889688249473E-2</v>
      </c>
      <c r="E569" s="90">
        <f>IFERROR(VLOOKUP(A569,SPY!$A$2:$E$379,5,FALSE),"")</f>
        <v>129.83000200000001</v>
      </c>
      <c r="F569" s="9">
        <f t="shared" si="38"/>
        <v>0.10062735758415875</v>
      </c>
    </row>
    <row r="570" spans="1:6" x14ac:dyDescent="0.45">
      <c r="A570" s="10">
        <v>38808</v>
      </c>
      <c r="B570" s="11">
        <v>3388.2</v>
      </c>
      <c r="C570" s="9">
        <f t="shared" si="36"/>
        <v>5.0199320832722272E-4</v>
      </c>
      <c r="D570" s="9">
        <f t="shared" si="37"/>
        <v>1.659215698040728E-2</v>
      </c>
      <c r="E570" s="90">
        <f>IFERROR(VLOOKUP(A570,SPY!$A$2:$E$379,5,FALSE),"")</f>
        <v>131.470001</v>
      </c>
      <c r="F570" s="9">
        <f t="shared" si="38"/>
        <v>0.13580994384449241</v>
      </c>
    </row>
    <row r="571" spans="1:6" x14ac:dyDescent="0.45">
      <c r="A571" s="10">
        <v>38838</v>
      </c>
      <c r="B571" s="11">
        <v>3381.5</v>
      </c>
      <c r="C571" s="9">
        <f t="shared" si="36"/>
        <v>-1.9774511540050499E-3</v>
      </c>
      <c r="D571" s="9">
        <f t="shared" si="37"/>
        <v>1.1335087929178256E-2</v>
      </c>
      <c r="E571" s="90">
        <f>IFERROR(VLOOKUP(A571,SPY!$A$2:$E$379,5,FALSE),"")</f>
        <v>127.510002</v>
      </c>
      <c r="F571" s="9">
        <f t="shared" si="38"/>
        <v>6.7207890846805673E-2</v>
      </c>
    </row>
    <row r="572" spans="1:6" x14ac:dyDescent="0.45">
      <c r="A572" s="10">
        <v>38869</v>
      </c>
      <c r="B572" s="11">
        <v>3391.9</v>
      </c>
      <c r="C572" s="9">
        <f t="shared" si="36"/>
        <v>3.075558184237881E-3</v>
      </c>
      <c r="D572" s="9">
        <f t="shared" si="37"/>
        <v>9.8847768481853393E-3</v>
      </c>
      <c r="E572" s="90">
        <f>IFERROR(VLOOKUP(A572,SPY!$A$2:$E$379,5,FALSE),"")</f>
        <v>127.279999</v>
      </c>
      <c r="F572" s="9">
        <f t="shared" si="38"/>
        <v>6.7964415170330472E-2</v>
      </c>
    </row>
    <row r="573" spans="1:6" x14ac:dyDescent="0.45">
      <c r="A573" s="10">
        <v>38899</v>
      </c>
      <c r="B573" s="11">
        <v>3393.9</v>
      </c>
      <c r="C573" s="9">
        <f t="shared" si="36"/>
        <v>5.8964002476491473E-4</v>
      </c>
      <c r="D573" s="9">
        <f t="shared" si="37"/>
        <v>1.1835907220797859E-2</v>
      </c>
      <c r="E573" s="90">
        <f>IFERROR(VLOOKUP(A573,SPY!$A$2:$E$379,5,FALSE),"")</f>
        <v>127.849998</v>
      </c>
      <c r="F573" s="9">
        <f t="shared" si="38"/>
        <v>3.3214805773635225E-2</v>
      </c>
    </row>
    <row r="574" spans="1:6" x14ac:dyDescent="0.45">
      <c r="A574" s="10">
        <v>38930</v>
      </c>
      <c r="B574" s="11">
        <v>3394.1</v>
      </c>
      <c r="C574" s="9">
        <f t="shared" si="36"/>
        <v>5.8929255428719074E-5</v>
      </c>
      <c r="D574" s="9">
        <f t="shared" si="37"/>
        <v>1.3043218720152794E-2</v>
      </c>
      <c r="E574" s="90">
        <f>IFERROR(VLOOKUP(A574,SPY!$A$2:$E$379,5,FALSE),"")</f>
        <v>130.63999899999999</v>
      </c>
      <c r="F574" s="9">
        <f t="shared" si="38"/>
        <v>6.5752952100620821E-2</v>
      </c>
    </row>
    <row r="575" spans="1:6" x14ac:dyDescent="0.45">
      <c r="A575" s="10">
        <v>38961</v>
      </c>
      <c r="B575" s="11">
        <v>3424.2</v>
      </c>
      <c r="C575" s="9">
        <f t="shared" si="36"/>
        <v>8.868330337939323E-3</v>
      </c>
      <c r="D575" s="9">
        <f t="shared" si="37"/>
        <v>3.0733572138105458E-2</v>
      </c>
      <c r="E575" s="90">
        <f>IFERROR(VLOOKUP(A575,SPY!$A$2:$E$379,5,FALSE),"")</f>
        <v>133.58000200000001</v>
      </c>
      <c r="F575" s="9">
        <f t="shared" si="38"/>
        <v>8.5663206390903746E-2</v>
      </c>
    </row>
    <row r="576" spans="1:6" x14ac:dyDescent="0.45">
      <c r="A576" s="10">
        <v>38991</v>
      </c>
      <c r="B576" s="11">
        <v>3463.7</v>
      </c>
      <c r="C576" s="9">
        <f t="shared" si="36"/>
        <v>1.1535541148297357E-2</v>
      </c>
      <c r="D576" s="9">
        <f t="shared" si="37"/>
        <v>3.8808745463815297E-2</v>
      </c>
      <c r="E576" s="90">
        <f>IFERROR(VLOOKUP(A576,SPY!$A$2:$E$379,5,FALSE),"")</f>
        <v>137.78999300000001</v>
      </c>
      <c r="F576" s="9">
        <f t="shared" si="38"/>
        <v>0.14700737901458538</v>
      </c>
    </row>
    <row r="577" spans="1:6" x14ac:dyDescent="0.45">
      <c r="A577" s="10">
        <v>39022</v>
      </c>
      <c r="B577" s="11">
        <v>3479.4</v>
      </c>
      <c r="C577" s="9">
        <f t="shared" si="36"/>
        <v>4.5327251205358188E-3</v>
      </c>
      <c r="D577" s="9">
        <f t="shared" si="37"/>
        <v>3.5720664404357949E-2</v>
      </c>
      <c r="E577" s="90">
        <f>IFERROR(VLOOKUP(A577,SPY!$A$2:$E$379,5,FALSE),"")</f>
        <v>140.529999</v>
      </c>
      <c r="F577" s="9">
        <f t="shared" si="38"/>
        <v>0.12056450456695633</v>
      </c>
    </row>
    <row r="578" spans="1:6" x14ac:dyDescent="0.45">
      <c r="A578" s="10">
        <v>39052</v>
      </c>
      <c r="B578" s="11">
        <v>3481.8</v>
      </c>
      <c r="C578" s="9">
        <f t="shared" si="36"/>
        <v>6.8977409898263176E-4</v>
      </c>
      <c r="D578" s="9">
        <f t="shared" si="37"/>
        <v>3.2256151793655485E-2</v>
      </c>
      <c r="E578" s="90">
        <f>IFERROR(VLOOKUP(A578,SPY!$A$2:$E$379,5,FALSE),"")</f>
        <v>141.61999499999999</v>
      </c>
      <c r="F578" s="9">
        <f t="shared" si="38"/>
        <v>0.13741862280268857</v>
      </c>
    </row>
    <row r="579" spans="1:6" x14ac:dyDescent="0.45">
      <c r="A579" s="10">
        <v>39083</v>
      </c>
      <c r="B579" s="11">
        <v>3494.7</v>
      </c>
      <c r="C579" s="9">
        <f t="shared" si="36"/>
        <v>3.7049801826640749E-3</v>
      </c>
      <c r="D579" s="9">
        <f t="shared" si="37"/>
        <v>3.5773562537047887E-2</v>
      </c>
      <c r="E579" s="90">
        <f>IFERROR(VLOOKUP(A579,SPY!$A$2:$E$379,5,FALSE),"")</f>
        <v>143.75</v>
      </c>
      <c r="F579" s="9">
        <f t="shared" si="38"/>
        <v>0.12745098039215685</v>
      </c>
    </row>
    <row r="580" spans="1:6" x14ac:dyDescent="0.45">
      <c r="A580" s="10">
        <v>39114</v>
      </c>
      <c r="B580" s="11">
        <v>3488.9</v>
      </c>
      <c r="C580" s="9">
        <f t="shared" si="36"/>
        <v>-1.6596560505908187E-3</v>
      </c>
      <c r="D580" s="9">
        <f t="shared" si="37"/>
        <v>3.0846506130890905E-2</v>
      </c>
      <c r="E580" s="90">
        <f>IFERROR(VLOOKUP(A580,SPY!$A$2:$E$379,5,FALSE),"")</f>
        <v>140.929993</v>
      </c>
      <c r="F580" s="9">
        <f t="shared" si="38"/>
        <v>9.904076578151022E-2</v>
      </c>
    </row>
    <row r="581" spans="1:6" x14ac:dyDescent="0.45">
      <c r="A581" s="10">
        <v>39142</v>
      </c>
      <c r="B581" s="11">
        <v>3487.3</v>
      </c>
      <c r="C581" s="9">
        <f t="shared" ref="C581:C644" si="39">B581/B580-1</f>
        <v>-4.5859726561381375E-4</v>
      </c>
      <c r="D581" s="9">
        <f t="shared" si="37"/>
        <v>2.9765244352576437E-2</v>
      </c>
      <c r="E581" s="90">
        <f>IFERROR(VLOOKUP(A581,SPY!$A$2:$E$379,5,FALSE),"")</f>
        <v>142</v>
      </c>
      <c r="F581" s="9">
        <f t="shared" si="38"/>
        <v>9.3737948182423869E-2</v>
      </c>
    </row>
    <row r="582" spans="1:6" x14ac:dyDescent="0.45">
      <c r="A582" s="10">
        <v>39173</v>
      </c>
      <c r="B582" s="11">
        <v>3512</v>
      </c>
      <c r="C582" s="9">
        <f t="shared" si="39"/>
        <v>7.0828434605567647E-3</v>
      </c>
      <c r="D582" s="9">
        <f t="shared" si="37"/>
        <v>3.653857505460123E-2</v>
      </c>
      <c r="E582" s="90">
        <f>IFERROR(VLOOKUP(A582,SPY!$A$2:$E$379,5,FALSE),"")</f>
        <v>148.28999300000001</v>
      </c>
      <c r="F582" s="9">
        <f t="shared" si="38"/>
        <v>0.12793787078468211</v>
      </c>
    </row>
    <row r="583" spans="1:6" x14ac:dyDescent="0.45">
      <c r="A583" s="10">
        <v>39203</v>
      </c>
      <c r="B583" s="11">
        <v>3504.3</v>
      </c>
      <c r="C583" s="9">
        <f t="shared" si="39"/>
        <v>-2.1924829157174974E-3</v>
      </c>
      <c r="D583" s="9">
        <f t="shared" si="37"/>
        <v>3.6315244713884365E-2</v>
      </c>
      <c r="E583" s="90">
        <f>IFERROR(VLOOKUP(A583,SPY!$A$2:$E$379,5,FALSE),"")</f>
        <v>153.320007</v>
      </c>
      <c r="F583" s="9">
        <f t="shared" si="38"/>
        <v>0.20241553286149272</v>
      </c>
    </row>
    <row r="584" spans="1:6" x14ac:dyDescent="0.45">
      <c r="A584" s="10">
        <v>39234</v>
      </c>
      <c r="B584" s="11">
        <v>3512.3</v>
      </c>
      <c r="C584" s="9">
        <f t="shared" si="39"/>
        <v>2.2829095682446177E-3</v>
      </c>
      <c r="D584" s="9">
        <f t="shared" si="37"/>
        <v>3.5496329490845913E-2</v>
      </c>
      <c r="E584" s="90">
        <f>IFERROR(VLOOKUP(A584,SPY!$A$2:$E$379,5,FALSE),"")</f>
        <v>150.429993</v>
      </c>
      <c r="F584" s="9">
        <f t="shared" si="38"/>
        <v>0.18188241814803896</v>
      </c>
    </row>
    <row r="585" spans="1:6" x14ac:dyDescent="0.45">
      <c r="A585" s="10">
        <v>39264</v>
      </c>
      <c r="B585" s="11">
        <v>3520.7</v>
      </c>
      <c r="C585" s="9">
        <f t="shared" si="39"/>
        <v>2.3915952509749872E-3</v>
      </c>
      <c r="D585" s="9">
        <f t="shared" si="37"/>
        <v>3.7361147941895601E-2</v>
      </c>
      <c r="E585" s="90">
        <f>IFERROR(VLOOKUP(A585,SPY!$A$2:$E$379,5,FALSE),"")</f>
        <v>145.720001</v>
      </c>
      <c r="F585" s="9">
        <f t="shared" si="38"/>
        <v>0.13977319733708549</v>
      </c>
    </row>
    <row r="586" spans="1:6" x14ac:dyDescent="0.45">
      <c r="A586" s="10">
        <v>39295</v>
      </c>
      <c r="B586" s="11">
        <v>3556.2</v>
      </c>
      <c r="C586" s="9">
        <f t="shared" si="39"/>
        <v>1.0083222086516797E-2</v>
      </c>
      <c r="D586" s="9">
        <f t="shared" si="37"/>
        <v>4.7759347102324545E-2</v>
      </c>
      <c r="E586" s="90">
        <f>IFERROR(VLOOKUP(A586,SPY!$A$2:$E$379,5,FALSE),"")</f>
        <v>147.58999600000001</v>
      </c>
      <c r="F586" s="9">
        <f t="shared" si="38"/>
        <v>0.12974584453265359</v>
      </c>
    </row>
    <row r="587" spans="1:6" x14ac:dyDescent="0.45">
      <c r="A587" s="10">
        <v>39326</v>
      </c>
      <c r="B587" s="11">
        <v>3549.9</v>
      </c>
      <c r="C587" s="9">
        <f t="shared" si="39"/>
        <v>-1.7715539058544838E-3</v>
      </c>
      <c r="D587" s="9">
        <f t="shared" si="37"/>
        <v>3.6709304363063078E-2</v>
      </c>
      <c r="E587" s="90">
        <f>IFERROR(VLOOKUP(A587,SPY!$A$2:$E$379,5,FALSE),"")</f>
        <v>152.58000200000001</v>
      </c>
      <c r="F587" s="9">
        <f t="shared" si="38"/>
        <v>0.14223685967604638</v>
      </c>
    </row>
    <row r="588" spans="1:6" x14ac:dyDescent="0.45">
      <c r="A588" s="10">
        <v>39356</v>
      </c>
      <c r="B588" s="11">
        <v>3545.7</v>
      </c>
      <c r="C588" s="9">
        <f t="shared" si="39"/>
        <v>-1.1831319192090461E-3</v>
      </c>
      <c r="D588" s="9">
        <f t="shared" si="37"/>
        <v>2.3674105725091765E-2</v>
      </c>
      <c r="E588" s="90">
        <f>IFERROR(VLOOKUP(A588,SPY!$A$2:$E$379,5,FALSE),"")</f>
        <v>154.64999399999999</v>
      </c>
      <c r="F588" s="9">
        <f t="shared" si="38"/>
        <v>0.12236012668931617</v>
      </c>
    </row>
    <row r="589" spans="1:6" x14ac:dyDescent="0.45">
      <c r="A589" s="10">
        <v>39387</v>
      </c>
      <c r="B589" s="11">
        <v>3529.7</v>
      </c>
      <c r="C589" s="9">
        <f t="shared" si="39"/>
        <v>-4.5125081084129715E-3</v>
      </c>
      <c r="D589" s="9">
        <f t="shared" si="37"/>
        <v>1.4456515491176658E-2</v>
      </c>
      <c r="E589" s="90">
        <f>IFERROR(VLOOKUP(A589,SPY!$A$2:$E$379,5,FALSE),"")</f>
        <v>148.66000399999999</v>
      </c>
      <c r="F589" s="9">
        <f t="shared" si="38"/>
        <v>5.7852451845530783E-2</v>
      </c>
    </row>
    <row r="590" spans="1:6" x14ac:dyDescent="0.45">
      <c r="A590" s="10">
        <v>39417</v>
      </c>
      <c r="B590" s="11">
        <v>3533.6</v>
      </c>
      <c r="C590" s="9">
        <f t="shared" si="39"/>
        <v>1.1049097657025442E-3</v>
      </c>
      <c r="D590" s="9">
        <f t="shared" si="37"/>
        <v>1.4877362283876039E-2</v>
      </c>
      <c r="E590" s="90">
        <f>IFERROR(VLOOKUP(A590,SPY!$A$2:$E$379,5,FALSE),"")</f>
        <v>146.21000699999999</v>
      </c>
      <c r="F590" s="9">
        <f t="shared" si="38"/>
        <v>3.241076233620821E-2</v>
      </c>
    </row>
    <row r="591" spans="1:6" x14ac:dyDescent="0.45">
      <c r="A591" s="10">
        <v>39448</v>
      </c>
      <c r="B591" s="11">
        <v>3537.4</v>
      </c>
      <c r="C591" s="9">
        <f t="shared" si="39"/>
        <v>1.0753905365632477E-3</v>
      </c>
      <c r="D591" s="9">
        <f t="shared" si="37"/>
        <v>1.2218502303488199E-2</v>
      </c>
      <c r="E591" s="90">
        <f>IFERROR(VLOOKUP(A591,SPY!$A$2:$E$379,5,FALSE),"")</f>
        <v>137.36999499999999</v>
      </c>
      <c r="F591" s="9">
        <f t="shared" si="38"/>
        <v>-4.438264347826093E-2</v>
      </c>
    </row>
    <row r="592" spans="1:6" x14ac:dyDescent="0.45">
      <c r="A592" s="10">
        <v>39479</v>
      </c>
      <c r="B592" s="11">
        <v>3568.9</v>
      </c>
      <c r="C592" s="9">
        <f t="shared" si="39"/>
        <v>8.9048453666533689E-3</v>
      </c>
      <c r="D592" s="9">
        <f t="shared" ref="D592:D655" si="40">B592/B580-1</f>
        <v>2.2929863280690244E-2</v>
      </c>
      <c r="E592" s="90">
        <f>IFERROR(VLOOKUP(A592,SPY!$A$2:$E$379,5,FALSE),"")</f>
        <v>133.820007</v>
      </c>
      <c r="F592" s="9">
        <f t="shared" si="38"/>
        <v>-5.0450481467064212E-2</v>
      </c>
    </row>
    <row r="593" spans="1:6" x14ac:dyDescent="0.45">
      <c r="A593" s="10">
        <v>39508</v>
      </c>
      <c r="B593" s="11">
        <v>3586.9</v>
      </c>
      <c r="C593" s="9">
        <f t="shared" si="39"/>
        <v>5.043570848160428E-3</v>
      </c>
      <c r="D593" s="9">
        <f t="shared" si="40"/>
        <v>2.8560777679006666E-2</v>
      </c>
      <c r="E593" s="90">
        <f>IFERROR(VLOOKUP(A593,SPY!$A$2:$E$379,5,FALSE),"")</f>
        <v>131.970001</v>
      </c>
      <c r="F593" s="9">
        <f t="shared" si="38"/>
        <v>-7.0633795774647901E-2</v>
      </c>
    </row>
    <row r="594" spans="1:6" x14ac:dyDescent="0.45">
      <c r="A594" s="10">
        <v>39539</v>
      </c>
      <c r="B594" s="11">
        <v>3598.7</v>
      </c>
      <c r="C594" s="9">
        <f t="shared" si="39"/>
        <v>3.2897488081629067E-3</v>
      </c>
      <c r="D594" s="9">
        <f t="shared" si="40"/>
        <v>2.4686788154897332E-2</v>
      </c>
      <c r="E594" s="90">
        <f>IFERROR(VLOOKUP(A594,SPY!$A$2:$E$379,5,FALSE),"")</f>
        <v>138.259995</v>
      </c>
      <c r="F594" s="9">
        <f t="shared" si="38"/>
        <v>-6.7637726572689294E-2</v>
      </c>
    </row>
    <row r="595" spans="1:6" x14ac:dyDescent="0.45">
      <c r="A595" s="10">
        <v>39569</v>
      </c>
      <c r="B595" s="11">
        <v>3583.1</v>
      </c>
      <c r="C595" s="9">
        <f t="shared" si="39"/>
        <v>-4.3348987134242956E-3</v>
      </c>
      <c r="D595" s="9">
        <f t="shared" si="40"/>
        <v>2.2486659247210383E-2</v>
      </c>
      <c r="E595" s="90">
        <f>IFERROR(VLOOKUP(A595,SPY!$A$2:$E$379,5,FALSE),"")</f>
        <v>140.35000600000001</v>
      </c>
      <c r="F595" s="9">
        <f t="shared" si="38"/>
        <v>-8.4594315208973314E-2</v>
      </c>
    </row>
    <row r="596" spans="1:6" x14ac:dyDescent="0.45">
      <c r="A596" s="10">
        <v>39600</v>
      </c>
      <c r="B596" s="11">
        <v>3554.1</v>
      </c>
      <c r="C596" s="9">
        <f t="shared" si="39"/>
        <v>-8.0935502776925405E-3</v>
      </c>
      <c r="D596" s="9">
        <f t="shared" si="40"/>
        <v>1.1901033510804737E-2</v>
      </c>
      <c r="E596" s="90">
        <f>IFERROR(VLOOKUP(A596,SPY!$A$2:$E$379,5,FALSE),"")</f>
        <v>127.980003</v>
      </c>
      <c r="F596" s="9">
        <f t="shared" si="38"/>
        <v>-0.14923878910238331</v>
      </c>
    </row>
    <row r="597" spans="1:6" x14ac:dyDescent="0.45">
      <c r="A597" s="10">
        <v>39630</v>
      </c>
      <c r="B597" s="11">
        <v>3550.2</v>
      </c>
      <c r="C597" s="9">
        <f t="shared" si="39"/>
        <v>-1.097324217101403E-3</v>
      </c>
      <c r="D597" s="9">
        <f t="shared" si="40"/>
        <v>8.3790155366829655E-3</v>
      </c>
      <c r="E597" s="90">
        <f>IFERROR(VLOOKUP(A597,SPY!$A$2:$E$379,5,FALSE),"")</f>
        <v>126.83000199999999</v>
      </c>
      <c r="F597" s="9">
        <f t="shared" si="38"/>
        <v>-0.12963216353532692</v>
      </c>
    </row>
    <row r="598" spans="1:6" x14ac:dyDescent="0.45">
      <c r="A598" s="10">
        <v>39661</v>
      </c>
      <c r="B598" s="11">
        <v>3562.2</v>
      </c>
      <c r="C598" s="9">
        <f t="shared" si="39"/>
        <v>3.380091262464191E-3</v>
      </c>
      <c r="D598" s="9">
        <f t="shared" si="40"/>
        <v>1.6871941960518999E-3</v>
      </c>
      <c r="E598" s="90">
        <f>IFERROR(VLOOKUP(A598,SPY!$A$2:$E$379,5,FALSE),"")</f>
        <v>128.78999300000001</v>
      </c>
      <c r="F598" s="9">
        <f t="shared" si="38"/>
        <v>-0.12737992756636429</v>
      </c>
    </row>
    <row r="599" spans="1:6" x14ac:dyDescent="0.45">
      <c r="A599" s="10">
        <v>39692</v>
      </c>
      <c r="B599" s="11">
        <v>3590.8</v>
      </c>
      <c r="C599" s="9">
        <f t="shared" si="39"/>
        <v>8.0287462803885212E-3</v>
      </c>
      <c r="D599" s="9">
        <f t="shared" si="40"/>
        <v>1.1521451308487585E-2</v>
      </c>
      <c r="E599" s="90">
        <f>IFERROR(VLOOKUP(A599,SPY!$A$2:$E$379,5,FALSE),"")</f>
        <v>115.989998</v>
      </c>
      <c r="F599" s="9">
        <f t="shared" si="38"/>
        <v>-0.23980864805598845</v>
      </c>
    </row>
    <row r="600" spans="1:6" x14ac:dyDescent="0.45">
      <c r="A600" s="10">
        <v>39722</v>
      </c>
      <c r="B600" s="11">
        <v>3670.7</v>
      </c>
      <c r="C600" s="9">
        <f t="shared" si="39"/>
        <v>2.2251308900523403E-2</v>
      </c>
      <c r="D600" s="9">
        <f t="shared" si="40"/>
        <v>3.5253969596976686E-2</v>
      </c>
      <c r="E600" s="90">
        <f>IFERROR(VLOOKUP(A600,SPY!$A$2:$E$379,5,FALSE),"")</f>
        <v>96.830001999999993</v>
      </c>
      <c r="F600" s="9">
        <f t="shared" si="38"/>
        <v>-0.37387645808767378</v>
      </c>
    </row>
    <row r="601" spans="1:6" x14ac:dyDescent="0.45">
      <c r="A601" s="10">
        <v>39753</v>
      </c>
      <c r="B601" s="11">
        <v>3760.6</v>
      </c>
      <c r="C601" s="9">
        <f t="shared" si="39"/>
        <v>2.4491241452583967E-2</v>
      </c>
      <c r="D601" s="9">
        <f t="shared" si="40"/>
        <v>6.5416324333512854E-2</v>
      </c>
      <c r="E601" s="90">
        <f>IFERROR(VLOOKUP(A601,SPY!$A$2:$E$379,5,FALSE),"")</f>
        <v>90.089995999999999</v>
      </c>
      <c r="F601" s="9">
        <f t="shared" si="38"/>
        <v>-0.39398632062461125</v>
      </c>
    </row>
    <row r="602" spans="1:6" x14ac:dyDescent="0.45">
      <c r="A602" s="10">
        <v>39783</v>
      </c>
      <c r="B602" s="11">
        <v>3875.2</v>
      </c>
      <c r="C602" s="9">
        <f t="shared" si="39"/>
        <v>3.0473860554166787E-2</v>
      </c>
      <c r="D602" s="9">
        <f t="shared" si="40"/>
        <v>9.6671949286846193E-2</v>
      </c>
      <c r="E602" s="90">
        <f>IFERROR(VLOOKUP(A602,SPY!$A$2:$E$379,5,FALSE),"")</f>
        <v>90.239998</v>
      </c>
      <c r="F602" s="9">
        <f t="shared" si="38"/>
        <v>-0.38280559688366611</v>
      </c>
    </row>
    <row r="603" spans="1:6" x14ac:dyDescent="0.45">
      <c r="A603" s="10">
        <v>39814</v>
      </c>
      <c r="B603" s="11">
        <v>3903.9</v>
      </c>
      <c r="C603" s="9">
        <f t="shared" si="39"/>
        <v>7.4060693641619935E-3</v>
      </c>
      <c r="D603" s="9">
        <f t="shared" si="40"/>
        <v>0.10360716910725398</v>
      </c>
      <c r="E603" s="90">
        <f>IFERROR(VLOOKUP(A603,SPY!$A$2:$E$379,5,FALSE),"")</f>
        <v>82.830001999999993</v>
      </c>
      <c r="F603" s="9">
        <f t="shared" si="38"/>
        <v>-0.39702988269017558</v>
      </c>
    </row>
    <row r="604" spans="1:6" x14ac:dyDescent="0.45">
      <c r="A604" s="10">
        <v>39845</v>
      </c>
      <c r="B604" s="11">
        <v>3903.6</v>
      </c>
      <c r="C604" s="9">
        <f t="shared" si="39"/>
        <v>-7.6846230692484419E-5</v>
      </c>
      <c r="D604" s="9">
        <f t="shared" si="40"/>
        <v>9.3782397937739903E-2</v>
      </c>
      <c r="E604" s="90">
        <f>IFERROR(VLOOKUP(A604,SPY!$A$2:$E$379,5,FALSE),"")</f>
        <v>73.930000000000007</v>
      </c>
      <c r="F604" s="9">
        <f t="shared" si="38"/>
        <v>-0.44754150251987357</v>
      </c>
    </row>
    <row r="605" spans="1:6" x14ac:dyDescent="0.45">
      <c r="A605" s="10">
        <v>39873</v>
      </c>
      <c r="B605" s="11">
        <v>3938.6</v>
      </c>
      <c r="C605" s="9">
        <f t="shared" si="39"/>
        <v>8.9660825904294139E-3</v>
      </c>
      <c r="D605" s="9">
        <f t="shared" si="40"/>
        <v>9.8051242019571161E-2</v>
      </c>
      <c r="E605" s="90">
        <f>IFERROR(VLOOKUP(A605,SPY!$A$2:$E$379,5,FALSE),"")</f>
        <v>79.519997000000004</v>
      </c>
      <c r="F605" s="9">
        <f t="shared" si="38"/>
        <v>-0.39743883914951239</v>
      </c>
    </row>
    <row r="606" spans="1:6" x14ac:dyDescent="0.45">
      <c r="A606" s="10">
        <v>39904</v>
      </c>
      <c r="B606" s="11">
        <v>3936.3</v>
      </c>
      <c r="C606" s="9">
        <f t="shared" si="39"/>
        <v>-5.8396384502101828E-4</v>
      </c>
      <c r="D606" s="9">
        <f t="shared" si="40"/>
        <v>9.3811654208464379E-2</v>
      </c>
      <c r="E606" s="90">
        <f>IFERROR(VLOOKUP(A606,SPY!$A$2:$E$379,5,FALSE),"")</f>
        <v>87.419998000000007</v>
      </c>
      <c r="F606" s="9">
        <f t="shared" si="38"/>
        <v>-0.36771299608393593</v>
      </c>
    </row>
    <row r="607" spans="1:6" x14ac:dyDescent="0.45">
      <c r="A607" s="10">
        <v>39934</v>
      </c>
      <c r="B607" s="11">
        <v>3957.7</v>
      </c>
      <c r="C607" s="9">
        <f t="shared" si="39"/>
        <v>5.4365774966338432E-3</v>
      </c>
      <c r="D607" s="9">
        <f t="shared" si="40"/>
        <v>0.10454634255253836</v>
      </c>
      <c r="E607" s="90">
        <f>IFERROR(VLOOKUP(A607,SPY!$A$2:$E$379,5,FALSE),"")</f>
        <v>92.529999000000004</v>
      </c>
      <c r="F607" s="9">
        <f t="shared" si="38"/>
        <v>-0.34071966480713933</v>
      </c>
    </row>
    <row r="608" spans="1:6" x14ac:dyDescent="0.45">
      <c r="A608" s="10">
        <v>39965</v>
      </c>
      <c r="B608" s="11">
        <v>3929.7</v>
      </c>
      <c r="C608" s="9">
        <f t="shared" si="39"/>
        <v>-7.0748161811152732E-3</v>
      </c>
      <c r="D608" s="9">
        <f t="shared" si="40"/>
        <v>0.10568076306237861</v>
      </c>
      <c r="E608" s="90">
        <f>IFERROR(VLOOKUP(A608,SPY!$A$2:$E$379,5,FALSE),"")</f>
        <v>91.949996999999996</v>
      </c>
      <c r="F608" s="9">
        <f t="shared" si="38"/>
        <v>-0.28152840408981705</v>
      </c>
    </row>
    <row r="609" spans="1:6" x14ac:dyDescent="0.45">
      <c r="A609" s="10">
        <v>39995</v>
      </c>
      <c r="B609" s="11">
        <v>3933</v>
      </c>
      <c r="C609" s="9">
        <f t="shared" si="39"/>
        <v>8.3975876021069595E-4</v>
      </c>
      <c r="D609" s="9">
        <f t="shared" si="40"/>
        <v>0.10782491127260441</v>
      </c>
      <c r="E609" s="90">
        <f>IFERROR(VLOOKUP(A609,SPY!$A$2:$E$379,5,FALSE),"")</f>
        <v>98.809997999999993</v>
      </c>
      <c r="F609" s="9">
        <f t="shared" si="38"/>
        <v>-0.22092567656034567</v>
      </c>
    </row>
    <row r="610" spans="1:6" x14ac:dyDescent="0.45">
      <c r="A610" s="10">
        <v>40026</v>
      </c>
      <c r="B610" s="11">
        <v>3919.8</v>
      </c>
      <c r="C610" s="9">
        <f t="shared" si="39"/>
        <v>-3.3562166285278083E-3</v>
      </c>
      <c r="D610" s="9">
        <f t="shared" si="40"/>
        <v>0.10038740104429866</v>
      </c>
      <c r="E610" s="90">
        <f>IFERROR(VLOOKUP(A610,SPY!$A$2:$E$379,5,FALSE),"")</f>
        <v>102.459999</v>
      </c>
      <c r="F610" s="9">
        <f t="shared" si="38"/>
        <v>-0.20444130313758158</v>
      </c>
    </row>
    <row r="611" spans="1:6" x14ac:dyDescent="0.45">
      <c r="A611" s="10">
        <v>40057</v>
      </c>
      <c r="B611" s="11">
        <v>3911.9</v>
      </c>
      <c r="C611" s="9">
        <f t="shared" si="39"/>
        <v>-2.0154089494361926E-3</v>
      </c>
      <c r="D611" s="9">
        <f t="shared" si="40"/>
        <v>8.9422969811741027E-2</v>
      </c>
      <c r="E611" s="90">
        <f>IFERROR(VLOOKUP(A611,SPY!$A$2:$E$379,5,FALSE),"")</f>
        <v>105.589996</v>
      </c>
      <c r="F611" s="9">
        <f t="shared" si="38"/>
        <v>-8.9662920763219578E-2</v>
      </c>
    </row>
    <row r="612" spans="1:6" x14ac:dyDescent="0.45">
      <c r="A612" s="10">
        <v>40087</v>
      </c>
      <c r="B612" s="11">
        <v>3912.6</v>
      </c>
      <c r="C612" s="9">
        <f t="shared" si="39"/>
        <v>1.7894117947792054E-4</v>
      </c>
      <c r="D612" s="9">
        <f t="shared" si="40"/>
        <v>6.5900237012014085E-2</v>
      </c>
      <c r="E612" s="90">
        <f>IFERROR(VLOOKUP(A612,SPY!$A$2:$E$379,5,FALSE),"")</f>
        <v>103.55999799999999</v>
      </c>
      <c r="F612" s="9">
        <f t="shared" si="38"/>
        <v>6.9503210378948355E-2</v>
      </c>
    </row>
    <row r="613" spans="1:6" x14ac:dyDescent="0.45">
      <c r="A613" s="10">
        <v>40118</v>
      </c>
      <c r="B613" s="11">
        <v>3913.2</v>
      </c>
      <c r="C613" s="9">
        <f t="shared" si="39"/>
        <v>1.5335071308086867E-4</v>
      </c>
      <c r="D613" s="9">
        <f t="shared" si="40"/>
        <v>4.0578631069510207E-2</v>
      </c>
      <c r="E613" s="90">
        <f>IFERROR(VLOOKUP(A613,SPY!$A$2:$E$379,5,FALSE),"")</f>
        <v>109.94000200000001</v>
      </c>
      <c r="F613" s="9">
        <f t="shared" si="38"/>
        <v>0.22033529671818397</v>
      </c>
    </row>
    <row r="614" spans="1:6" x14ac:dyDescent="0.45">
      <c r="A614" s="10">
        <v>40148</v>
      </c>
      <c r="B614" s="11">
        <v>3909</v>
      </c>
      <c r="C614" s="9">
        <f t="shared" si="39"/>
        <v>-1.0732904017172196E-3</v>
      </c>
      <c r="D614" s="9">
        <f t="shared" si="40"/>
        <v>8.7221304706854852E-3</v>
      </c>
      <c r="E614" s="90">
        <f>IFERROR(VLOOKUP(A614,SPY!$A$2:$E$379,5,FALSE),"")</f>
        <v>111.44000200000001</v>
      </c>
      <c r="F614" s="9">
        <f t="shared" si="38"/>
        <v>0.23492912754718809</v>
      </c>
    </row>
    <row r="615" spans="1:6" x14ac:dyDescent="0.45">
      <c r="A615" s="10">
        <v>40179</v>
      </c>
      <c r="B615" s="11">
        <v>3889</v>
      </c>
      <c r="C615" s="9">
        <f t="shared" si="39"/>
        <v>-5.1163980557686894E-3</v>
      </c>
      <c r="D615" s="9">
        <f t="shared" si="40"/>
        <v>-3.8166961243885078E-3</v>
      </c>
      <c r="E615" s="90">
        <f>IFERROR(VLOOKUP(A615,SPY!$A$2:$E$379,5,FALSE),"")</f>
        <v>107.389999</v>
      </c>
      <c r="F615" s="9">
        <f t="shared" si="38"/>
        <v>0.29651088261473202</v>
      </c>
    </row>
    <row r="616" spans="1:6" x14ac:dyDescent="0.45">
      <c r="A616" s="10">
        <v>40210</v>
      </c>
      <c r="B616" s="11">
        <v>3915.4</v>
      </c>
      <c r="C616" s="9">
        <f t="shared" si="39"/>
        <v>6.7883774749293302E-3</v>
      </c>
      <c r="D616" s="9">
        <f t="shared" si="40"/>
        <v>3.0228507019163242E-3</v>
      </c>
      <c r="E616" s="90">
        <f>IFERROR(VLOOKUP(A616,SPY!$A$2:$E$379,5,FALSE),"")</f>
        <v>110.739998</v>
      </c>
      <c r="F616" s="9">
        <f t="shared" si="38"/>
        <v>0.49790339510347614</v>
      </c>
    </row>
    <row r="617" spans="1:6" x14ac:dyDescent="0.45">
      <c r="A617" s="10">
        <v>40238</v>
      </c>
      <c r="B617" s="11">
        <v>3912.8</v>
      </c>
      <c r="C617" s="9">
        <f t="shared" si="39"/>
        <v>-6.6404454206459018E-4</v>
      </c>
      <c r="D617" s="9">
        <f t="shared" si="40"/>
        <v>-6.5505509571928133E-3</v>
      </c>
      <c r="E617" s="90">
        <f>IFERROR(VLOOKUP(A617,SPY!$A$2:$E$379,5,FALSE),"")</f>
        <v>117</v>
      </c>
      <c r="F617" s="9">
        <f t="shared" ref="F617:F680" si="41">IFERROR(E617/E605-1,"")</f>
        <v>0.47132802331468904</v>
      </c>
    </row>
    <row r="618" spans="1:6" x14ac:dyDescent="0.45">
      <c r="A618" s="10">
        <v>40269</v>
      </c>
      <c r="B618" s="11">
        <v>3926</v>
      </c>
      <c r="C618" s="9">
        <f t="shared" si="39"/>
        <v>3.3735432426906797E-3</v>
      </c>
      <c r="D618" s="9">
        <f t="shared" si="40"/>
        <v>-2.6166704773519234E-3</v>
      </c>
      <c r="E618" s="90">
        <f>IFERROR(VLOOKUP(A618,SPY!$A$2:$E$379,5,FALSE),"")</f>
        <v>118.80999799999999</v>
      </c>
      <c r="F618" s="9">
        <f t="shared" si="41"/>
        <v>0.35907115898126629</v>
      </c>
    </row>
    <row r="619" spans="1:6" x14ac:dyDescent="0.45">
      <c r="A619" s="10">
        <v>40299</v>
      </c>
      <c r="B619" s="11">
        <v>3953.2</v>
      </c>
      <c r="C619" s="9">
        <f t="shared" si="39"/>
        <v>6.9281711665816204E-3</v>
      </c>
      <c r="D619" s="9">
        <f t="shared" si="40"/>
        <v>-1.1370240291078693E-3</v>
      </c>
      <c r="E619" s="90">
        <f>IFERROR(VLOOKUP(A619,SPY!$A$2:$E$379,5,FALSE),"")</f>
        <v>109.370003</v>
      </c>
      <c r="F619" s="9">
        <f t="shared" si="41"/>
        <v>0.18199507383545943</v>
      </c>
    </row>
    <row r="620" spans="1:6" x14ac:dyDescent="0.45">
      <c r="A620" s="10">
        <v>40330</v>
      </c>
      <c r="B620" s="11">
        <v>3963.6</v>
      </c>
      <c r="C620" s="9">
        <f t="shared" si="39"/>
        <v>2.6307801274916276E-3</v>
      </c>
      <c r="D620" s="9">
        <f t="shared" si="40"/>
        <v>8.6266127185281594E-3</v>
      </c>
      <c r="E620" s="90">
        <f>IFERROR(VLOOKUP(A620,SPY!$A$2:$E$379,5,FALSE),"")</f>
        <v>103.220001</v>
      </c>
      <c r="F620" s="9">
        <f t="shared" si="41"/>
        <v>0.12256665979010317</v>
      </c>
    </row>
    <row r="621" spans="1:6" x14ac:dyDescent="0.45">
      <c r="A621" s="10">
        <v>40360</v>
      </c>
      <c r="B621" s="11">
        <v>3960.8</v>
      </c>
      <c r="C621" s="9">
        <f t="shared" si="39"/>
        <v>-7.0642849934399177E-4</v>
      </c>
      <c r="D621" s="9">
        <f t="shared" si="40"/>
        <v>7.068395626748103E-3</v>
      </c>
      <c r="E621" s="90">
        <f>IFERROR(VLOOKUP(A621,SPY!$A$2:$E$379,5,FALSE),"")</f>
        <v>110.269997</v>
      </c>
      <c r="F621" s="9">
        <f t="shared" si="41"/>
        <v>0.11598015617812285</v>
      </c>
    </row>
    <row r="622" spans="1:6" x14ac:dyDescent="0.45">
      <c r="A622" s="10">
        <v>40391</v>
      </c>
      <c r="B622" s="11">
        <v>3978.1</v>
      </c>
      <c r="C622" s="9">
        <f t="shared" si="39"/>
        <v>4.3678044839425834E-3</v>
      </c>
      <c r="D622" s="9">
        <f t="shared" si="40"/>
        <v>1.4873207816725298E-2</v>
      </c>
      <c r="E622" s="90">
        <f>IFERROR(VLOOKUP(A622,SPY!$A$2:$E$379,5,FALSE),"")</f>
        <v>105.30999799999999</v>
      </c>
      <c r="F622" s="9">
        <f t="shared" si="41"/>
        <v>2.781572348053607E-2</v>
      </c>
    </row>
    <row r="623" spans="1:6" x14ac:dyDescent="0.45">
      <c r="A623" s="10">
        <v>40422</v>
      </c>
      <c r="B623" s="11">
        <v>3985.8</v>
      </c>
      <c r="C623" s="9">
        <f t="shared" si="39"/>
        <v>1.9355973957417838E-3</v>
      </c>
      <c r="D623" s="9">
        <f t="shared" si="40"/>
        <v>1.8891075947749192E-2</v>
      </c>
      <c r="E623" s="90">
        <f>IFERROR(VLOOKUP(A623,SPY!$A$2:$E$379,5,FALSE),"")</f>
        <v>114.129997</v>
      </c>
      <c r="F623" s="9">
        <f t="shared" si="41"/>
        <v>8.0878883639696308E-2</v>
      </c>
    </row>
    <row r="624" spans="1:6" x14ac:dyDescent="0.45">
      <c r="A624" s="10">
        <v>40452</v>
      </c>
      <c r="B624" s="11">
        <v>3994.5</v>
      </c>
      <c r="C624" s="9">
        <f t="shared" si="39"/>
        <v>2.182748758091213E-3</v>
      </c>
      <c r="D624" s="9">
        <f t="shared" si="40"/>
        <v>2.0932372335531468E-2</v>
      </c>
      <c r="E624" s="90">
        <f>IFERROR(VLOOKUP(A624,SPY!$A$2:$E$379,5,FALSE),"")</f>
        <v>118.489998</v>
      </c>
      <c r="F624" s="9">
        <f t="shared" si="41"/>
        <v>0.14416763507469366</v>
      </c>
    </row>
    <row r="625" spans="1:6" x14ac:dyDescent="0.45">
      <c r="A625" s="10">
        <v>40483</v>
      </c>
      <c r="B625" s="11">
        <v>3993.8</v>
      </c>
      <c r="C625" s="9">
        <f t="shared" si="39"/>
        <v>-1.7524095631493708E-4</v>
      </c>
      <c r="D625" s="9">
        <f t="shared" si="40"/>
        <v>2.0596953899621795E-2</v>
      </c>
      <c r="E625" s="90">
        <f>IFERROR(VLOOKUP(A625,SPY!$A$2:$E$379,5,FALSE),"")</f>
        <v>118.489998</v>
      </c>
      <c r="F625" s="9">
        <f t="shared" si="41"/>
        <v>7.7769654761330465E-2</v>
      </c>
    </row>
    <row r="626" spans="1:6" x14ac:dyDescent="0.45">
      <c r="A626" s="10">
        <v>40513</v>
      </c>
      <c r="B626" s="11">
        <v>3992.3</v>
      </c>
      <c r="C626" s="9">
        <f t="shared" si="39"/>
        <v>-3.7558215233612913E-4</v>
      </c>
      <c r="D626" s="9">
        <f t="shared" si="40"/>
        <v>2.1309797902276939E-2</v>
      </c>
      <c r="E626" s="90">
        <f>IFERROR(VLOOKUP(A626,SPY!$A$2:$E$379,5,FALSE),"")</f>
        <v>125.75</v>
      </c>
      <c r="F626" s="9">
        <f t="shared" si="41"/>
        <v>0.12840988642480444</v>
      </c>
    </row>
    <row r="627" spans="1:6" x14ac:dyDescent="0.45">
      <c r="A627" s="10">
        <v>40544</v>
      </c>
      <c r="B627" s="11">
        <v>3989</v>
      </c>
      <c r="C627" s="9">
        <f t="shared" si="39"/>
        <v>-8.2659118803696252E-4</v>
      </c>
      <c r="D627" s="9">
        <f t="shared" si="40"/>
        <v>2.571355104139883E-2</v>
      </c>
      <c r="E627" s="90">
        <f>IFERROR(VLOOKUP(A627,SPY!$A$2:$E$379,5,FALSE),"")</f>
        <v>128.679993</v>
      </c>
      <c r="F627" s="9">
        <f t="shared" si="41"/>
        <v>0.19824931742480034</v>
      </c>
    </row>
    <row r="628" spans="1:6" x14ac:dyDescent="0.45">
      <c r="A628" s="10">
        <v>40575</v>
      </c>
      <c r="B628" s="11">
        <v>4004.9</v>
      </c>
      <c r="C628" s="9">
        <f t="shared" si="39"/>
        <v>3.9859613938331151E-3</v>
      </c>
      <c r="D628" s="9">
        <f t="shared" si="40"/>
        <v>2.2858456351841472E-2</v>
      </c>
      <c r="E628" s="90">
        <f>IFERROR(VLOOKUP(A628,SPY!$A$2:$E$379,5,FALSE),"")</f>
        <v>133.14999399999999</v>
      </c>
      <c r="F628" s="9">
        <f t="shared" si="41"/>
        <v>0.20236586964720726</v>
      </c>
    </row>
    <row r="629" spans="1:6" x14ac:dyDescent="0.45">
      <c r="A629" s="10">
        <v>40603</v>
      </c>
      <c r="B629" s="11">
        <v>4009.7</v>
      </c>
      <c r="C629" s="9">
        <f t="shared" si="39"/>
        <v>1.1985317985467869E-3</v>
      </c>
      <c r="D629" s="9">
        <f t="shared" si="40"/>
        <v>2.4764874258842662E-2</v>
      </c>
      <c r="E629" s="90">
        <f>IFERROR(VLOOKUP(A629,SPY!$A$2:$E$379,5,FALSE),"")</f>
        <v>132.58999600000001</v>
      </c>
      <c r="F629" s="9">
        <f t="shared" si="41"/>
        <v>0.13324782905982913</v>
      </c>
    </row>
    <row r="630" spans="1:6" x14ac:dyDescent="0.45">
      <c r="A630" s="10">
        <v>40634</v>
      </c>
      <c r="B630" s="11">
        <v>4018.4</v>
      </c>
      <c r="C630" s="9">
        <f t="shared" si="39"/>
        <v>2.1697383844179186E-3</v>
      </c>
      <c r="D630" s="9">
        <f t="shared" si="40"/>
        <v>2.3535404992358622E-2</v>
      </c>
      <c r="E630" s="90">
        <f>IFERROR(VLOOKUP(A630,SPY!$A$2:$E$379,5,FALSE),"")</f>
        <v>136.429993</v>
      </c>
      <c r="F630" s="9">
        <f t="shared" si="41"/>
        <v>0.14830397522605798</v>
      </c>
    </row>
    <row r="631" spans="1:6" x14ac:dyDescent="0.45">
      <c r="A631" s="10">
        <v>40664</v>
      </c>
      <c r="B631" s="11">
        <v>4037</v>
      </c>
      <c r="C631" s="9">
        <f t="shared" si="39"/>
        <v>4.628707943460153E-3</v>
      </c>
      <c r="D631" s="9">
        <f t="shared" si="40"/>
        <v>2.1198016796519337E-2</v>
      </c>
      <c r="E631" s="90">
        <f>IFERROR(VLOOKUP(A631,SPY!$A$2:$E$379,5,FALSE),"")</f>
        <v>134.89999399999999</v>
      </c>
      <c r="F631" s="9">
        <f t="shared" si="41"/>
        <v>0.23342772515056076</v>
      </c>
    </row>
    <row r="632" spans="1:6" x14ac:dyDescent="0.45">
      <c r="A632" s="10">
        <v>40695</v>
      </c>
      <c r="B632" s="11">
        <v>4070.6</v>
      </c>
      <c r="C632" s="9">
        <f t="shared" si="39"/>
        <v>8.3230121377260158E-3</v>
      </c>
      <c r="D632" s="9">
        <f t="shared" si="40"/>
        <v>2.6995660510646946E-2</v>
      </c>
      <c r="E632" s="90">
        <f>IFERROR(VLOOKUP(A632,SPY!$A$2:$E$379,5,FALSE),"")</f>
        <v>131.970001</v>
      </c>
      <c r="F632" s="9">
        <f t="shared" si="41"/>
        <v>0.2785312896867731</v>
      </c>
    </row>
    <row r="633" spans="1:6" x14ac:dyDescent="0.45">
      <c r="A633" s="10">
        <v>40725</v>
      </c>
      <c r="B633" s="11">
        <v>4133.5</v>
      </c>
      <c r="C633" s="9">
        <f t="shared" si="39"/>
        <v>1.545226747899564E-2</v>
      </c>
      <c r="D633" s="9">
        <f t="shared" si="40"/>
        <v>4.3602302565138418E-2</v>
      </c>
      <c r="E633" s="90">
        <f>IFERROR(VLOOKUP(A633,SPY!$A$2:$E$379,5,FALSE),"")</f>
        <v>129.33000200000001</v>
      </c>
      <c r="F633" s="9">
        <f t="shared" si="41"/>
        <v>0.17284851290963577</v>
      </c>
    </row>
    <row r="634" spans="1:6" x14ac:dyDescent="0.45">
      <c r="A634" s="10">
        <v>40756</v>
      </c>
      <c r="B634" s="11">
        <v>4204.8999999999996</v>
      </c>
      <c r="C634" s="9">
        <f t="shared" si="39"/>
        <v>1.727349703640968E-2</v>
      </c>
      <c r="D634" s="9">
        <f t="shared" si="40"/>
        <v>5.701214147457323E-2</v>
      </c>
      <c r="E634" s="90">
        <f>IFERROR(VLOOKUP(A634,SPY!$A$2:$E$379,5,FALSE),"")</f>
        <v>122.220001</v>
      </c>
      <c r="F634" s="9">
        <f t="shared" si="41"/>
        <v>0.16057357630944025</v>
      </c>
    </row>
    <row r="635" spans="1:6" x14ac:dyDescent="0.45">
      <c r="A635" s="10">
        <v>40787</v>
      </c>
      <c r="B635" s="11">
        <v>4205</v>
      </c>
      <c r="C635" s="9">
        <f t="shared" si="39"/>
        <v>2.3781778401454901E-5</v>
      </c>
      <c r="D635" s="9">
        <f t="shared" si="40"/>
        <v>5.4995233077424821E-2</v>
      </c>
      <c r="E635" s="90">
        <f>IFERROR(VLOOKUP(A635,SPY!$A$2:$E$379,5,FALSE),"")</f>
        <v>113.150002</v>
      </c>
      <c r="F635" s="9">
        <f t="shared" si="41"/>
        <v>-8.5866557939189292E-3</v>
      </c>
    </row>
    <row r="636" spans="1:6" x14ac:dyDescent="0.45">
      <c r="A636" s="10">
        <v>40817</v>
      </c>
      <c r="B636" s="11">
        <v>4217</v>
      </c>
      <c r="C636" s="9">
        <f t="shared" si="39"/>
        <v>2.8537455410226897E-3</v>
      </c>
      <c r="D636" s="9">
        <f t="shared" si="40"/>
        <v>5.5701589685817954E-2</v>
      </c>
      <c r="E636" s="90">
        <f>IFERROR(VLOOKUP(A636,SPY!$A$2:$E$379,5,FALSE),"")</f>
        <v>125.5</v>
      </c>
      <c r="F636" s="9">
        <f t="shared" si="41"/>
        <v>5.916112851989408E-2</v>
      </c>
    </row>
    <row r="637" spans="1:6" x14ac:dyDescent="0.45">
      <c r="A637" s="10">
        <v>40848</v>
      </c>
      <c r="B637" s="11">
        <v>4231.5</v>
      </c>
      <c r="C637" s="9">
        <f t="shared" si="39"/>
        <v>3.4384633625801353E-3</v>
      </c>
      <c r="D637" s="9">
        <f t="shared" si="40"/>
        <v>5.9517251740197175E-2</v>
      </c>
      <c r="E637" s="90">
        <f>IFERROR(VLOOKUP(A637,SPY!$A$2:$E$379,5,FALSE),"")</f>
        <v>124.989998</v>
      </c>
      <c r="F637" s="9">
        <f t="shared" si="41"/>
        <v>5.4856950879516475E-2</v>
      </c>
    </row>
    <row r="638" spans="1:6" x14ac:dyDescent="0.45">
      <c r="A638" s="10">
        <v>40878</v>
      </c>
      <c r="B638" s="11">
        <v>4251.3999999999996</v>
      </c>
      <c r="C638" s="9">
        <f t="shared" si="39"/>
        <v>4.7028240576627578E-3</v>
      </c>
      <c r="D638" s="9">
        <f t="shared" si="40"/>
        <v>6.4899932369811841E-2</v>
      </c>
      <c r="E638" s="90">
        <f>IFERROR(VLOOKUP(A638,SPY!$A$2:$E$379,5,FALSE),"")</f>
        <v>125.5</v>
      </c>
      <c r="F638" s="9">
        <f t="shared" si="41"/>
        <v>-1.9880715705765661E-3</v>
      </c>
    </row>
    <row r="639" spans="1:6" x14ac:dyDescent="0.45">
      <c r="A639" s="10">
        <v>40909</v>
      </c>
      <c r="B639" s="11">
        <v>4272</v>
      </c>
      <c r="C639" s="9">
        <f t="shared" si="39"/>
        <v>4.8454626711202931E-3</v>
      </c>
      <c r="D639" s="9">
        <f t="shared" si="40"/>
        <v>7.0945099022311275E-2</v>
      </c>
      <c r="E639" s="90">
        <f>IFERROR(VLOOKUP(A639,SPY!$A$2:$E$379,5,FALSE),"")</f>
        <v>131.320007</v>
      </c>
      <c r="F639" s="9">
        <f t="shared" si="41"/>
        <v>2.0516118616823453E-2</v>
      </c>
    </row>
    <row r="640" spans="1:6" x14ac:dyDescent="0.45">
      <c r="A640" s="10">
        <v>40940</v>
      </c>
      <c r="B640" s="11">
        <v>4285.8</v>
      </c>
      <c r="C640" s="9">
        <f t="shared" si="39"/>
        <v>3.2303370786517238E-3</v>
      </c>
      <c r="D640" s="9">
        <f t="shared" si="40"/>
        <v>7.0139079627456358E-2</v>
      </c>
      <c r="E640" s="90">
        <f>IFERROR(VLOOKUP(A640,SPY!$A$2:$E$379,5,FALSE),"")</f>
        <v>137.020004</v>
      </c>
      <c r="F640" s="9">
        <f t="shared" si="41"/>
        <v>2.9065040738943004E-2</v>
      </c>
    </row>
    <row r="641" spans="1:6" x14ac:dyDescent="0.45">
      <c r="A641" s="10">
        <v>40969</v>
      </c>
      <c r="B641" s="11">
        <v>4296.5</v>
      </c>
      <c r="C641" s="9">
        <f t="shared" si="39"/>
        <v>2.4966167343318801E-3</v>
      </c>
      <c r="D641" s="9">
        <f t="shared" si="40"/>
        <v>7.1526548120807165E-2</v>
      </c>
      <c r="E641" s="90">
        <f>IFERROR(VLOOKUP(A641,SPY!$A$2:$E$379,5,FALSE),"")</f>
        <v>140.80999800000001</v>
      </c>
      <c r="F641" s="9">
        <f t="shared" si="41"/>
        <v>6.1995642567181264E-2</v>
      </c>
    </row>
    <row r="642" spans="1:6" x14ac:dyDescent="0.45">
      <c r="A642" s="10">
        <v>41000</v>
      </c>
      <c r="B642" s="11">
        <v>4312.8999999999996</v>
      </c>
      <c r="C642" s="9">
        <f t="shared" si="39"/>
        <v>3.8170603979983397E-3</v>
      </c>
      <c r="D642" s="9">
        <f t="shared" si="40"/>
        <v>7.3287875771451239E-2</v>
      </c>
      <c r="E642" s="90">
        <f>IFERROR(VLOOKUP(A642,SPY!$A$2:$E$379,5,FALSE),"")</f>
        <v>139.86999499999999</v>
      </c>
      <c r="F642" s="9">
        <f t="shared" si="41"/>
        <v>2.5214411614020937E-2</v>
      </c>
    </row>
    <row r="643" spans="1:6" x14ac:dyDescent="0.45">
      <c r="A643" s="10">
        <v>41030</v>
      </c>
      <c r="B643" s="11">
        <v>4341</v>
      </c>
      <c r="C643" s="9">
        <f t="shared" si="39"/>
        <v>6.5153377078068786E-3</v>
      </c>
      <c r="D643" s="9">
        <f t="shared" si="40"/>
        <v>7.5303443150854577E-2</v>
      </c>
      <c r="E643" s="90">
        <f>IFERROR(VLOOKUP(A643,SPY!$A$2:$E$379,5,FALSE),"")</f>
        <v>131.470001</v>
      </c>
      <c r="F643" s="9">
        <f t="shared" si="41"/>
        <v>-2.5426190901090773E-2</v>
      </c>
    </row>
    <row r="644" spans="1:6" x14ac:dyDescent="0.45">
      <c r="A644" s="10">
        <v>41061</v>
      </c>
      <c r="B644" s="11">
        <v>4375.6000000000004</v>
      </c>
      <c r="C644" s="9">
        <f t="shared" si="39"/>
        <v>7.9705137065193554E-3</v>
      </c>
      <c r="D644" s="9">
        <f t="shared" si="40"/>
        <v>7.4927529111187718E-2</v>
      </c>
      <c r="E644" s="90">
        <f>IFERROR(VLOOKUP(A644,SPY!$A$2:$E$379,5,FALSE),"")</f>
        <v>136.10000600000001</v>
      </c>
      <c r="F644" s="9">
        <f t="shared" si="41"/>
        <v>3.1295028936159541E-2</v>
      </c>
    </row>
    <row r="645" spans="1:6" x14ac:dyDescent="0.45">
      <c r="A645" s="10">
        <v>41091</v>
      </c>
      <c r="B645" s="11">
        <v>4397.3</v>
      </c>
      <c r="C645" s="9">
        <f t="shared" ref="C645:C708" si="42">B645/B644-1</f>
        <v>4.9593198647042147E-3</v>
      </c>
      <c r="D645" s="9">
        <f t="shared" si="40"/>
        <v>6.3820007257771927E-2</v>
      </c>
      <c r="E645" s="90">
        <f>IFERROR(VLOOKUP(A645,SPY!$A$2:$E$379,5,FALSE),"")</f>
        <v>137.71000699999999</v>
      </c>
      <c r="F645" s="9">
        <f t="shared" si="41"/>
        <v>6.4795522078473278E-2</v>
      </c>
    </row>
    <row r="646" spans="1:6" x14ac:dyDescent="0.45">
      <c r="A646" s="10">
        <v>41122</v>
      </c>
      <c r="B646" s="11">
        <v>4402.1000000000004</v>
      </c>
      <c r="C646" s="9">
        <f t="shared" si="42"/>
        <v>1.0915789234302586E-3</v>
      </c>
      <c r="D646" s="9">
        <f t="shared" si="40"/>
        <v>4.6897667007538946E-2</v>
      </c>
      <c r="E646" s="90">
        <f>IFERROR(VLOOKUP(A646,SPY!$A$2:$E$379,5,FALSE),"")</f>
        <v>141.16000399999999</v>
      </c>
      <c r="F646" s="9">
        <f t="shared" si="41"/>
        <v>0.15496647721349621</v>
      </c>
    </row>
    <row r="647" spans="1:6" x14ac:dyDescent="0.45">
      <c r="A647" s="10">
        <v>41153</v>
      </c>
      <c r="B647" s="11">
        <v>4415.6000000000004</v>
      </c>
      <c r="C647" s="9">
        <f t="shared" si="42"/>
        <v>3.0667181572432423E-3</v>
      </c>
      <c r="D647" s="9">
        <f t="shared" si="40"/>
        <v>5.0083234244946651E-2</v>
      </c>
      <c r="E647" s="90">
        <f>IFERROR(VLOOKUP(A647,SPY!$A$2:$E$379,5,FALSE),"")</f>
        <v>143.970001</v>
      </c>
      <c r="F647" s="9">
        <f t="shared" si="41"/>
        <v>0.27238178042630512</v>
      </c>
    </row>
    <row r="648" spans="1:6" x14ac:dyDescent="0.45">
      <c r="A648" s="10">
        <v>41183</v>
      </c>
      <c r="B648" s="11">
        <v>4432.5</v>
      </c>
      <c r="C648" s="9">
        <f t="shared" si="42"/>
        <v>3.8273394329195742E-3</v>
      </c>
      <c r="D648" s="9">
        <f t="shared" si="40"/>
        <v>5.110267963006887E-2</v>
      </c>
      <c r="E648" s="90">
        <f>IFERROR(VLOOKUP(A648,SPY!$A$2:$E$379,5,FALSE),"")</f>
        <v>141.35000600000001</v>
      </c>
      <c r="F648" s="9">
        <f t="shared" si="41"/>
        <v>0.12629486852589644</v>
      </c>
    </row>
    <row r="649" spans="1:6" x14ac:dyDescent="0.45">
      <c r="A649" s="10">
        <v>41214</v>
      </c>
      <c r="B649" s="11">
        <v>4470.3</v>
      </c>
      <c r="C649" s="9">
        <f t="shared" si="42"/>
        <v>8.5279187817259849E-3</v>
      </c>
      <c r="D649" s="9">
        <f t="shared" si="40"/>
        <v>5.6433888691953316E-2</v>
      </c>
      <c r="E649" s="90">
        <f>IFERROR(VLOOKUP(A649,SPY!$A$2:$E$379,5,FALSE),"")</f>
        <v>142.14999399999999</v>
      </c>
      <c r="F649" s="9">
        <f t="shared" si="41"/>
        <v>0.13729095347293296</v>
      </c>
    </row>
    <row r="650" spans="1:6" x14ac:dyDescent="0.45">
      <c r="A650" s="10">
        <v>41244</v>
      </c>
      <c r="B650" s="11">
        <v>4523.7</v>
      </c>
      <c r="C650" s="9">
        <f t="shared" si="42"/>
        <v>1.1945507012952161E-2</v>
      </c>
      <c r="D650" s="9">
        <f t="shared" si="40"/>
        <v>6.4049489579903085E-2</v>
      </c>
      <c r="E650" s="90">
        <f>IFERROR(VLOOKUP(A650,SPY!$A$2:$E$379,5,FALSE),"")</f>
        <v>142.41000399999999</v>
      </c>
      <c r="F650" s="9">
        <f t="shared" si="41"/>
        <v>0.13474106772908345</v>
      </c>
    </row>
    <row r="651" spans="1:6" x14ac:dyDescent="0.45">
      <c r="A651" s="10">
        <v>41275</v>
      </c>
      <c r="B651" s="11">
        <v>4524.8</v>
      </c>
      <c r="C651" s="9">
        <f t="shared" si="42"/>
        <v>2.4316378186006737E-4</v>
      </c>
      <c r="D651" s="9">
        <f t="shared" si="40"/>
        <v>5.9176029962546783E-2</v>
      </c>
      <c r="E651" s="90">
        <f>IFERROR(VLOOKUP(A651,SPY!$A$2:$E$379,5,FALSE),"")</f>
        <v>149.699997</v>
      </c>
      <c r="F651" s="9">
        <f t="shared" si="41"/>
        <v>0.13996336445519675</v>
      </c>
    </row>
    <row r="652" spans="1:6" x14ac:dyDescent="0.45">
      <c r="A652" s="10">
        <v>41306</v>
      </c>
      <c r="B652" s="11">
        <v>4508.2</v>
      </c>
      <c r="C652" s="9">
        <f t="shared" si="42"/>
        <v>-3.6686704384725211E-3</v>
      </c>
      <c r="D652" s="9">
        <f t="shared" si="40"/>
        <v>5.1892295487423468E-2</v>
      </c>
      <c r="E652" s="90">
        <f>IFERROR(VLOOKUP(A652,SPY!$A$2:$E$379,5,FALSE),"")</f>
        <v>151.61000100000001</v>
      </c>
      <c r="F652" s="9">
        <f t="shared" si="41"/>
        <v>0.10648078071870448</v>
      </c>
    </row>
    <row r="653" spans="1:6" x14ac:dyDescent="0.45">
      <c r="A653" s="10">
        <v>41334</v>
      </c>
      <c r="B653" s="11">
        <v>4545.5</v>
      </c>
      <c r="C653" s="9">
        <f t="shared" si="42"/>
        <v>8.2738121645002938E-3</v>
      </c>
      <c r="D653" s="9">
        <f t="shared" si="40"/>
        <v>5.7954148725706922E-2</v>
      </c>
      <c r="E653" s="90">
        <f>IFERROR(VLOOKUP(A653,SPY!$A$2:$E$379,5,FALSE),"")</f>
        <v>156.66999799999999</v>
      </c>
      <c r="F653" s="9">
        <f t="shared" si="41"/>
        <v>0.11263404747722516</v>
      </c>
    </row>
    <row r="654" spans="1:6" x14ac:dyDescent="0.45">
      <c r="A654" s="10">
        <v>41365</v>
      </c>
      <c r="B654" s="11">
        <v>4567.1000000000004</v>
      </c>
      <c r="C654" s="9">
        <f t="shared" si="42"/>
        <v>4.7519524804753299E-3</v>
      </c>
      <c r="D654" s="9">
        <f t="shared" si="40"/>
        <v>5.8939460687704504E-2</v>
      </c>
      <c r="E654" s="90">
        <f>IFERROR(VLOOKUP(A654,SPY!$A$2:$E$379,5,FALSE),"")</f>
        <v>159.679993</v>
      </c>
      <c r="F654" s="9">
        <f t="shared" si="41"/>
        <v>0.14163150574217154</v>
      </c>
    </row>
    <row r="655" spans="1:6" x14ac:dyDescent="0.45">
      <c r="A655" s="10">
        <v>41395</v>
      </c>
      <c r="B655" s="11">
        <v>4580.1000000000004</v>
      </c>
      <c r="C655" s="9">
        <f t="shared" si="42"/>
        <v>2.8464452278251784E-3</v>
      </c>
      <c r="D655" s="9">
        <f t="shared" si="40"/>
        <v>5.5079474775397541E-2</v>
      </c>
      <c r="E655" s="90">
        <f>IFERROR(VLOOKUP(A655,SPY!$A$2:$E$379,5,FALSE),"")</f>
        <v>163.449997</v>
      </c>
      <c r="F655" s="9">
        <f t="shared" si="41"/>
        <v>0.24324937823648463</v>
      </c>
    </row>
    <row r="656" spans="1:6" x14ac:dyDescent="0.45">
      <c r="A656" s="10">
        <v>41426</v>
      </c>
      <c r="B656" s="11">
        <v>4594.1000000000004</v>
      </c>
      <c r="C656" s="9">
        <f t="shared" si="42"/>
        <v>3.0567018187375172E-3</v>
      </c>
      <c r="D656" s="9">
        <f t="shared" ref="D656:D719" si="43">B656/B644-1</f>
        <v>4.9936008775939289E-2</v>
      </c>
      <c r="E656" s="90">
        <f>IFERROR(VLOOKUP(A656,SPY!$A$2:$E$379,5,FALSE),"")</f>
        <v>160.41999799999999</v>
      </c>
      <c r="F656" s="9">
        <f t="shared" si="41"/>
        <v>0.17869207147573518</v>
      </c>
    </row>
    <row r="657" spans="1:6" x14ac:dyDescent="0.45">
      <c r="A657" s="10">
        <v>41456</v>
      </c>
      <c r="B657" s="11">
        <v>4602.1000000000004</v>
      </c>
      <c r="C657" s="9">
        <f t="shared" si="42"/>
        <v>1.7413639232928269E-3</v>
      </c>
      <c r="D657" s="9">
        <f t="shared" si="43"/>
        <v>4.657403406635896E-2</v>
      </c>
      <c r="E657" s="90">
        <f>IFERROR(VLOOKUP(A657,SPY!$A$2:$E$379,5,FALSE),"")</f>
        <v>168.71000699999999</v>
      </c>
      <c r="F657" s="9">
        <f t="shared" si="41"/>
        <v>0.22511072851808067</v>
      </c>
    </row>
    <row r="658" spans="1:6" x14ac:dyDescent="0.45">
      <c r="A658" s="10">
        <v>41487</v>
      </c>
      <c r="B658" s="11">
        <v>4616.1000000000004</v>
      </c>
      <c r="C658" s="9">
        <f t="shared" si="42"/>
        <v>3.0420894808891319E-3</v>
      </c>
      <c r="D658" s="9">
        <f t="shared" si="43"/>
        <v>4.8613161900002311E-2</v>
      </c>
      <c r="E658" s="90">
        <f>IFERROR(VLOOKUP(A658,SPY!$A$2:$E$379,5,FALSE),"")</f>
        <v>163.64999399999999</v>
      </c>
      <c r="F658" s="9">
        <f t="shared" si="41"/>
        <v>0.15932267896507013</v>
      </c>
    </row>
    <row r="659" spans="1:6" x14ac:dyDescent="0.45">
      <c r="A659" s="10">
        <v>41518</v>
      </c>
      <c r="B659" s="11">
        <v>4640.3</v>
      </c>
      <c r="C659" s="9">
        <f t="shared" si="42"/>
        <v>5.2425207426181064E-3</v>
      </c>
      <c r="D659" s="9">
        <f t="shared" si="43"/>
        <v>5.0887761572606216E-2</v>
      </c>
      <c r="E659" s="90">
        <f>IFERROR(VLOOKUP(A659,SPY!$A$2:$E$379,5,FALSE),"")</f>
        <v>168.009995</v>
      </c>
      <c r="F659" s="9">
        <f t="shared" si="41"/>
        <v>0.16697918894923114</v>
      </c>
    </row>
    <row r="660" spans="1:6" x14ac:dyDescent="0.45">
      <c r="A660" s="10">
        <v>41548</v>
      </c>
      <c r="B660" s="11">
        <v>4691.1000000000004</v>
      </c>
      <c r="C660" s="9">
        <f t="shared" si="42"/>
        <v>1.0947568045169609E-2</v>
      </c>
      <c r="D660" s="9">
        <f t="shared" si="43"/>
        <v>5.8341793570219957E-2</v>
      </c>
      <c r="E660" s="90">
        <f>IFERROR(VLOOKUP(A660,SPY!$A$2:$E$379,5,FALSE),"")</f>
        <v>175.78999300000001</v>
      </c>
      <c r="F660" s="9">
        <f t="shared" si="41"/>
        <v>0.2436504105984969</v>
      </c>
    </row>
    <row r="661" spans="1:6" x14ac:dyDescent="0.45">
      <c r="A661" s="10">
        <v>41579</v>
      </c>
      <c r="B661" s="11">
        <v>4685.8999999999996</v>
      </c>
      <c r="C661" s="9">
        <f t="shared" si="42"/>
        <v>-1.1084820191428202E-3</v>
      </c>
      <c r="D661" s="9">
        <f t="shared" si="43"/>
        <v>4.8229425318211172E-2</v>
      </c>
      <c r="E661" s="90">
        <f>IFERROR(VLOOKUP(A661,SPY!$A$2:$E$379,5,FALSE),"")</f>
        <v>181</v>
      </c>
      <c r="F661" s="9">
        <f t="shared" si="41"/>
        <v>0.27330290284781866</v>
      </c>
    </row>
    <row r="662" spans="1:6" x14ac:dyDescent="0.45">
      <c r="A662" s="10">
        <v>41609</v>
      </c>
      <c r="B662" s="11">
        <v>4701.3999999999996</v>
      </c>
      <c r="C662" s="9">
        <f t="shared" si="42"/>
        <v>3.3077957276084202E-3</v>
      </c>
      <c r="D662" s="9">
        <f t="shared" si="43"/>
        <v>3.9282003669562471E-2</v>
      </c>
      <c r="E662" s="90">
        <f>IFERROR(VLOOKUP(A662,SPY!$A$2:$E$379,5,FALSE),"")</f>
        <v>184.69000199999999</v>
      </c>
      <c r="F662" s="9">
        <f t="shared" si="41"/>
        <v>0.29688924101146719</v>
      </c>
    </row>
    <row r="663" spans="1:6" x14ac:dyDescent="0.45">
      <c r="A663" s="10">
        <v>41640</v>
      </c>
      <c r="B663" s="11">
        <v>4720</v>
      </c>
      <c r="C663" s="9">
        <f t="shared" si="42"/>
        <v>3.9562683455993675E-3</v>
      </c>
      <c r="D663" s="9">
        <f t="shared" si="43"/>
        <v>4.314002828854302E-2</v>
      </c>
      <c r="E663" s="90">
        <f>IFERROR(VLOOKUP(A663,SPY!$A$2:$E$379,5,FALSE),"")</f>
        <v>178.179993</v>
      </c>
      <c r="F663" s="9">
        <f t="shared" si="41"/>
        <v>0.19024713808110505</v>
      </c>
    </row>
    <row r="664" spans="1:6" x14ac:dyDescent="0.45">
      <c r="A664" s="10">
        <v>41671</v>
      </c>
      <c r="B664" s="11">
        <v>4742.7</v>
      </c>
      <c r="C664" s="9">
        <f t="shared" si="42"/>
        <v>4.8093220338982778E-3</v>
      </c>
      <c r="D664" s="9">
        <f t="shared" si="43"/>
        <v>5.2016325806308439E-2</v>
      </c>
      <c r="E664" s="90">
        <f>IFERROR(VLOOKUP(A664,SPY!$A$2:$E$379,5,FALSE),"")</f>
        <v>186.28999300000001</v>
      </c>
      <c r="F664" s="9">
        <f t="shared" si="41"/>
        <v>0.22874475147586071</v>
      </c>
    </row>
    <row r="665" spans="1:6" x14ac:dyDescent="0.45">
      <c r="A665" s="10">
        <v>41699</v>
      </c>
      <c r="B665" s="11">
        <v>4748.6000000000004</v>
      </c>
      <c r="C665" s="9">
        <f t="shared" si="42"/>
        <v>1.2440171210492679E-3</v>
      </c>
      <c r="D665" s="9">
        <f t="shared" si="43"/>
        <v>4.4681553184468203E-2</v>
      </c>
      <c r="E665" s="90">
        <f>IFERROR(VLOOKUP(A665,SPY!$A$2:$E$379,5,FALSE),"")</f>
        <v>187.009995</v>
      </c>
      <c r="F665" s="9">
        <f t="shared" si="41"/>
        <v>0.19365543746288938</v>
      </c>
    </row>
    <row r="666" spans="1:6" x14ac:dyDescent="0.45">
      <c r="A666" s="10">
        <v>41730</v>
      </c>
      <c r="B666" s="11">
        <v>4758.8</v>
      </c>
      <c r="C666" s="9">
        <f t="shared" si="42"/>
        <v>2.1480015162362864E-3</v>
      </c>
      <c r="D666" s="9">
        <f t="shared" si="43"/>
        <v>4.1974119244159169E-2</v>
      </c>
      <c r="E666" s="90">
        <f>IFERROR(VLOOKUP(A666,SPY!$A$2:$E$379,5,FALSE),"")</f>
        <v>188.30999800000001</v>
      </c>
      <c r="F666" s="9">
        <f t="shared" si="41"/>
        <v>0.17929613135691969</v>
      </c>
    </row>
    <row r="667" spans="1:6" x14ac:dyDescent="0.45">
      <c r="A667" s="10">
        <v>41760</v>
      </c>
      <c r="B667" s="11">
        <v>4777.1000000000004</v>
      </c>
      <c r="C667" s="9">
        <f t="shared" si="42"/>
        <v>3.8455072707406224E-3</v>
      </c>
      <c r="D667" s="9">
        <f t="shared" si="43"/>
        <v>4.3012161306521746E-2</v>
      </c>
      <c r="E667" s="90">
        <f>IFERROR(VLOOKUP(A667,SPY!$A$2:$E$379,5,FALSE),"")</f>
        <v>192.679993</v>
      </c>
      <c r="F667" s="9">
        <f t="shared" si="41"/>
        <v>0.17883142573566402</v>
      </c>
    </row>
    <row r="668" spans="1:6" x14ac:dyDescent="0.45">
      <c r="A668" s="10">
        <v>41791</v>
      </c>
      <c r="B668" s="11">
        <v>4794.3</v>
      </c>
      <c r="C668" s="9">
        <f t="shared" si="42"/>
        <v>3.600510770132459E-3</v>
      </c>
      <c r="D668" s="9">
        <f t="shared" si="43"/>
        <v>4.3577632180405335E-2</v>
      </c>
      <c r="E668" s="90">
        <f>IFERROR(VLOOKUP(A668,SPY!$A$2:$E$379,5,FALSE),"")</f>
        <v>195.720001</v>
      </c>
      <c r="F668" s="9">
        <f t="shared" si="41"/>
        <v>0.22004739708324905</v>
      </c>
    </row>
    <row r="669" spans="1:6" x14ac:dyDescent="0.45">
      <c r="A669" s="10">
        <v>41821</v>
      </c>
      <c r="B669" s="11">
        <v>4811.6000000000004</v>
      </c>
      <c r="C669" s="9">
        <f t="shared" si="42"/>
        <v>3.6084517030641194E-3</v>
      </c>
      <c r="D669" s="9">
        <f t="shared" si="43"/>
        <v>4.5522696160448461E-2</v>
      </c>
      <c r="E669" s="90">
        <f>IFERROR(VLOOKUP(A669,SPY!$A$2:$E$379,5,FALSE),"")</f>
        <v>193.08999600000001</v>
      </c>
      <c r="F669" s="9">
        <f t="shared" si="41"/>
        <v>0.14450825670346878</v>
      </c>
    </row>
    <row r="670" spans="1:6" x14ac:dyDescent="0.45">
      <c r="A670" s="10">
        <v>41852</v>
      </c>
      <c r="B670" s="11">
        <v>4822.7</v>
      </c>
      <c r="C670" s="9">
        <f t="shared" si="42"/>
        <v>2.3069249314155993E-3</v>
      </c>
      <c r="D670" s="9">
        <f t="shared" si="43"/>
        <v>4.4756396091939044E-2</v>
      </c>
      <c r="E670" s="90">
        <f>IFERROR(VLOOKUP(A670,SPY!$A$2:$E$379,5,FALSE),"")</f>
        <v>200.71000699999999</v>
      </c>
      <c r="F670" s="9">
        <f t="shared" si="41"/>
        <v>0.22645899394289004</v>
      </c>
    </row>
    <row r="671" spans="1:6" x14ac:dyDescent="0.45">
      <c r="A671" s="10">
        <v>41883</v>
      </c>
      <c r="B671" s="11">
        <v>4839.8999999999996</v>
      </c>
      <c r="C671" s="9">
        <f t="shared" si="42"/>
        <v>3.5664669168722352E-3</v>
      </c>
      <c r="D671" s="9">
        <f t="shared" si="43"/>
        <v>4.3014460271965094E-2</v>
      </c>
      <c r="E671" s="90">
        <f>IFERROR(VLOOKUP(A671,SPY!$A$2:$E$379,5,FALSE),"")</f>
        <v>197.020004</v>
      </c>
      <c r="F671" s="9">
        <f t="shared" si="41"/>
        <v>0.17266835226082833</v>
      </c>
    </row>
    <row r="672" spans="1:6" x14ac:dyDescent="0.45">
      <c r="A672" s="10">
        <v>41913</v>
      </c>
      <c r="B672" s="11">
        <v>4872.2</v>
      </c>
      <c r="C672" s="9">
        <f t="shared" si="42"/>
        <v>6.6736916051985951E-3</v>
      </c>
      <c r="D672" s="9">
        <f t="shared" si="43"/>
        <v>3.8605018012832781E-2</v>
      </c>
      <c r="E672" s="90">
        <f>IFERROR(VLOOKUP(A672,SPY!$A$2:$E$379,5,FALSE),"")</f>
        <v>201.66000399999999</v>
      </c>
      <c r="F672" s="9">
        <f t="shared" si="41"/>
        <v>0.14716429848199586</v>
      </c>
    </row>
    <row r="673" spans="1:6" x14ac:dyDescent="0.45">
      <c r="A673" s="10">
        <v>41944</v>
      </c>
      <c r="B673" s="11">
        <v>4898.6000000000004</v>
      </c>
      <c r="C673" s="9">
        <f t="shared" si="42"/>
        <v>5.4184967776365056E-3</v>
      </c>
      <c r="D673" s="9">
        <f t="shared" si="43"/>
        <v>4.5391493629825863E-2</v>
      </c>
      <c r="E673" s="90">
        <f>IFERROR(VLOOKUP(A673,SPY!$A$2:$E$379,5,FALSE),"")</f>
        <v>207.199997</v>
      </c>
      <c r="F673" s="9">
        <f t="shared" si="41"/>
        <v>0.14475136464088401</v>
      </c>
    </row>
    <row r="674" spans="1:6" x14ac:dyDescent="0.45">
      <c r="A674" s="10">
        <v>41974</v>
      </c>
      <c r="B674" s="11">
        <v>4949</v>
      </c>
      <c r="C674" s="9">
        <f t="shared" si="42"/>
        <v>1.0288653901114442E-2</v>
      </c>
      <c r="D674" s="9">
        <f t="shared" si="43"/>
        <v>5.2665163568298867E-2</v>
      </c>
      <c r="E674" s="90">
        <f>IFERROR(VLOOKUP(A674,SPY!$A$2:$E$379,5,FALSE),"")</f>
        <v>205.53999300000001</v>
      </c>
      <c r="F674" s="9">
        <f t="shared" si="41"/>
        <v>0.1128918229152438</v>
      </c>
    </row>
    <row r="675" spans="1:6" x14ac:dyDescent="0.45">
      <c r="A675" s="10">
        <v>42005</v>
      </c>
      <c r="B675" s="11">
        <v>5011.6000000000004</v>
      </c>
      <c r="C675" s="9">
        <f t="shared" si="42"/>
        <v>1.2649020004041223E-2</v>
      </c>
      <c r="D675" s="9">
        <f t="shared" si="43"/>
        <v>6.1779661016949206E-2</v>
      </c>
      <c r="E675" s="90">
        <f>IFERROR(VLOOKUP(A675,SPY!$A$2:$E$379,5,FALSE),"")</f>
        <v>199.449997</v>
      </c>
      <c r="F675" s="9">
        <f t="shared" si="41"/>
        <v>0.11937369421717281</v>
      </c>
    </row>
    <row r="676" spans="1:6" x14ac:dyDescent="0.45">
      <c r="A676" s="10">
        <v>42036</v>
      </c>
      <c r="B676" s="11">
        <v>5044.1000000000004</v>
      </c>
      <c r="C676" s="9">
        <f t="shared" si="42"/>
        <v>6.4849549046213095E-3</v>
      </c>
      <c r="D676" s="9">
        <f t="shared" si="43"/>
        <v>6.3550298353258761E-2</v>
      </c>
      <c r="E676" s="90">
        <f>IFERROR(VLOOKUP(A676,SPY!$A$2:$E$379,5,FALSE),"")</f>
        <v>210.66000399999999</v>
      </c>
      <c r="F676" s="9">
        <f t="shared" si="41"/>
        <v>0.13081760650449947</v>
      </c>
    </row>
    <row r="677" spans="1:6" x14ac:dyDescent="0.45">
      <c r="A677" s="10">
        <v>42064</v>
      </c>
      <c r="B677" s="11">
        <v>5035.8999999999996</v>
      </c>
      <c r="C677" s="9">
        <f t="shared" si="42"/>
        <v>-1.6256616641225907E-3</v>
      </c>
      <c r="D677" s="9">
        <f t="shared" si="43"/>
        <v>6.0502042707324177E-2</v>
      </c>
      <c r="E677" s="90">
        <f>IFERROR(VLOOKUP(A677,SPY!$A$2:$E$379,5,FALSE),"")</f>
        <v>206.429993</v>
      </c>
      <c r="F677" s="9">
        <f t="shared" si="41"/>
        <v>0.10384470626823972</v>
      </c>
    </row>
    <row r="678" spans="1:6" x14ac:dyDescent="0.45">
      <c r="A678" s="10">
        <v>42095</v>
      </c>
      <c r="B678" s="11">
        <v>5047.5</v>
      </c>
      <c r="C678" s="9">
        <f t="shared" si="42"/>
        <v>2.3034611489505252E-3</v>
      </c>
      <c r="D678" s="9">
        <f t="shared" si="43"/>
        <v>6.0666554593594935E-2</v>
      </c>
      <c r="E678" s="90">
        <f>IFERROR(VLOOKUP(A678,SPY!$A$2:$E$379,5,FALSE),"")</f>
        <v>208.46000699999999</v>
      </c>
      <c r="F678" s="9">
        <f t="shared" si="41"/>
        <v>0.10700445655572666</v>
      </c>
    </row>
    <row r="679" spans="1:6" x14ac:dyDescent="0.45">
      <c r="A679" s="10">
        <v>42125</v>
      </c>
      <c r="B679" s="11">
        <v>5044</v>
      </c>
      <c r="C679" s="9">
        <f t="shared" si="42"/>
        <v>-6.9341258048538634E-4</v>
      </c>
      <c r="D679" s="9">
        <f t="shared" si="43"/>
        <v>5.5870716543509502E-2</v>
      </c>
      <c r="E679" s="90">
        <f>IFERROR(VLOOKUP(A679,SPY!$A$2:$E$379,5,FALSE),"")</f>
        <v>211.13999899999999</v>
      </c>
      <c r="F679" s="9">
        <f t="shared" si="41"/>
        <v>9.5806553200362687E-2</v>
      </c>
    </row>
    <row r="680" spans="1:6" x14ac:dyDescent="0.45">
      <c r="A680" s="10">
        <v>42156</v>
      </c>
      <c r="B680" s="11">
        <v>5049.5</v>
      </c>
      <c r="C680" s="9">
        <f t="shared" si="42"/>
        <v>1.090404440919901E-3</v>
      </c>
      <c r="D680" s="9">
        <f t="shared" si="43"/>
        <v>5.3229877145777316E-2</v>
      </c>
      <c r="E680" s="90">
        <f>IFERROR(VLOOKUP(A680,SPY!$A$2:$E$379,5,FALSE),"")</f>
        <v>205.85000600000001</v>
      </c>
      <c r="F680" s="9">
        <f t="shared" si="41"/>
        <v>5.1757638198663303E-2</v>
      </c>
    </row>
    <row r="681" spans="1:6" x14ac:dyDescent="0.45">
      <c r="A681" s="10">
        <v>42186</v>
      </c>
      <c r="B681" s="11">
        <v>5062.3</v>
      </c>
      <c r="C681" s="9">
        <f t="shared" si="42"/>
        <v>2.5349044459848091E-3</v>
      </c>
      <c r="D681" s="9">
        <f t="shared" si="43"/>
        <v>5.2103250478011454E-2</v>
      </c>
      <c r="E681" s="90">
        <f>IFERROR(VLOOKUP(A681,SPY!$A$2:$E$379,5,FALSE),"")</f>
        <v>210.5</v>
      </c>
      <c r="F681" s="9">
        <f t="shared" ref="F681:F744" si="44">IFERROR(E681/E669-1,"")</f>
        <v>9.0165230517690764E-2</v>
      </c>
    </row>
    <row r="682" spans="1:6" x14ac:dyDescent="0.45">
      <c r="A682" s="10">
        <v>42217</v>
      </c>
      <c r="B682" s="11">
        <v>5083.3999999999996</v>
      </c>
      <c r="C682" s="9">
        <f t="shared" si="42"/>
        <v>4.16806589889962E-3</v>
      </c>
      <c r="D682" s="9">
        <f t="shared" si="43"/>
        <v>5.4056856117942198E-2</v>
      </c>
      <c r="E682" s="90">
        <f>IFERROR(VLOOKUP(A682,SPY!$A$2:$E$379,5,FALSE),"")</f>
        <v>197.66999799999999</v>
      </c>
      <c r="F682" s="9">
        <f t="shared" si="44"/>
        <v>-1.5146275192945424E-2</v>
      </c>
    </row>
    <row r="683" spans="1:6" x14ac:dyDescent="0.45">
      <c r="A683" s="10">
        <v>42248</v>
      </c>
      <c r="B683" s="11">
        <v>5120.3</v>
      </c>
      <c r="C683" s="9">
        <f t="shared" si="42"/>
        <v>7.2589211944762422E-3</v>
      </c>
      <c r="D683" s="9">
        <f t="shared" si="43"/>
        <v>5.7935081303332803E-2</v>
      </c>
      <c r="E683" s="90">
        <f>IFERROR(VLOOKUP(A683,SPY!$A$2:$E$379,5,FALSE),"")</f>
        <v>191.63000500000001</v>
      </c>
      <c r="F683" s="9">
        <f t="shared" si="44"/>
        <v>-2.7357623036085132E-2</v>
      </c>
    </row>
    <row r="684" spans="1:6" x14ac:dyDescent="0.45">
      <c r="A684" s="10">
        <v>42278</v>
      </c>
      <c r="B684" s="11">
        <v>5132.1000000000004</v>
      </c>
      <c r="C684" s="9">
        <f t="shared" si="42"/>
        <v>2.3045524676288398E-3</v>
      </c>
      <c r="D684" s="9">
        <f t="shared" si="43"/>
        <v>5.3343458807109778E-2</v>
      </c>
      <c r="E684" s="90">
        <f>IFERROR(VLOOKUP(A684,SPY!$A$2:$E$379,5,FALSE),"")</f>
        <v>207.929993</v>
      </c>
      <c r="F684" s="9">
        <f t="shared" si="44"/>
        <v>3.1091881759558015E-2</v>
      </c>
    </row>
    <row r="685" spans="1:6" x14ac:dyDescent="0.45">
      <c r="A685" s="10">
        <v>42309</v>
      </c>
      <c r="B685" s="11">
        <v>5163.3999999999996</v>
      </c>
      <c r="C685" s="9">
        <f t="shared" si="42"/>
        <v>6.0988679098223919E-3</v>
      </c>
      <c r="D685" s="9">
        <f t="shared" si="43"/>
        <v>5.4056260972522585E-2</v>
      </c>
      <c r="E685" s="90">
        <f>IFERROR(VLOOKUP(A685,SPY!$A$2:$E$379,5,FALSE),"")</f>
        <v>208.69000199999999</v>
      </c>
      <c r="F685" s="9">
        <f t="shared" si="44"/>
        <v>7.1911439265126553E-3</v>
      </c>
    </row>
    <row r="686" spans="1:6" x14ac:dyDescent="0.45">
      <c r="A686" s="10">
        <v>42339</v>
      </c>
      <c r="B686" s="11">
        <v>5194.5</v>
      </c>
      <c r="C686" s="9">
        <f t="shared" si="42"/>
        <v>6.02316303211059E-3</v>
      </c>
      <c r="D686" s="9">
        <f t="shared" si="43"/>
        <v>4.96059810062639E-2</v>
      </c>
      <c r="E686" s="90">
        <f>IFERROR(VLOOKUP(A686,SPY!$A$2:$E$379,5,FALSE),"")</f>
        <v>203.86999499999999</v>
      </c>
      <c r="F686" s="9">
        <f t="shared" si="44"/>
        <v>-8.1249297308286783E-3</v>
      </c>
    </row>
    <row r="687" spans="1:6" x14ac:dyDescent="0.45">
      <c r="A687" s="10">
        <v>42370</v>
      </c>
      <c r="B687" s="11">
        <v>5251.4</v>
      </c>
      <c r="C687" s="9">
        <f t="shared" si="42"/>
        <v>1.095389354124543E-2</v>
      </c>
      <c r="D687" s="9">
        <f t="shared" si="43"/>
        <v>4.7848990342405529E-2</v>
      </c>
      <c r="E687" s="90">
        <f>IFERROR(VLOOKUP(A687,SPY!$A$2:$E$379,5,FALSE),"")</f>
        <v>193.720001</v>
      </c>
      <c r="F687" s="9">
        <f t="shared" si="44"/>
        <v>-2.872898514006994E-2</v>
      </c>
    </row>
    <row r="688" spans="1:6" x14ac:dyDescent="0.45">
      <c r="A688" s="10">
        <v>42401</v>
      </c>
      <c r="B688" s="11">
        <v>5286.5</v>
      </c>
      <c r="C688" s="9">
        <f t="shared" si="42"/>
        <v>6.6839319038733969E-3</v>
      </c>
      <c r="D688" s="9">
        <f t="shared" si="43"/>
        <v>4.8056144802838929E-2</v>
      </c>
      <c r="E688" s="90">
        <f>IFERROR(VLOOKUP(A688,SPY!$A$2:$E$379,5,FALSE),"")</f>
        <v>193.55999800000001</v>
      </c>
      <c r="F688" s="9">
        <f t="shared" si="44"/>
        <v>-8.1173481796762759E-2</v>
      </c>
    </row>
    <row r="689" spans="1:6" x14ac:dyDescent="0.45">
      <c r="A689" s="10">
        <v>42430</v>
      </c>
      <c r="B689" s="11">
        <v>5296.2</v>
      </c>
      <c r="C689" s="9">
        <f t="shared" si="42"/>
        <v>1.8348623853210455E-3</v>
      </c>
      <c r="D689" s="9">
        <f t="shared" si="43"/>
        <v>5.168887388550214E-2</v>
      </c>
      <c r="E689" s="90">
        <f>IFERROR(VLOOKUP(A689,SPY!$A$2:$E$379,5,FALSE),"")</f>
        <v>205.520004</v>
      </c>
      <c r="F689" s="9">
        <f t="shared" si="44"/>
        <v>-4.4082208538368528E-3</v>
      </c>
    </row>
    <row r="690" spans="1:6" x14ac:dyDescent="0.45">
      <c r="A690" s="10">
        <v>42461</v>
      </c>
      <c r="B690" s="11">
        <v>5311</v>
      </c>
      <c r="C690" s="9">
        <f t="shared" si="42"/>
        <v>2.7944564027038155E-3</v>
      </c>
      <c r="D690" s="9">
        <f t="shared" si="43"/>
        <v>5.220406141654288E-2</v>
      </c>
      <c r="E690" s="90">
        <f>IFERROR(VLOOKUP(A690,SPY!$A$2:$E$379,5,FALSE),"")</f>
        <v>206.33000200000001</v>
      </c>
      <c r="F690" s="9">
        <f t="shared" si="44"/>
        <v>-1.0217811227455131E-2</v>
      </c>
    </row>
    <row r="691" spans="1:6" x14ac:dyDescent="0.45">
      <c r="A691" s="10">
        <v>42491</v>
      </c>
      <c r="B691" s="11">
        <v>5327.9</v>
      </c>
      <c r="C691" s="9">
        <f t="shared" si="42"/>
        <v>3.1820749388062897E-3</v>
      </c>
      <c r="D691" s="9">
        <f t="shared" si="43"/>
        <v>5.6284694686756565E-2</v>
      </c>
      <c r="E691" s="90">
        <f>IFERROR(VLOOKUP(A691,SPY!$A$2:$E$379,5,FALSE),"")</f>
        <v>209.83999600000001</v>
      </c>
      <c r="F691" s="9">
        <f t="shared" si="44"/>
        <v>-6.1570664306007661E-3</v>
      </c>
    </row>
    <row r="692" spans="1:6" x14ac:dyDescent="0.45">
      <c r="A692" s="10">
        <v>42522</v>
      </c>
      <c r="B692" s="11">
        <v>5340.4</v>
      </c>
      <c r="C692" s="9">
        <f t="shared" si="42"/>
        <v>2.3461401302578011E-3</v>
      </c>
      <c r="D692" s="9">
        <f t="shared" si="43"/>
        <v>5.7609664323200249E-2</v>
      </c>
      <c r="E692" s="90">
        <f>IFERROR(VLOOKUP(A692,SPY!$A$2:$E$379,5,FALSE),"")</f>
        <v>209.479996</v>
      </c>
      <c r="F692" s="9">
        <f t="shared" si="44"/>
        <v>1.7634150566893769E-2</v>
      </c>
    </row>
    <row r="693" spans="1:6" x14ac:dyDescent="0.45">
      <c r="A693" s="10">
        <v>42552</v>
      </c>
      <c r="B693" s="11">
        <v>5368.4</v>
      </c>
      <c r="C693" s="9">
        <f t="shared" si="42"/>
        <v>5.2430529548348481E-3</v>
      </c>
      <c r="D693" s="9">
        <f t="shared" si="43"/>
        <v>6.0466586334274819E-2</v>
      </c>
      <c r="E693" s="90">
        <f>IFERROR(VLOOKUP(A693,SPY!$A$2:$E$379,5,FALSE),"")</f>
        <v>217.11999499999999</v>
      </c>
      <c r="F693" s="9">
        <f t="shared" si="44"/>
        <v>3.144890736342032E-2</v>
      </c>
    </row>
    <row r="694" spans="1:6" x14ac:dyDescent="0.45">
      <c r="A694" s="10">
        <v>42583</v>
      </c>
      <c r="B694" s="11">
        <v>5394.5</v>
      </c>
      <c r="C694" s="9">
        <f t="shared" si="42"/>
        <v>4.8617837717011003E-3</v>
      </c>
      <c r="D694" s="9">
        <f t="shared" si="43"/>
        <v>6.1199197387575399E-2</v>
      </c>
      <c r="E694" s="90">
        <f>IFERROR(VLOOKUP(A694,SPY!$A$2:$E$379,5,FALSE),"")</f>
        <v>217.38000500000001</v>
      </c>
      <c r="F694" s="9">
        <f t="shared" si="44"/>
        <v>9.9711677034569624E-2</v>
      </c>
    </row>
    <row r="695" spans="1:6" x14ac:dyDescent="0.45">
      <c r="A695" s="10">
        <v>42614</v>
      </c>
      <c r="B695" s="11">
        <v>5406.5</v>
      </c>
      <c r="C695" s="9">
        <f t="shared" si="42"/>
        <v>2.2244879043469279E-3</v>
      </c>
      <c r="D695" s="9">
        <f t="shared" si="43"/>
        <v>5.5895162392828546E-2</v>
      </c>
      <c r="E695" s="90">
        <f>IFERROR(VLOOKUP(A695,SPY!$A$2:$E$379,5,FALSE),"")</f>
        <v>216.300003</v>
      </c>
      <c r="F695" s="9">
        <f t="shared" si="44"/>
        <v>0.12873765775876267</v>
      </c>
    </row>
    <row r="696" spans="1:6" x14ac:dyDescent="0.45">
      <c r="A696" s="10">
        <v>42644</v>
      </c>
      <c r="B696" s="11">
        <v>5422.8</v>
      </c>
      <c r="C696" s="9">
        <f t="shared" si="42"/>
        <v>3.0148894848793795E-3</v>
      </c>
      <c r="D696" s="9">
        <f t="shared" si="43"/>
        <v>5.6643479277488806E-2</v>
      </c>
      <c r="E696" s="90">
        <f>IFERROR(VLOOKUP(A696,SPY!$A$2:$E$379,5,FALSE),"")</f>
        <v>212.550003</v>
      </c>
      <c r="F696" s="9">
        <f t="shared" si="44"/>
        <v>2.2219064856122017E-2</v>
      </c>
    </row>
    <row r="697" spans="1:6" x14ac:dyDescent="0.45">
      <c r="A697" s="10">
        <v>42675</v>
      </c>
      <c r="B697" s="11">
        <v>5445.6</v>
      </c>
      <c r="C697" s="9">
        <f t="shared" si="42"/>
        <v>4.2044700154901804E-3</v>
      </c>
      <c r="D697" s="9">
        <f t="shared" si="43"/>
        <v>5.4653910214200074E-2</v>
      </c>
      <c r="E697" s="90">
        <f>IFERROR(VLOOKUP(A697,SPY!$A$2:$E$379,5,FALSE),"")</f>
        <v>220.38000500000001</v>
      </c>
      <c r="F697" s="9">
        <f t="shared" si="44"/>
        <v>5.6016114274607176E-2</v>
      </c>
    </row>
    <row r="698" spans="1:6" x14ac:dyDescent="0.45">
      <c r="A698" s="10">
        <v>42705</v>
      </c>
      <c r="B698" s="11">
        <v>5445.4</v>
      </c>
      <c r="C698" s="9">
        <f t="shared" si="42"/>
        <v>-3.6726898780758965E-5</v>
      </c>
      <c r="D698" s="9">
        <f t="shared" si="43"/>
        <v>4.8301087688901623E-2</v>
      </c>
      <c r="E698" s="90">
        <f>IFERROR(VLOOKUP(A698,SPY!$A$2:$E$379,5,FALSE),"")</f>
        <v>223.529999</v>
      </c>
      <c r="F698" s="9">
        <f t="shared" si="44"/>
        <v>9.6434024045569E-2</v>
      </c>
    </row>
    <row r="699" spans="1:6" x14ac:dyDescent="0.45">
      <c r="A699" s="10">
        <v>42736</v>
      </c>
      <c r="B699" s="11">
        <v>5452.6</v>
      </c>
      <c r="C699" s="9">
        <f t="shared" si="42"/>
        <v>1.3222169170310494E-3</v>
      </c>
      <c r="D699" s="9">
        <f t="shared" si="43"/>
        <v>3.8313592565792032E-2</v>
      </c>
      <c r="E699" s="90">
        <f>IFERROR(VLOOKUP(A699,SPY!$A$2:$E$379,5,FALSE),"")</f>
        <v>227.529999</v>
      </c>
      <c r="F699" s="9">
        <f t="shared" si="44"/>
        <v>0.17453023862001737</v>
      </c>
    </row>
    <row r="700" spans="1:6" x14ac:dyDescent="0.45">
      <c r="A700" s="10">
        <v>42767</v>
      </c>
      <c r="B700" s="11">
        <v>5470.4</v>
      </c>
      <c r="C700" s="9">
        <f t="shared" si="42"/>
        <v>3.2644976708358087E-3</v>
      </c>
      <c r="D700" s="9">
        <f t="shared" si="43"/>
        <v>3.4786720892840295E-2</v>
      </c>
      <c r="E700" s="90">
        <f>IFERROR(VLOOKUP(A700,SPY!$A$2:$E$379,5,FALSE),"")</f>
        <v>236.470001</v>
      </c>
      <c r="F700" s="9">
        <f t="shared" si="44"/>
        <v>0.22168838315445738</v>
      </c>
    </row>
    <row r="701" spans="1:6" x14ac:dyDescent="0.45">
      <c r="A701" s="10">
        <v>42795</v>
      </c>
      <c r="B701" s="11">
        <v>5501.1</v>
      </c>
      <c r="C701" s="9">
        <f t="shared" si="42"/>
        <v>5.6120210587893293E-3</v>
      </c>
      <c r="D701" s="9">
        <f t="shared" si="43"/>
        <v>3.8688116007703721E-2</v>
      </c>
      <c r="E701" s="90">
        <f>IFERROR(VLOOKUP(A701,SPY!$A$2:$E$379,5,FALSE),"")</f>
        <v>235.740005</v>
      </c>
      <c r="F701" s="9">
        <f t="shared" si="44"/>
        <v>0.14704165245150547</v>
      </c>
    </row>
    <row r="702" spans="1:6" x14ac:dyDescent="0.45">
      <c r="A702" s="10">
        <v>42826</v>
      </c>
      <c r="B702" s="11">
        <v>5519.2</v>
      </c>
      <c r="C702" s="9">
        <f t="shared" si="42"/>
        <v>3.2902510407009089E-3</v>
      </c>
      <c r="D702" s="9">
        <f t="shared" si="43"/>
        <v>3.9201656938429696E-2</v>
      </c>
      <c r="E702" s="90">
        <f>IFERROR(VLOOKUP(A702,SPY!$A$2:$E$379,5,FALSE),"")</f>
        <v>238.08000200000001</v>
      </c>
      <c r="F702" s="9">
        <f t="shared" si="44"/>
        <v>0.15387970577347243</v>
      </c>
    </row>
    <row r="703" spans="1:6" x14ac:dyDescent="0.45">
      <c r="A703" s="10">
        <v>42856</v>
      </c>
      <c r="B703" s="11">
        <v>5547.3</v>
      </c>
      <c r="C703" s="9">
        <f t="shared" si="42"/>
        <v>5.0913175822584478E-3</v>
      </c>
      <c r="D703" s="9">
        <f t="shared" si="43"/>
        <v>4.1179451566283332E-2</v>
      </c>
      <c r="E703" s="90">
        <f>IFERROR(VLOOKUP(A703,SPY!$A$2:$E$379,5,FALSE),"")</f>
        <v>241.44000199999999</v>
      </c>
      <c r="F703" s="9">
        <f t="shared" si="44"/>
        <v>0.15059095788392973</v>
      </c>
    </row>
    <row r="704" spans="1:6" x14ac:dyDescent="0.45">
      <c r="A704" s="10">
        <v>42887</v>
      </c>
      <c r="B704" s="11">
        <v>5553.5</v>
      </c>
      <c r="C704" s="9">
        <f t="shared" si="42"/>
        <v>1.1176608440142122E-3</v>
      </c>
      <c r="D704" s="9">
        <f t="shared" si="43"/>
        <v>3.990337802411803E-2</v>
      </c>
      <c r="E704" s="90">
        <f>IFERROR(VLOOKUP(A704,SPY!$A$2:$E$379,5,FALSE),"")</f>
        <v>241.800003</v>
      </c>
      <c r="F704" s="9">
        <f t="shared" si="44"/>
        <v>0.15428684178512198</v>
      </c>
    </row>
    <row r="705" spans="1:6" x14ac:dyDescent="0.45">
      <c r="A705" s="10">
        <v>42917</v>
      </c>
      <c r="B705" s="11">
        <v>5577.8</v>
      </c>
      <c r="C705" s="9">
        <f t="shared" si="42"/>
        <v>4.3756189790222777E-3</v>
      </c>
      <c r="D705" s="9">
        <f t="shared" si="43"/>
        <v>3.9006035317785681E-2</v>
      </c>
      <c r="E705" s="90">
        <f>IFERROR(VLOOKUP(A705,SPY!$A$2:$E$379,5,FALSE),"")</f>
        <v>246.770004</v>
      </c>
      <c r="F705" s="9">
        <f t="shared" si="44"/>
        <v>0.13656047200995935</v>
      </c>
    </row>
    <row r="706" spans="1:6" x14ac:dyDescent="0.45">
      <c r="A706" s="10">
        <v>42948</v>
      </c>
      <c r="B706" s="11">
        <v>5580.3</v>
      </c>
      <c r="C706" s="9">
        <f t="shared" si="42"/>
        <v>4.482053856358359E-4</v>
      </c>
      <c r="D706" s="9">
        <f t="shared" si="43"/>
        <v>3.4442487718973069E-2</v>
      </c>
      <c r="E706" s="90">
        <f>IFERROR(VLOOKUP(A706,SPY!$A$2:$E$379,5,FALSE),"")</f>
        <v>247.490005</v>
      </c>
      <c r="F706" s="9">
        <f t="shared" si="44"/>
        <v>0.13851319950057039</v>
      </c>
    </row>
    <row r="707" spans="1:6" x14ac:dyDescent="0.45">
      <c r="A707" s="10">
        <v>42979</v>
      </c>
      <c r="B707" s="11">
        <v>5570.4</v>
      </c>
      <c r="C707" s="9">
        <f t="shared" si="42"/>
        <v>-1.7740981667653255E-3</v>
      </c>
      <c r="D707" s="9">
        <f t="shared" si="43"/>
        <v>3.0315361139369168E-2</v>
      </c>
      <c r="E707" s="90">
        <f>IFERROR(VLOOKUP(A707,SPY!$A$2:$E$379,5,FALSE),"")</f>
        <v>251.229996</v>
      </c>
      <c r="F707" s="9">
        <f t="shared" si="44"/>
        <v>0.16148863853691209</v>
      </c>
    </row>
    <row r="708" spans="1:6" x14ac:dyDescent="0.45">
      <c r="A708" s="10">
        <v>43009</v>
      </c>
      <c r="B708" s="11">
        <v>5588.1</v>
      </c>
      <c r="C708" s="9">
        <f t="shared" si="42"/>
        <v>3.17750969409758E-3</v>
      </c>
      <c r="D708" s="9">
        <f t="shared" si="43"/>
        <v>3.0482407612303586E-2</v>
      </c>
      <c r="E708" s="90">
        <f>IFERROR(VLOOKUP(A708,SPY!$A$2:$E$379,5,FALSE),"")</f>
        <v>257.14999399999999</v>
      </c>
      <c r="F708" s="9">
        <f t="shared" si="44"/>
        <v>0.20983293517055368</v>
      </c>
    </row>
    <row r="709" spans="1:6" x14ac:dyDescent="0.45">
      <c r="A709" s="10">
        <v>43040</v>
      </c>
      <c r="B709" s="11">
        <v>5583.7</v>
      </c>
      <c r="C709" s="9">
        <f t="shared" ref="C709:C772" si="45">B709/B708-1</f>
        <v>-7.8738748411810722E-4</v>
      </c>
      <c r="D709" s="9">
        <f t="shared" si="43"/>
        <v>2.5359923608050394E-2</v>
      </c>
      <c r="E709" s="90">
        <f>IFERROR(VLOOKUP(A709,SPY!$A$2:$E$379,5,FALSE),"")</f>
        <v>265.01001000000002</v>
      </c>
      <c r="F709" s="9">
        <f t="shared" si="44"/>
        <v>0.2025138578248058</v>
      </c>
    </row>
    <row r="710" spans="1:6" x14ac:dyDescent="0.45">
      <c r="A710" s="10">
        <v>43070</v>
      </c>
      <c r="B710" s="11">
        <v>5590.3</v>
      </c>
      <c r="C710" s="9">
        <f t="shared" si="45"/>
        <v>1.1820119275749441E-3</v>
      </c>
      <c r="D710" s="9">
        <f t="shared" si="43"/>
        <v>2.6609615455246649E-2</v>
      </c>
      <c r="E710" s="90">
        <f>IFERROR(VLOOKUP(A710,SPY!$A$2:$E$379,5,FALSE),"")</f>
        <v>266.85998499999999</v>
      </c>
      <c r="F710" s="9">
        <f t="shared" si="44"/>
        <v>0.19384416496150036</v>
      </c>
    </row>
    <row r="711" spans="1:6" x14ac:dyDescent="0.45">
      <c r="A711" s="10">
        <v>43101</v>
      </c>
      <c r="B711" s="11">
        <v>5570.1</v>
      </c>
      <c r="C711" s="9">
        <f t="shared" si="45"/>
        <v>-3.6134017852350597E-3</v>
      </c>
      <c r="D711" s="9">
        <f t="shared" si="43"/>
        <v>2.1549352602428185E-2</v>
      </c>
      <c r="E711" s="90">
        <f>IFERROR(VLOOKUP(A711,SPY!$A$2:$E$379,5,FALSE),"")</f>
        <v>281.89999399999999</v>
      </c>
      <c r="F711" s="9">
        <f t="shared" si="44"/>
        <v>0.23895747918497556</v>
      </c>
    </row>
    <row r="712" spans="1:6" x14ac:dyDescent="0.45">
      <c r="A712" s="10">
        <v>43132</v>
      </c>
      <c r="B712" s="11">
        <v>5570.3</v>
      </c>
      <c r="C712" s="9">
        <f t="shared" si="45"/>
        <v>3.5905998096996683E-5</v>
      </c>
      <c r="D712" s="9">
        <f t="shared" si="43"/>
        <v>1.8261918689675527E-2</v>
      </c>
      <c r="E712" s="90">
        <f>IFERROR(VLOOKUP(A712,SPY!$A$2:$E$379,5,FALSE),"")</f>
        <v>271.64999399999999</v>
      </c>
      <c r="F712" s="9">
        <f t="shared" si="44"/>
        <v>0.14877148412580254</v>
      </c>
    </row>
    <row r="713" spans="1:6" x14ac:dyDescent="0.45">
      <c r="A713" s="10">
        <v>43160</v>
      </c>
      <c r="B713" s="11">
        <v>5592.7</v>
      </c>
      <c r="C713" s="9">
        <f t="shared" si="45"/>
        <v>4.0213273970881591E-3</v>
      </c>
      <c r="D713" s="9">
        <f t="shared" si="43"/>
        <v>1.6651215211503034E-2</v>
      </c>
      <c r="E713" s="90">
        <f>IFERROR(VLOOKUP(A713,SPY!$A$2:$E$379,5,FALSE),"")</f>
        <v>263.14999399999999</v>
      </c>
      <c r="F713" s="9">
        <f t="shared" si="44"/>
        <v>0.11627211512106306</v>
      </c>
    </row>
    <row r="714" spans="1:6" x14ac:dyDescent="0.45">
      <c r="A714" s="10">
        <v>43191</v>
      </c>
      <c r="B714" s="11">
        <v>5587.2</v>
      </c>
      <c r="C714" s="9">
        <f t="shared" si="45"/>
        <v>-9.8342482164248679E-4</v>
      </c>
      <c r="D714" s="9">
        <f t="shared" si="43"/>
        <v>1.2320626177706906E-2</v>
      </c>
      <c r="E714" s="90">
        <f>IFERROR(VLOOKUP(A714,SPY!$A$2:$E$379,5,FALSE),"")</f>
        <v>264.51001000000002</v>
      </c>
      <c r="F714" s="9">
        <f t="shared" si="44"/>
        <v>0.11101313750829034</v>
      </c>
    </row>
    <row r="715" spans="1:6" x14ac:dyDescent="0.45">
      <c r="A715" s="10">
        <v>43221</v>
      </c>
      <c r="B715" s="11">
        <v>5600.7</v>
      </c>
      <c r="C715" s="9">
        <f t="shared" si="45"/>
        <v>2.4162371134019978E-3</v>
      </c>
      <c r="D715" s="9">
        <f t="shared" si="43"/>
        <v>9.6263046887674619E-3</v>
      </c>
      <c r="E715" s="90">
        <f>IFERROR(VLOOKUP(A715,SPY!$A$2:$E$379,5,FALSE),"")</f>
        <v>270.94000199999999</v>
      </c>
      <c r="F715" s="9">
        <f t="shared" si="44"/>
        <v>0.12218356426289301</v>
      </c>
    </row>
    <row r="716" spans="1:6" x14ac:dyDescent="0.45">
      <c r="A716" s="10">
        <v>43252</v>
      </c>
      <c r="B716" s="11">
        <v>5620</v>
      </c>
      <c r="C716" s="9">
        <f t="shared" si="45"/>
        <v>3.4459978217009635E-3</v>
      </c>
      <c r="D716" s="9">
        <f t="shared" si="43"/>
        <v>1.1974430539299474E-2</v>
      </c>
      <c r="E716" s="90">
        <f>IFERROR(VLOOKUP(A716,SPY!$A$2:$E$379,5,FALSE),"")</f>
        <v>271.27999899999998</v>
      </c>
      <c r="F716" s="9">
        <f t="shared" si="44"/>
        <v>0.12191892321854092</v>
      </c>
    </row>
    <row r="717" spans="1:6" x14ac:dyDescent="0.45">
      <c r="A717" s="10">
        <v>43282</v>
      </c>
      <c r="B717" s="11">
        <v>5630.8</v>
      </c>
      <c r="C717" s="9">
        <f t="shared" si="45"/>
        <v>1.921708185053328E-3</v>
      </c>
      <c r="D717" s="9">
        <f t="shared" si="43"/>
        <v>9.5019541754812753E-3</v>
      </c>
      <c r="E717" s="90">
        <f>IFERROR(VLOOKUP(A717,SPY!$A$2:$E$379,5,FALSE),"")</f>
        <v>281.32998700000002</v>
      </c>
      <c r="F717" s="9">
        <f t="shared" si="44"/>
        <v>0.1400493675884531</v>
      </c>
    </row>
    <row r="718" spans="1:6" x14ac:dyDescent="0.45">
      <c r="A718" s="10">
        <v>43313</v>
      </c>
      <c r="B718" s="11">
        <v>5639.8</v>
      </c>
      <c r="C718" s="9">
        <f t="shared" si="45"/>
        <v>1.5983519215740927E-3</v>
      </c>
      <c r="D718" s="9">
        <f t="shared" si="43"/>
        <v>1.0662509184093949E-2</v>
      </c>
      <c r="E718" s="90">
        <f>IFERROR(VLOOKUP(A718,SPY!$A$2:$E$379,5,FALSE),"")</f>
        <v>290.30999800000001</v>
      </c>
      <c r="F718" s="9">
        <f t="shared" si="44"/>
        <v>0.17301705982025428</v>
      </c>
    </row>
    <row r="719" spans="1:6" x14ac:dyDescent="0.45">
      <c r="A719" s="10">
        <v>43344</v>
      </c>
      <c r="B719" s="11">
        <v>5640.6</v>
      </c>
      <c r="C719" s="9">
        <f t="shared" si="45"/>
        <v>1.4184900173774828E-4</v>
      </c>
      <c r="D719" s="9">
        <f t="shared" si="43"/>
        <v>1.2602326583369461E-2</v>
      </c>
      <c r="E719" s="90">
        <f>IFERROR(VLOOKUP(A719,SPY!$A$2:$E$379,5,FALSE),"")</f>
        <v>290.72000100000002</v>
      </c>
      <c r="F719" s="9">
        <f t="shared" si="44"/>
        <v>0.1571866641274795</v>
      </c>
    </row>
    <row r="720" spans="1:6" x14ac:dyDescent="0.45">
      <c r="A720" s="10">
        <v>43374</v>
      </c>
      <c r="B720" s="11">
        <v>5631.4</v>
      </c>
      <c r="C720" s="9">
        <f t="shared" si="45"/>
        <v>-1.6310321596993971E-3</v>
      </c>
      <c r="D720" s="9">
        <f t="shared" ref="D720:D783" si="46">B720/B708-1</f>
        <v>7.7486086505251794E-3</v>
      </c>
      <c r="E720" s="90">
        <f>IFERROR(VLOOKUP(A720,SPY!$A$2:$E$379,5,FALSE),"")</f>
        <v>270.63000499999998</v>
      </c>
      <c r="F720" s="9">
        <f t="shared" si="44"/>
        <v>5.2420810089538694E-2</v>
      </c>
    </row>
    <row r="721" spans="1:6" x14ac:dyDescent="0.45">
      <c r="A721" s="10">
        <v>43405</v>
      </c>
      <c r="B721" s="11">
        <v>5639.5</v>
      </c>
      <c r="C721" s="9">
        <f t="shared" si="45"/>
        <v>1.4383634620165342E-3</v>
      </c>
      <c r="D721" s="9">
        <f t="shared" si="46"/>
        <v>9.9933735694970327E-3</v>
      </c>
      <c r="E721" s="90">
        <f>IFERROR(VLOOKUP(A721,SPY!$A$2:$E$379,5,FALSE),"")</f>
        <v>275.64999399999999</v>
      </c>
      <c r="F721" s="9">
        <f t="shared" si="44"/>
        <v>4.0149366433365863E-2</v>
      </c>
    </row>
    <row r="722" spans="1:6" x14ac:dyDescent="0.45">
      <c r="A722" s="10">
        <v>43435</v>
      </c>
      <c r="B722" s="11">
        <v>5679.3</v>
      </c>
      <c r="C722" s="9">
        <f t="shared" si="45"/>
        <v>7.0573632414221432E-3</v>
      </c>
      <c r="D722" s="9">
        <f t="shared" si="46"/>
        <v>1.5920433608214157E-2</v>
      </c>
      <c r="E722" s="90">
        <f>IFERROR(VLOOKUP(A722,SPY!$A$2:$E$379,5,FALSE),"")</f>
        <v>249.91999799999999</v>
      </c>
      <c r="F722" s="9">
        <f t="shared" si="44"/>
        <v>-6.3478932594558946E-2</v>
      </c>
    </row>
    <row r="723" spans="1:6" x14ac:dyDescent="0.45">
      <c r="A723" s="10">
        <v>43466</v>
      </c>
      <c r="B723" s="11">
        <v>5708.4</v>
      </c>
      <c r="C723" s="9">
        <f t="shared" si="45"/>
        <v>5.123870899582661E-3</v>
      </c>
      <c r="D723" s="9">
        <f t="shared" si="46"/>
        <v>2.4828997684062992E-2</v>
      </c>
      <c r="E723" s="90">
        <f>IFERROR(VLOOKUP(A723,SPY!$A$2:$E$379,5,FALSE),"")</f>
        <v>269.92999300000002</v>
      </c>
      <c r="F723" s="9">
        <f t="shared" si="44"/>
        <v>-4.2461870361018783E-2</v>
      </c>
    </row>
    <row r="724" spans="1:6" x14ac:dyDescent="0.45">
      <c r="A724" s="10">
        <v>43497</v>
      </c>
      <c r="B724" s="11">
        <v>5706</v>
      </c>
      <c r="C724" s="9">
        <f t="shared" si="45"/>
        <v>-4.2043304603733844E-4</v>
      </c>
      <c r="D724" s="9">
        <f t="shared" si="46"/>
        <v>2.4361344990395439E-2</v>
      </c>
      <c r="E724" s="90">
        <f>IFERROR(VLOOKUP(A724,SPY!$A$2:$E$379,5,FALSE),"")</f>
        <v>278.67999300000002</v>
      </c>
      <c r="F724" s="9">
        <f t="shared" si="44"/>
        <v>2.5878885165740328E-2</v>
      </c>
    </row>
    <row r="725" spans="1:6" x14ac:dyDescent="0.45">
      <c r="A725" s="10">
        <v>43525</v>
      </c>
      <c r="B725" s="11">
        <v>5701.1</v>
      </c>
      <c r="C725" s="9">
        <f t="shared" si="45"/>
        <v>-8.5874518051165527E-4</v>
      </c>
      <c r="D725" s="9">
        <f t="shared" si="46"/>
        <v>1.9382409212008511E-2</v>
      </c>
      <c r="E725" s="90">
        <f>IFERROR(VLOOKUP(A725,SPY!$A$2:$E$379,5,FALSE),"")</f>
        <v>282.48001099999999</v>
      </c>
      <c r="F725" s="9">
        <f t="shared" si="44"/>
        <v>7.3456269962901777E-2</v>
      </c>
    </row>
    <row r="726" spans="1:6" x14ac:dyDescent="0.45">
      <c r="A726" s="10">
        <v>43556</v>
      </c>
      <c r="B726" s="11">
        <v>5693.2</v>
      </c>
      <c r="C726" s="9">
        <f t="shared" si="45"/>
        <v>-1.3856974969743696E-3</v>
      </c>
      <c r="D726" s="9">
        <f t="shared" si="46"/>
        <v>1.8971935853379085E-2</v>
      </c>
      <c r="E726" s="90">
        <f>IFERROR(VLOOKUP(A726,SPY!$A$2:$E$379,5,FALSE),"")</f>
        <v>294.01998900000001</v>
      </c>
      <c r="F726" s="9">
        <f t="shared" si="44"/>
        <v>0.11156469654966927</v>
      </c>
    </row>
    <row r="727" spans="1:6" x14ac:dyDescent="0.45">
      <c r="A727" s="10">
        <v>43586</v>
      </c>
      <c r="B727" s="11">
        <v>5735.9</v>
      </c>
      <c r="C727" s="9">
        <f t="shared" si="45"/>
        <v>7.5001756481416493E-3</v>
      </c>
      <c r="D727" s="9">
        <f t="shared" si="46"/>
        <v>2.4139839662899343E-2</v>
      </c>
      <c r="E727" s="90">
        <f>IFERROR(VLOOKUP(A727,SPY!$A$2:$E$379,5,FALSE),"")</f>
        <v>275.26998900000001</v>
      </c>
      <c r="F727" s="9">
        <f t="shared" si="44"/>
        <v>1.5981349996446959E-2</v>
      </c>
    </row>
    <row r="728" spans="1:6" x14ac:dyDescent="0.45">
      <c r="A728" s="10">
        <v>43617</v>
      </c>
      <c r="B728" s="11">
        <v>5785.5</v>
      </c>
      <c r="C728" s="9">
        <f t="shared" si="45"/>
        <v>8.6472916194495486E-3</v>
      </c>
      <c r="D728" s="9">
        <f t="shared" si="46"/>
        <v>2.944839857651238E-2</v>
      </c>
      <c r="E728" s="90">
        <f>IFERROR(VLOOKUP(A728,SPY!$A$2:$E$379,5,FALSE),"")</f>
        <v>293</v>
      </c>
      <c r="F728" s="9">
        <f t="shared" si="44"/>
        <v>8.0064881598587823E-2</v>
      </c>
    </row>
    <row r="729" spans="1:6" x14ac:dyDescent="0.45">
      <c r="A729" s="10">
        <v>43647</v>
      </c>
      <c r="B729" s="11">
        <v>5804.2</v>
      </c>
      <c r="C729" s="9">
        <f t="shared" si="45"/>
        <v>3.2322184772275442E-3</v>
      </c>
      <c r="D729" s="9">
        <f t="shared" si="46"/>
        <v>3.0794913688996228E-2</v>
      </c>
      <c r="E729" s="90">
        <f>IFERROR(VLOOKUP(A729,SPY!$A$2:$E$379,5,FALSE),"")</f>
        <v>297.42999300000002</v>
      </c>
      <c r="F729" s="9">
        <f t="shared" si="44"/>
        <v>5.7228190182228911E-2</v>
      </c>
    </row>
    <row r="730" spans="1:6" x14ac:dyDescent="0.45">
      <c r="A730" s="10">
        <v>43678</v>
      </c>
      <c r="B730" s="11">
        <v>5830.7</v>
      </c>
      <c r="C730" s="9">
        <f t="shared" si="45"/>
        <v>4.5656593501257614E-3</v>
      </c>
      <c r="D730" s="9">
        <f t="shared" si="46"/>
        <v>3.384871803964673E-2</v>
      </c>
      <c r="E730" s="90">
        <f>IFERROR(VLOOKUP(A730,SPY!$A$2:$E$379,5,FALSE),"")</f>
        <v>292.45001200000002</v>
      </c>
      <c r="F730" s="9">
        <f t="shared" si="44"/>
        <v>7.3714788148633303E-3</v>
      </c>
    </row>
    <row r="731" spans="1:6" x14ac:dyDescent="0.45">
      <c r="A731" s="10">
        <v>43709</v>
      </c>
      <c r="B731" s="11">
        <v>5857.3</v>
      </c>
      <c r="C731" s="9">
        <f t="shared" si="45"/>
        <v>4.5620594439776951E-3</v>
      </c>
      <c r="D731" s="9">
        <f t="shared" si="46"/>
        <v>3.841789880509161E-2</v>
      </c>
      <c r="E731" s="90">
        <f>IFERROR(VLOOKUP(A731,SPY!$A$2:$E$379,5,FALSE),"")</f>
        <v>296.76998900000001</v>
      </c>
      <c r="F731" s="9">
        <f t="shared" si="44"/>
        <v>2.0810360412732543E-2</v>
      </c>
    </row>
    <row r="732" spans="1:6" x14ac:dyDescent="0.45">
      <c r="A732" s="10">
        <v>43739</v>
      </c>
      <c r="B732" s="11">
        <v>5893.1</v>
      </c>
      <c r="C732" s="9">
        <f t="shared" si="45"/>
        <v>6.1120311406279715E-3</v>
      </c>
      <c r="D732" s="9">
        <f t="shared" si="46"/>
        <v>4.6471570124658301E-2</v>
      </c>
      <c r="E732" s="90">
        <f>IFERROR(VLOOKUP(A732,SPY!$A$2:$E$379,5,FALSE),"")</f>
        <v>303.32998700000002</v>
      </c>
      <c r="F732" s="9">
        <f t="shared" si="44"/>
        <v>0.12082910762241617</v>
      </c>
    </row>
    <row r="733" spans="1:6" x14ac:dyDescent="0.45">
      <c r="A733" s="10">
        <v>43770</v>
      </c>
      <c r="B733" s="11">
        <v>5914.6</v>
      </c>
      <c r="C733" s="9">
        <f t="shared" si="45"/>
        <v>3.6483344928814887E-3</v>
      </c>
      <c r="D733" s="9">
        <f t="shared" si="46"/>
        <v>4.8780920294352326E-2</v>
      </c>
      <c r="E733" s="90">
        <f>IFERROR(VLOOKUP(A733,SPY!$A$2:$E$379,5,FALSE),"")</f>
        <v>314.30999800000001</v>
      </c>
      <c r="F733" s="9">
        <f t="shared" si="44"/>
        <v>0.14025033499547268</v>
      </c>
    </row>
    <row r="734" spans="1:6" x14ac:dyDescent="0.45">
      <c r="A734" s="10">
        <v>43800</v>
      </c>
      <c r="B734" s="11">
        <v>5921.1</v>
      </c>
      <c r="C734" s="9">
        <f t="shared" si="45"/>
        <v>1.098975416765402E-3</v>
      </c>
      <c r="D734" s="9">
        <f t="shared" si="46"/>
        <v>4.2575669536738747E-2</v>
      </c>
      <c r="E734" s="90">
        <f>IFERROR(VLOOKUP(A734,SPY!$A$2:$E$379,5,FALSE),"")</f>
        <v>321.85998499999999</v>
      </c>
      <c r="F734" s="9">
        <f t="shared" si="44"/>
        <v>0.28785206296296462</v>
      </c>
    </row>
    <row r="735" spans="1:6" x14ac:dyDescent="0.45">
      <c r="A735" s="10">
        <v>43831</v>
      </c>
      <c r="B735" s="11">
        <v>5940.6</v>
      </c>
      <c r="C735" s="9">
        <f t="shared" si="45"/>
        <v>3.2933069868774645E-3</v>
      </c>
      <c r="D735" s="9">
        <f t="shared" si="46"/>
        <v>4.0676897204120266E-2</v>
      </c>
      <c r="E735" s="90">
        <f>IFERROR(VLOOKUP(A735,SPY!$A$2:$E$379,5,FALSE),"")</f>
        <v>321.73001099999999</v>
      </c>
      <c r="F735" s="9">
        <f t="shared" si="44"/>
        <v>0.19190167578006045</v>
      </c>
    </row>
    <row r="736" spans="1:6" x14ac:dyDescent="0.45">
      <c r="A736" s="10">
        <v>43862</v>
      </c>
      <c r="B736" s="11">
        <v>5952.8</v>
      </c>
      <c r="C736" s="9">
        <f t="shared" si="45"/>
        <v>2.0536646130020486E-3</v>
      </c>
      <c r="D736" s="9">
        <f t="shared" si="46"/>
        <v>4.3252716438836325E-2</v>
      </c>
      <c r="E736" s="90">
        <f>IFERROR(VLOOKUP(A736,SPY!$A$2:$E$379,5,FALSE),"")</f>
        <v>296.26001000000002</v>
      </c>
      <c r="F736" s="9">
        <f t="shared" si="44"/>
        <v>6.3083168657894984E-2</v>
      </c>
    </row>
    <row r="737" spans="1:6" x14ac:dyDescent="0.45">
      <c r="A737" s="10">
        <v>43891</v>
      </c>
      <c r="B737" s="11">
        <v>6183.2</v>
      </c>
      <c r="C737" s="9">
        <f t="shared" si="45"/>
        <v>3.8704475204945465E-2</v>
      </c>
      <c r="D737" s="9">
        <f t="shared" si="46"/>
        <v>8.4562628264720718E-2</v>
      </c>
      <c r="E737" s="90">
        <f>IFERROR(VLOOKUP(A737,SPY!$A$2:$E$379,5,FALSE),"")</f>
        <v>257.75</v>
      </c>
      <c r="F737" s="9">
        <f t="shared" si="44"/>
        <v>-8.7546056488931545E-2</v>
      </c>
    </row>
    <row r="738" spans="1:6" x14ac:dyDescent="0.45">
      <c r="A738" s="10">
        <v>43922</v>
      </c>
      <c r="B738" s="11">
        <v>6631.1</v>
      </c>
      <c r="C738" s="9">
        <f t="shared" si="45"/>
        <v>7.2438219692068984E-2</v>
      </c>
      <c r="D738" s="9">
        <f t="shared" si="46"/>
        <v>0.16474039204665214</v>
      </c>
      <c r="E738" s="90">
        <f>IFERROR(VLOOKUP(A738,SPY!$A$2:$E$379,5,FALSE),"")</f>
        <v>290.48001099999999</v>
      </c>
      <c r="F738" s="9">
        <f t="shared" si="44"/>
        <v>-1.2039922904697575E-2</v>
      </c>
    </row>
    <row r="739" spans="1:6" x14ac:dyDescent="0.45">
      <c r="A739" s="10">
        <v>43952</v>
      </c>
      <c r="B739" s="11">
        <v>6977.2</v>
      </c>
      <c r="C739" s="9">
        <f t="shared" si="45"/>
        <v>5.2193452066776169E-2</v>
      </c>
      <c r="D739" s="9">
        <f t="shared" si="46"/>
        <v>0.21640893321013266</v>
      </c>
      <c r="E739" s="90">
        <f>IFERROR(VLOOKUP(A739,SPY!$A$2:$E$379,5,FALSE),"")</f>
        <v>304.32000699999998</v>
      </c>
      <c r="F739" s="9">
        <f t="shared" si="44"/>
        <v>0.10553281927148239</v>
      </c>
    </row>
    <row r="740" spans="1:6" x14ac:dyDescent="0.45">
      <c r="A740" s="10">
        <v>43983</v>
      </c>
      <c r="B740" s="11">
        <v>7059.3</v>
      </c>
      <c r="C740" s="9">
        <f t="shared" si="45"/>
        <v>1.1766897896004158E-2</v>
      </c>
      <c r="D740" s="9">
        <f t="shared" si="46"/>
        <v>0.22017111744879436</v>
      </c>
      <c r="E740" s="90">
        <f>IFERROR(VLOOKUP(A740,SPY!$A$2:$E$379,5,FALSE),"")</f>
        <v>308.35998499999999</v>
      </c>
      <c r="F740" s="9">
        <f t="shared" si="44"/>
        <v>5.242315699658695E-2</v>
      </c>
    </row>
    <row r="741" spans="1:6" x14ac:dyDescent="0.45">
      <c r="A741" s="10">
        <v>44013</v>
      </c>
      <c r="B741" s="11">
        <v>7079.2</v>
      </c>
      <c r="C741" s="9">
        <f t="shared" si="45"/>
        <v>2.8189763857606742E-3</v>
      </c>
      <c r="D741" s="9">
        <f t="shared" si="46"/>
        <v>0.21966851590227776</v>
      </c>
      <c r="E741" s="90">
        <f>IFERROR(VLOOKUP(A741,SPY!$A$2:$E$379,5,FALSE),"")</f>
        <v>326.51998900000001</v>
      </c>
      <c r="F741" s="9">
        <f t="shared" si="44"/>
        <v>9.7804514287837652E-2</v>
      </c>
    </row>
    <row r="742" spans="1:6" x14ac:dyDescent="0.45">
      <c r="A742" s="10">
        <v>44044</v>
      </c>
      <c r="B742" s="11">
        <v>7080.8</v>
      </c>
      <c r="C742" s="9">
        <f t="shared" si="45"/>
        <v>2.2601423889700989E-4</v>
      </c>
      <c r="D742" s="9">
        <f t="shared" si="46"/>
        <v>0.21439964326753236</v>
      </c>
      <c r="E742" s="90">
        <f>IFERROR(VLOOKUP(A742,SPY!$A$2:$E$379,5,FALSE),"")</f>
        <v>349.30999800000001</v>
      </c>
      <c r="F742" s="9">
        <f t="shared" si="44"/>
        <v>0.19442634182555607</v>
      </c>
    </row>
    <row r="743" spans="1:6" x14ac:dyDescent="0.45">
      <c r="A743" s="10">
        <v>44075</v>
      </c>
      <c r="B743" s="11">
        <v>7151.9</v>
      </c>
      <c r="C743" s="9">
        <f t="shared" si="45"/>
        <v>1.0041238278160503E-2</v>
      </c>
      <c r="D743" s="9">
        <f t="shared" si="46"/>
        <v>0.22102333839823807</v>
      </c>
      <c r="E743" s="90">
        <f>IFERROR(VLOOKUP(A743,SPY!$A$2:$E$379,5,FALSE),"")</f>
        <v>334.89001500000001</v>
      </c>
      <c r="F743" s="9">
        <f t="shared" si="44"/>
        <v>0.12844973350725164</v>
      </c>
    </row>
    <row r="744" spans="1:6" x14ac:dyDescent="0.45">
      <c r="A744" s="10">
        <v>44105</v>
      </c>
      <c r="B744" s="11">
        <v>7202.1</v>
      </c>
      <c r="C744" s="9">
        <f t="shared" si="45"/>
        <v>7.0191138019268795E-3</v>
      </c>
      <c r="D744" s="9">
        <f t="shared" si="46"/>
        <v>0.22212417912473903</v>
      </c>
      <c r="E744" s="90">
        <f>IFERROR(VLOOKUP(A744,SPY!$A$2:$E$379,5,FALSE),"")</f>
        <v>326.540009</v>
      </c>
      <c r="F744" s="9">
        <f t="shared" si="44"/>
        <v>7.6517400173824468E-2</v>
      </c>
    </row>
    <row r="745" spans="1:6" x14ac:dyDescent="0.45">
      <c r="A745" s="10">
        <v>44136</v>
      </c>
      <c r="B745" s="11">
        <v>7267</v>
      </c>
      <c r="C745" s="9">
        <f t="shared" si="45"/>
        <v>9.0112606045458232E-3</v>
      </c>
      <c r="D745" s="9">
        <f t="shared" si="46"/>
        <v>0.22865451594359709</v>
      </c>
      <c r="E745" s="90">
        <f>IFERROR(VLOOKUP(A745,SPY!$A$2:$E$379,5,FALSE),"")</f>
        <v>362.05999800000001</v>
      </c>
      <c r="F745" s="9">
        <f t="shared" ref="F745:F787" si="47">IFERROR(E745/E733-1,"")</f>
        <v>0.15192007986968337</v>
      </c>
    </row>
    <row r="746" spans="1:6" x14ac:dyDescent="0.45">
      <c r="A746" s="10">
        <v>44166</v>
      </c>
      <c r="B746" s="11">
        <v>7288.9</v>
      </c>
      <c r="C746" s="9">
        <f t="shared" si="45"/>
        <v>3.0136232282922393E-3</v>
      </c>
      <c r="D746" s="9">
        <f t="shared" si="46"/>
        <v>0.23100437418722852</v>
      </c>
      <c r="E746" s="90">
        <f>IFERROR(VLOOKUP(A746,SPY!$A$2:$E$379,5,FALSE),"")</f>
        <v>373.88000499999998</v>
      </c>
      <c r="F746" s="9">
        <f t="shared" si="47"/>
        <v>0.16162313560040698</v>
      </c>
    </row>
    <row r="747" spans="1:6" x14ac:dyDescent="0.45">
      <c r="A747" s="10">
        <v>44197</v>
      </c>
      <c r="B747" s="11">
        <v>7360.6</v>
      </c>
      <c r="C747" s="9">
        <f t="shared" si="45"/>
        <v>9.8368752486659439E-3</v>
      </c>
      <c r="D747" s="9">
        <f t="shared" si="46"/>
        <v>0.239033094300239</v>
      </c>
      <c r="E747" s="90">
        <f>IFERROR(VLOOKUP(A747,SPY!$A$2:$E$379,5,FALSE),"")</f>
        <v>370.07000699999998</v>
      </c>
      <c r="F747" s="9">
        <f t="shared" si="47"/>
        <v>0.15025019223338787</v>
      </c>
    </row>
    <row r="748" spans="1:6" x14ac:dyDescent="0.45">
      <c r="A748" s="10">
        <v>44228</v>
      </c>
      <c r="B748" s="11">
        <v>7420.7</v>
      </c>
      <c r="C748" s="9">
        <f t="shared" si="45"/>
        <v>8.1650952368013119E-3</v>
      </c>
      <c r="D748" s="9">
        <f t="shared" si="46"/>
        <v>0.24658984007525864</v>
      </c>
      <c r="E748" s="90">
        <f>IFERROR(VLOOKUP(A748,SPY!$A$2:$E$379,5,FALSE),"")</f>
        <v>380.35998499999999</v>
      </c>
      <c r="F748" s="9">
        <f t="shared" si="47"/>
        <v>0.28387218038641104</v>
      </c>
    </row>
    <row r="749" spans="1:6" x14ac:dyDescent="0.45">
      <c r="A749" s="10">
        <v>44256</v>
      </c>
      <c r="B749" s="11">
        <v>7474</v>
      </c>
      <c r="C749" s="9">
        <f t="shared" si="45"/>
        <v>7.1826108049106718E-3</v>
      </c>
      <c r="D749" s="9">
        <f t="shared" si="46"/>
        <v>0.20875921852762325</v>
      </c>
      <c r="E749" s="90">
        <f>IFERROR(VLOOKUP(A749,SPY!$A$2:$E$379,5,FALSE),"")</f>
        <v>396.32998700000002</v>
      </c>
      <c r="F749" s="9">
        <f t="shared" si="47"/>
        <v>0.53765271387002911</v>
      </c>
    </row>
    <row r="750" spans="1:6" x14ac:dyDescent="0.45">
      <c r="A750" s="10">
        <v>44287</v>
      </c>
      <c r="B750" s="11">
        <v>7544.5</v>
      </c>
      <c r="C750" s="9">
        <f t="shared" si="45"/>
        <v>9.4327000267593331E-3</v>
      </c>
      <c r="D750" s="9">
        <f t="shared" si="46"/>
        <v>0.13774486887545057</v>
      </c>
      <c r="E750" s="90">
        <f>IFERROR(VLOOKUP(A750,SPY!$A$2:$E$379,5,FALSE),"")</f>
        <v>417.29998799999998</v>
      </c>
      <c r="F750" s="9">
        <f t="shared" si="47"/>
        <v>0.43658762117025662</v>
      </c>
    </row>
    <row r="751" spans="1:6" x14ac:dyDescent="0.45">
      <c r="A751" s="10">
        <v>44317</v>
      </c>
      <c r="B751" s="11">
        <v>7610.1</v>
      </c>
      <c r="C751" s="9">
        <f t="shared" si="45"/>
        <v>8.6950758830937058E-3</v>
      </c>
      <c r="D751" s="9">
        <f t="shared" si="46"/>
        <v>9.0709740296967434E-2</v>
      </c>
      <c r="E751" s="90">
        <f>IFERROR(VLOOKUP(A751,SPY!$A$2:$E$379,5,FALSE),"")</f>
        <v>420.040009</v>
      </c>
      <c r="F751" s="9">
        <f t="shared" si="47"/>
        <v>0.38025762137945818</v>
      </c>
    </row>
    <row r="752" spans="1:6" x14ac:dyDescent="0.45">
      <c r="A752" s="10">
        <v>44348</v>
      </c>
      <c r="B752" s="11">
        <v>7564</v>
      </c>
      <c r="C752" s="9">
        <f t="shared" si="45"/>
        <v>-6.0577390573054446E-3</v>
      </c>
      <c r="D752" s="9">
        <f t="shared" si="46"/>
        <v>7.1494340798662792E-2</v>
      </c>
      <c r="E752" s="90">
        <f>IFERROR(VLOOKUP(A752,SPY!$A$2:$E$379,5,FALSE),"")</f>
        <v>428.05999800000001</v>
      </c>
      <c r="F752" s="9">
        <f t="shared" si="47"/>
        <v>0.38818270470469773</v>
      </c>
    </row>
    <row r="753" spans="1:6" x14ac:dyDescent="0.45">
      <c r="A753" s="10">
        <v>44378</v>
      </c>
      <c r="B753" s="11">
        <v>7582.9</v>
      </c>
      <c r="C753" s="9">
        <f t="shared" si="45"/>
        <v>2.4986779481754873E-3</v>
      </c>
      <c r="D753" s="9">
        <f t="shared" si="46"/>
        <v>7.1152107582777679E-2</v>
      </c>
      <c r="E753" s="90">
        <f>IFERROR(VLOOKUP(A753,SPY!$A$2:$E$379,5,FALSE),"")</f>
        <v>438.51001000000002</v>
      </c>
      <c r="F753" s="9">
        <f t="shared" si="47"/>
        <v>0.34298059773608536</v>
      </c>
    </row>
    <row r="754" spans="1:6" x14ac:dyDescent="0.45">
      <c r="A754" s="10">
        <v>44409</v>
      </c>
      <c r="B754" s="11">
        <v>7638</v>
      </c>
      <c r="C754" s="9">
        <f t="shared" si="45"/>
        <v>7.2663492858933143E-3</v>
      </c>
      <c r="D754" s="9">
        <f t="shared" si="46"/>
        <v>7.869167325725912E-2</v>
      </c>
      <c r="E754" s="90">
        <f>IFERROR(VLOOKUP(A754,SPY!$A$2:$E$379,5,FALSE),"")</f>
        <v>451.55999800000001</v>
      </c>
      <c r="F754" s="9">
        <f t="shared" si="47"/>
        <v>0.29271993525933948</v>
      </c>
    </row>
    <row r="755" spans="1:6" x14ac:dyDescent="0.45">
      <c r="A755" s="10">
        <v>44440</v>
      </c>
      <c r="B755" s="11">
        <v>7654.9</v>
      </c>
      <c r="C755" s="9">
        <f t="shared" si="45"/>
        <v>2.2126211050013112E-3</v>
      </c>
      <c r="D755" s="9">
        <f t="shared" si="46"/>
        <v>7.0330961003369774E-2</v>
      </c>
      <c r="E755" s="90">
        <f>IFERROR(VLOOKUP(A755,SPY!$A$2:$E$379,5,FALSE),"")</f>
        <v>429.14001500000001</v>
      </c>
      <c r="F755" s="9">
        <f t="shared" si="47"/>
        <v>0.28143568269719843</v>
      </c>
    </row>
    <row r="756" spans="1:6" x14ac:dyDescent="0.45">
      <c r="A756" s="10">
        <v>44470</v>
      </c>
      <c r="B756" s="11">
        <v>7649.7</v>
      </c>
      <c r="C756" s="9">
        <f t="shared" si="45"/>
        <v>-6.7930345269040515E-4</v>
      </c>
      <c r="D756" s="9">
        <f t="shared" si="46"/>
        <v>6.2148540009163922E-2</v>
      </c>
      <c r="E756" s="90">
        <f>IFERROR(VLOOKUP(A756,SPY!$A$2:$E$379,5,FALSE),"")</f>
        <v>459.25</v>
      </c>
      <c r="F756" s="9">
        <f t="shared" si="47"/>
        <v>0.40641265187200992</v>
      </c>
    </row>
    <row r="757" spans="1:6" x14ac:dyDescent="0.45">
      <c r="A757" s="10">
        <v>44501</v>
      </c>
      <c r="B757" s="11">
        <v>7647.3</v>
      </c>
      <c r="C757" s="9">
        <f t="shared" si="45"/>
        <v>-3.1373779363896848E-4</v>
      </c>
      <c r="D757" s="9">
        <f t="shared" si="46"/>
        <v>5.2332461813678233E-2</v>
      </c>
      <c r="E757" s="90">
        <f>IFERROR(VLOOKUP(A757,SPY!$A$2:$E$379,5,FALSE),"")</f>
        <v>455.55999800000001</v>
      </c>
      <c r="F757" s="9">
        <f t="shared" si="47"/>
        <v>0.2582444912900872</v>
      </c>
    </row>
    <row r="758" spans="1:6" x14ac:dyDescent="0.45">
      <c r="A758" s="10">
        <v>44531</v>
      </c>
      <c r="B758" s="11">
        <v>7656.7</v>
      </c>
      <c r="C758" s="9">
        <f t="shared" si="45"/>
        <v>1.2291920024061209E-3</v>
      </c>
      <c r="D758" s="9">
        <f t="shared" si="46"/>
        <v>5.046028893248633E-2</v>
      </c>
      <c r="E758" s="90">
        <f>IFERROR(VLOOKUP(A758,SPY!$A$2:$E$379,5,FALSE),"")</f>
        <v>474.959991</v>
      </c>
      <c r="F758" s="9">
        <f t="shared" si="47"/>
        <v>0.27035408325727395</v>
      </c>
    </row>
    <row r="759" spans="1:6" x14ac:dyDescent="0.45">
      <c r="A759" s="10">
        <v>44562</v>
      </c>
      <c r="B759" s="11">
        <v>7634.4</v>
      </c>
      <c r="C759" s="9">
        <f t="shared" si="45"/>
        <v>-2.9124818786161466E-3</v>
      </c>
      <c r="D759" s="9">
        <f t="shared" si="46"/>
        <v>3.7198054506426104E-2</v>
      </c>
      <c r="E759" s="90">
        <f>IFERROR(VLOOKUP(A759,SPY!$A$2:$E$379,5,FALSE),"")</f>
        <v>449.91000400000001</v>
      </c>
      <c r="F759" s="9">
        <f t="shared" si="47"/>
        <v>0.2157429553592547</v>
      </c>
    </row>
    <row r="760" spans="1:6" x14ac:dyDescent="0.45">
      <c r="A760" s="10">
        <v>44593</v>
      </c>
      <c r="B760" s="11">
        <v>7596.5</v>
      </c>
      <c r="C760" s="9">
        <f t="shared" si="45"/>
        <v>-4.9643717908414153E-3</v>
      </c>
      <c r="D760" s="9">
        <f t="shared" si="46"/>
        <v>2.3690487420324313E-2</v>
      </c>
      <c r="E760" s="90">
        <f>IFERROR(VLOOKUP(A760,SPY!$A$2:$E$379,5,FALSE),"")</f>
        <v>436.63000499999998</v>
      </c>
      <c r="F760" s="9">
        <f t="shared" si="47"/>
        <v>0.14793885324188349</v>
      </c>
    </row>
    <row r="761" spans="1:6" x14ac:dyDescent="0.45">
      <c r="A761" s="10">
        <v>44621</v>
      </c>
      <c r="B761" s="11">
        <v>7553.7</v>
      </c>
      <c r="C761" s="9">
        <f t="shared" si="45"/>
        <v>-5.6341736325939973E-3</v>
      </c>
      <c r="D761" s="9">
        <f t="shared" si="46"/>
        <v>1.0663633930960703E-2</v>
      </c>
      <c r="E761" s="90">
        <f>IFERROR(VLOOKUP(A761,SPY!$A$2:$E$379,5,FALSE),"")</f>
        <v>451.64001500000001</v>
      </c>
      <c r="F761" s="9">
        <f t="shared" si="47"/>
        <v>0.13955549621331076</v>
      </c>
    </row>
    <row r="762" spans="1:6" x14ac:dyDescent="0.45">
      <c r="A762" s="10">
        <v>44652</v>
      </c>
      <c r="B762" s="11">
        <v>7522.5</v>
      </c>
      <c r="C762" s="9">
        <f t="shared" si="45"/>
        <v>-4.1304261487747906E-3</v>
      </c>
      <c r="D762" s="9">
        <f t="shared" si="46"/>
        <v>-2.9160315461594921E-3</v>
      </c>
      <c r="E762" s="90">
        <f>IFERROR(VLOOKUP(A762,SPY!$A$2:$E$379,5,FALSE),"")</f>
        <v>412</v>
      </c>
      <c r="F762" s="9">
        <f t="shared" si="47"/>
        <v>-1.2700666552619144E-2</v>
      </c>
    </row>
    <row r="763" spans="1:6" x14ac:dyDescent="0.45">
      <c r="A763" s="10">
        <v>44682</v>
      </c>
      <c r="B763" s="11">
        <v>7444.9</v>
      </c>
      <c r="C763" s="9">
        <f t="shared" si="45"/>
        <v>-1.0315719508142251E-2</v>
      </c>
      <c r="D763" s="9">
        <f t="shared" si="46"/>
        <v>-2.1707993324660779E-2</v>
      </c>
      <c r="E763" s="90">
        <f>IFERROR(VLOOKUP(A763,SPY!$A$2:$E$379,5,FALSE),"")</f>
        <v>412.92999300000002</v>
      </c>
      <c r="F763" s="9">
        <f t="shared" si="47"/>
        <v>-1.6926997066129434E-2</v>
      </c>
    </row>
    <row r="764" spans="1:6" x14ac:dyDescent="0.45">
      <c r="A764" s="10">
        <v>44713</v>
      </c>
      <c r="B764" s="11">
        <v>7339.2</v>
      </c>
      <c r="C764" s="9">
        <f t="shared" si="45"/>
        <v>-1.4197638651963107E-2</v>
      </c>
      <c r="D764" s="9">
        <f t="shared" si="46"/>
        <v>-2.971972501322051E-2</v>
      </c>
      <c r="E764" s="90">
        <f>IFERROR(VLOOKUP(A764,SPY!$A$2:$E$379,5,FALSE),"")</f>
        <v>377.25</v>
      </c>
      <c r="F764" s="9">
        <f t="shared" si="47"/>
        <v>-0.11869830920290758</v>
      </c>
    </row>
    <row r="765" spans="1:6" x14ac:dyDescent="0.45">
      <c r="A765" s="10">
        <v>44743</v>
      </c>
      <c r="B765" s="11">
        <v>7337.2</v>
      </c>
      <c r="C765" s="9">
        <f t="shared" si="45"/>
        <v>-2.7250926531496855E-4</v>
      </c>
      <c r="D765" s="9">
        <f t="shared" si="46"/>
        <v>-3.240185153437336E-2</v>
      </c>
      <c r="E765" s="90">
        <f>IFERROR(VLOOKUP(A765,SPY!$A$2:$E$379,5,FALSE),"")</f>
        <v>411.98998999999998</v>
      </c>
      <c r="F765" s="9">
        <f t="shared" si="47"/>
        <v>-6.0477570397993952E-2</v>
      </c>
    </row>
    <row r="766" spans="1:6" x14ac:dyDescent="0.45">
      <c r="A766" s="10">
        <v>44774</v>
      </c>
      <c r="B766" s="11">
        <v>7323.3</v>
      </c>
      <c r="C766" s="9">
        <f t="shared" si="45"/>
        <v>-1.8944556506568233E-3</v>
      </c>
      <c r="D766" s="9">
        <f t="shared" si="46"/>
        <v>-4.1201885310290676E-2</v>
      </c>
      <c r="E766" s="90">
        <f>IFERROR(VLOOKUP(A766,SPY!$A$2:$E$379,5,FALSE),"")</f>
        <v>395.17999300000002</v>
      </c>
      <c r="F766" s="9">
        <f t="shared" si="47"/>
        <v>-0.12485606619211642</v>
      </c>
    </row>
    <row r="767" spans="1:6" x14ac:dyDescent="0.45">
      <c r="A767" s="10">
        <v>44805</v>
      </c>
      <c r="B767" s="11">
        <v>7268.3</v>
      </c>
      <c r="C767" s="9">
        <f t="shared" si="45"/>
        <v>-7.5102754222823309E-3</v>
      </c>
      <c r="D767" s="9">
        <f t="shared" si="46"/>
        <v>-5.0503599001946342E-2</v>
      </c>
      <c r="E767" s="90">
        <f>IFERROR(VLOOKUP(A767,SPY!$A$2:$E$379,5,FALSE),"")</f>
        <v>357.17999300000002</v>
      </c>
      <c r="F767" s="9">
        <f t="shared" si="47"/>
        <v>-0.16768425102469176</v>
      </c>
    </row>
    <row r="768" spans="1:6" x14ac:dyDescent="0.45">
      <c r="A768" s="10">
        <v>44835</v>
      </c>
      <c r="B768" s="11">
        <v>7208.5</v>
      </c>
      <c r="C768" s="9">
        <f t="shared" si="45"/>
        <v>-8.227508495796787E-3</v>
      </c>
      <c r="D768" s="9">
        <f t="shared" si="46"/>
        <v>-5.767546439729665E-2</v>
      </c>
      <c r="E768" s="90">
        <f>IFERROR(VLOOKUP(A768,SPY!$A$2:$E$379,5,FALSE),"")</f>
        <v>386.209991</v>
      </c>
      <c r="F768" s="9">
        <f t="shared" si="47"/>
        <v>-0.15904193576483394</v>
      </c>
    </row>
    <row r="769" spans="1:6" x14ac:dyDescent="0.45">
      <c r="A769" s="10">
        <v>44866</v>
      </c>
      <c r="B769" s="11">
        <v>7167.3</v>
      </c>
      <c r="C769" s="9">
        <f t="shared" si="45"/>
        <v>-5.7154747867100841E-3</v>
      </c>
      <c r="D769" s="9">
        <f t="shared" si="46"/>
        <v>-6.2767251186693351E-2</v>
      </c>
      <c r="E769" s="90">
        <f>IFERROR(VLOOKUP(A769,SPY!$A$2:$E$379,5,FALSE),"")</f>
        <v>407.67999300000002</v>
      </c>
      <c r="F769" s="9">
        <f t="shared" si="47"/>
        <v>-0.10510142508166398</v>
      </c>
    </row>
    <row r="770" spans="1:6" x14ac:dyDescent="0.45">
      <c r="A770" s="10">
        <v>44896</v>
      </c>
      <c r="B770" s="11">
        <v>7131.3</v>
      </c>
      <c r="C770" s="9">
        <f t="shared" si="45"/>
        <v>-5.0228119375497204E-3</v>
      </c>
      <c r="D770" s="9">
        <f t="shared" si="46"/>
        <v>-6.8619640315018215E-2</v>
      </c>
      <c r="E770" s="90">
        <f>IFERROR(VLOOKUP(A770,SPY!$A$2:$E$379,5,FALSE),"")</f>
        <v>382.42999300000002</v>
      </c>
      <c r="F770" s="9">
        <f t="shared" si="47"/>
        <v>-0.19481640507273801</v>
      </c>
    </row>
    <row r="771" spans="1:6" x14ac:dyDescent="0.45">
      <c r="A771" s="10">
        <v>44927</v>
      </c>
      <c r="B771" s="11">
        <v>7065.9</v>
      </c>
      <c r="C771" s="9">
        <f t="shared" si="45"/>
        <v>-9.1708384165580803E-3</v>
      </c>
      <c r="D771" s="9">
        <f t="shared" si="46"/>
        <v>-7.4465576862621785E-2</v>
      </c>
      <c r="E771" s="90">
        <f>IFERROR(VLOOKUP(A771,SPY!$A$2:$E$379,5,FALSE),"")</f>
        <v>406.48001099999999</v>
      </c>
      <c r="F771" s="9">
        <f t="shared" si="47"/>
        <v>-9.6530400777663172E-2</v>
      </c>
    </row>
    <row r="772" spans="1:6" x14ac:dyDescent="0.45">
      <c r="A772" s="10">
        <v>44958</v>
      </c>
      <c r="B772" s="11">
        <v>7014.9</v>
      </c>
      <c r="C772" s="9">
        <f t="shared" si="45"/>
        <v>-7.2177641913980795E-3</v>
      </c>
      <c r="D772" s="9">
        <f t="shared" si="46"/>
        <v>-7.6561574409267474E-2</v>
      </c>
      <c r="E772" s="90">
        <f>IFERROR(VLOOKUP(A772,SPY!$A$2:$E$379,5,FALSE),"")</f>
        <v>396.26001000000002</v>
      </c>
      <c r="F772" s="9">
        <f t="shared" si="47"/>
        <v>-9.2458132830335327E-2</v>
      </c>
    </row>
    <row r="773" spans="1:6" x14ac:dyDescent="0.45">
      <c r="A773" s="10">
        <v>44986</v>
      </c>
      <c r="B773" s="11">
        <v>6927.3</v>
      </c>
      <c r="C773" s="9">
        <f t="shared" ref="C773:C787" si="48">B773/B772-1</f>
        <v>-1.2487704742761729E-2</v>
      </c>
      <c r="D773" s="9">
        <f t="shared" si="46"/>
        <v>-8.2926248063862729E-2</v>
      </c>
      <c r="E773" s="90">
        <f>IFERROR(VLOOKUP(A773,SPY!$A$2:$E$379,5,FALSE),"")</f>
        <v>409.39001500000001</v>
      </c>
      <c r="F773" s="9">
        <f t="shared" si="47"/>
        <v>-9.3547955444116315E-2</v>
      </c>
    </row>
    <row r="774" spans="1:6" x14ac:dyDescent="0.45">
      <c r="A774" s="10">
        <v>45017</v>
      </c>
      <c r="B774" s="11">
        <v>6845.8</v>
      </c>
      <c r="C774" s="9">
        <f t="shared" si="48"/>
        <v>-1.1765045544440134E-2</v>
      </c>
      <c r="D774" s="9">
        <f t="shared" si="46"/>
        <v>-8.9956796277833151E-2</v>
      </c>
      <c r="E774" s="90">
        <f>IFERROR(VLOOKUP(A774,SPY!$A$2:$E$379,5,FALSE),"")</f>
        <v>415.92999300000002</v>
      </c>
      <c r="F774" s="9">
        <f t="shared" si="47"/>
        <v>9.5388179611650692E-3</v>
      </c>
    </row>
    <row r="775" spans="1:6" x14ac:dyDescent="0.45">
      <c r="A775" s="10">
        <v>45047</v>
      </c>
      <c r="B775" s="11">
        <v>6868.8</v>
      </c>
      <c r="C775" s="9">
        <f t="shared" si="48"/>
        <v>3.3597242104648206E-3</v>
      </c>
      <c r="D775" s="9">
        <f t="shared" si="46"/>
        <v>-7.7381831858050365E-2</v>
      </c>
      <c r="E775" s="90">
        <f>IFERROR(VLOOKUP(A775,SPY!$A$2:$E$379,5,FALSE),"")</f>
        <v>417.85000600000001</v>
      </c>
      <c r="F775" s="9">
        <f t="shared" si="47"/>
        <v>1.1914884080604926E-2</v>
      </c>
    </row>
    <row r="776" spans="1:6" x14ac:dyDescent="0.45">
      <c r="A776" s="10">
        <v>45078</v>
      </c>
      <c r="B776" s="11">
        <v>6848.7</v>
      </c>
      <c r="C776" s="9">
        <f t="shared" si="48"/>
        <v>-2.9262753319357904E-3</v>
      </c>
      <c r="D776" s="9">
        <f t="shared" si="46"/>
        <v>-6.6832897318508833E-2</v>
      </c>
      <c r="E776" s="90">
        <f>IFERROR(VLOOKUP(A776,SPY!$A$2:$E$379,5,FALSE),"")</f>
        <v>443.27999899999998</v>
      </c>
      <c r="F776" s="9">
        <f t="shared" si="47"/>
        <v>0.17502981842279652</v>
      </c>
    </row>
    <row r="777" spans="1:6" x14ac:dyDescent="0.45">
      <c r="A777" s="10">
        <v>45108</v>
      </c>
      <c r="B777" s="11">
        <v>6825.8</v>
      </c>
      <c r="C777" s="9">
        <f t="shared" si="48"/>
        <v>-3.3437002642836555E-3</v>
      </c>
      <c r="D777" s="9">
        <f t="shared" si="46"/>
        <v>-6.9699612931363397E-2</v>
      </c>
      <c r="E777" s="90">
        <f>IFERROR(VLOOKUP(A777,SPY!$A$2:$E$379,5,FALSE),"")</f>
        <v>457.790009</v>
      </c>
      <c r="F777" s="9">
        <f t="shared" si="47"/>
        <v>0.11116779560590784</v>
      </c>
    </row>
    <row r="778" spans="1:6" x14ac:dyDescent="0.45">
      <c r="A778" s="10">
        <v>45139</v>
      </c>
      <c r="B778" s="11">
        <v>6781.9</v>
      </c>
      <c r="C778" s="9">
        <f t="shared" si="48"/>
        <v>-6.4314805590554025E-3</v>
      </c>
      <c r="D778" s="9">
        <f t="shared" si="46"/>
        <v>-7.3928420247702631E-2</v>
      </c>
      <c r="E778" s="90">
        <f>IFERROR(VLOOKUP(A778,SPY!$A$2:$E$379,5,FALSE),"")</f>
        <v>450.35000600000001</v>
      </c>
      <c r="F778" s="9">
        <f t="shared" si="47"/>
        <v>0.13960730294359802</v>
      </c>
    </row>
    <row r="779" spans="1:6" x14ac:dyDescent="0.45">
      <c r="A779" s="10">
        <v>45170</v>
      </c>
      <c r="B779" s="11">
        <v>6739.9</v>
      </c>
      <c r="C779" s="9">
        <f t="shared" si="48"/>
        <v>-6.1929547766850224E-3</v>
      </c>
      <c r="D779" s="9">
        <f t="shared" si="46"/>
        <v>-7.2699255671890284E-2</v>
      </c>
      <c r="E779" s="90">
        <f>IFERROR(VLOOKUP(A779,SPY!$A$2:$E$379,5,FALSE),"")</f>
        <v>427.48001099999999</v>
      </c>
      <c r="F779" s="9">
        <f t="shared" si="47"/>
        <v>0.19681958502082164</v>
      </c>
    </row>
    <row r="780" spans="1:6" x14ac:dyDescent="0.45">
      <c r="A780" s="10">
        <v>45200</v>
      </c>
      <c r="B780" s="11">
        <v>6728.3</v>
      </c>
      <c r="C780" s="9">
        <f t="shared" si="48"/>
        <v>-1.7210937847741414E-3</v>
      </c>
      <c r="D780" s="9">
        <f t="shared" si="46"/>
        <v>-6.6615800790733148E-2</v>
      </c>
      <c r="E780" s="90">
        <f>IFERROR(VLOOKUP(A780,SPY!$A$2:$E$379,5,FALSE),"")</f>
        <v>418.20001200000002</v>
      </c>
      <c r="F780" s="9">
        <f t="shared" si="47"/>
        <v>8.2830640701887059E-2</v>
      </c>
    </row>
    <row r="781" spans="1:6" x14ac:dyDescent="0.45">
      <c r="A781" s="10">
        <v>45231</v>
      </c>
      <c r="B781" s="11">
        <v>6721.9</v>
      </c>
      <c r="C781" s="9">
        <f t="shared" si="48"/>
        <v>-9.51206099609192E-4</v>
      </c>
      <c r="D781" s="9">
        <f t="shared" si="46"/>
        <v>-6.2143345471795564E-2</v>
      </c>
      <c r="E781" s="90">
        <f>IFERROR(VLOOKUP(A781,SPY!$A$2:$E$379,5,FALSE),"")</f>
        <v>456.39999399999999</v>
      </c>
      <c r="F781" s="9">
        <f t="shared" si="47"/>
        <v>0.11950549901034746</v>
      </c>
    </row>
    <row r="782" spans="1:6" x14ac:dyDescent="0.45">
      <c r="A782" s="10">
        <v>45261</v>
      </c>
      <c r="B782" s="11">
        <v>6722.1</v>
      </c>
      <c r="C782" s="9">
        <f t="shared" si="48"/>
        <v>2.9753492316375585E-5</v>
      </c>
      <c r="D782" s="9">
        <f t="shared" si="46"/>
        <v>-5.7380842202683913E-2</v>
      </c>
      <c r="E782" s="90">
        <f>IFERROR(VLOOKUP(A782,SPY!$A$2:$E$379,5,FALSE),"")</f>
        <v>475.30999800000001</v>
      </c>
      <c r="F782" s="9">
        <f t="shared" si="47"/>
        <v>0.2428679933584601</v>
      </c>
    </row>
    <row r="783" spans="1:6" x14ac:dyDescent="0.45">
      <c r="A783" s="10">
        <v>45292</v>
      </c>
      <c r="B783" s="11">
        <v>6701.8</v>
      </c>
      <c r="C783" s="9">
        <f t="shared" si="48"/>
        <v>-3.0198896178278423E-3</v>
      </c>
      <c r="D783" s="9">
        <f t="shared" si="46"/>
        <v>-5.1529175335059851E-2</v>
      </c>
      <c r="E783" s="90">
        <f>IFERROR(VLOOKUP(A783,SPY!$A$2:$E$379,5,FALSE),"")</f>
        <v>482.88000499999998</v>
      </c>
      <c r="F783" s="9">
        <f t="shared" si="47"/>
        <v>0.18795510709627483</v>
      </c>
    </row>
    <row r="784" spans="1:6" x14ac:dyDescent="0.45">
      <c r="A784" s="10">
        <v>45323</v>
      </c>
      <c r="B784" s="11">
        <v>6670.4</v>
      </c>
      <c r="C784" s="9">
        <f t="shared" si="48"/>
        <v>-4.6853084246024634E-3</v>
      </c>
      <c r="D784" s="9">
        <f t="shared" ref="D784:D787" si="49">B784/B772-1</f>
        <v>-4.9109752099103288E-2</v>
      </c>
      <c r="E784" s="90">
        <f>IFERROR(VLOOKUP(A784,SPY!$A$2:$E$379,5,FALSE),"")</f>
        <v>508.07998700000002</v>
      </c>
      <c r="F784" s="9">
        <f t="shared" si="47"/>
        <v>0.2821883969568364</v>
      </c>
    </row>
    <row r="785" spans="1:6" x14ac:dyDescent="0.45">
      <c r="A785" s="10">
        <v>45352</v>
      </c>
      <c r="B785" s="11">
        <v>6675.2</v>
      </c>
      <c r="C785" s="9">
        <f t="shared" si="48"/>
        <v>7.1959702566570805E-4</v>
      </c>
      <c r="D785" s="9">
        <f t="shared" si="49"/>
        <v>-3.6392245174887816E-2</v>
      </c>
      <c r="E785" s="90">
        <f>IFERROR(VLOOKUP(A785,SPY!$A$2:$E$379,5,FALSE),"")</f>
        <v>523.07000700000003</v>
      </c>
      <c r="F785" s="9">
        <f t="shared" si="47"/>
        <v>0.27768139875126163</v>
      </c>
    </row>
    <row r="786" spans="1:6" x14ac:dyDescent="0.45">
      <c r="A786" s="10">
        <v>45383</v>
      </c>
      <c r="B786" s="11">
        <v>6663.4</v>
      </c>
      <c r="C786" s="9">
        <f t="shared" si="48"/>
        <v>-1.7677372962607851E-3</v>
      </c>
      <c r="D786" s="9">
        <f t="shared" si="49"/>
        <v>-2.6644073738642748E-2</v>
      </c>
      <c r="E786" s="90">
        <f>IFERROR(VLOOKUP(A786,SPY!$A$2:$E$379,5,FALSE),"")</f>
        <v>501.98001099999999</v>
      </c>
      <c r="F786" s="9">
        <f t="shared" si="47"/>
        <v>0.20688582080686824</v>
      </c>
    </row>
    <row r="787" spans="1:6" x14ac:dyDescent="0.45">
      <c r="A787" s="10">
        <v>45413</v>
      </c>
      <c r="B787" s="11">
        <v>6692.8</v>
      </c>
      <c r="C787" s="9">
        <f t="shared" si="48"/>
        <v>4.4121619593602279E-3</v>
      </c>
      <c r="D787" s="9">
        <f t="shared" si="49"/>
        <v>-2.5623107384113664E-2</v>
      </c>
      <c r="E787" s="90">
        <f>IFERROR(VLOOKUP(A787,SPY!$A$2:$E$379,5,FALSE),"")</f>
        <v>527.36999500000002</v>
      </c>
      <c r="F787" s="9">
        <f t="shared" si="47"/>
        <v>0.26210359561416396</v>
      </c>
    </row>
  </sheetData>
  <sortState xmlns:xlrd2="http://schemas.microsoft.com/office/spreadsheetml/2017/richdata2" ref="P18:P36">
    <sortCondition ref="P18"/>
  </sortState>
  <conditionalFormatting sqref="C4:C787">
    <cfRule type="colorScale" priority="1">
      <colorScale>
        <cfvo type="num" val="-1.4999999999999999E-2"/>
        <cfvo type="percentile" val="50"/>
        <cfvo type="num" val="0.02"/>
        <color rgb="FFF8696B"/>
        <color rgb="FFFFEB84"/>
        <color rgb="FF63BE7B"/>
      </colorScale>
    </cfRule>
  </conditionalFormatting>
  <conditionalFormatting sqref="D15:D787">
    <cfRule type="colorScale" priority="2">
      <colorScale>
        <cfvo type="num" val="-0.10199999999999999"/>
        <cfvo type="percentile" val="50"/>
        <cfvo type="num" val="0.16500000000000001"/>
        <color rgb="FFF8696B"/>
        <color rgb="FFFFEB84"/>
        <color rgb="FF63BE7B"/>
      </colorScale>
    </cfRule>
  </conditionalFormatting>
  <conditionalFormatting sqref="F3:F7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85EA-F24F-48A6-A21F-14B5C0A6AB91}">
  <dimension ref="A1:G379"/>
  <sheetViews>
    <sheetView topLeftCell="A356" workbookViewId="0">
      <selection activeCell="A379" sqref="A379"/>
    </sheetView>
  </sheetViews>
  <sheetFormatPr baseColWidth="10" defaultRowHeight="14.25" x14ac:dyDescent="0.45"/>
  <cols>
    <col min="1" max="16384" width="10.6640625" style="69"/>
  </cols>
  <sheetData>
    <row r="1" spans="1:7" s="88" customFormat="1" x14ac:dyDescent="0.45">
      <c r="A1" s="88" t="s">
        <v>0</v>
      </c>
      <c r="B1" s="88" t="s">
        <v>43</v>
      </c>
      <c r="C1" s="88" t="s">
        <v>44</v>
      </c>
      <c r="D1" s="88" t="s">
        <v>45</v>
      </c>
      <c r="E1" s="88" t="s">
        <v>46</v>
      </c>
      <c r="F1" s="88" t="s">
        <v>47</v>
      </c>
      <c r="G1" s="88" t="s">
        <v>48</v>
      </c>
    </row>
    <row r="2" spans="1:7" x14ac:dyDescent="0.45">
      <c r="A2" s="87">
        <v>34001</v>
      </c>
      <c r="B2" s="69">
        <v>43.96875</v>
      </c>
      <c r="C2" s="69">
        <v>45.125</v>
      </c>
      <c r="D2" s="69">
        <v>42.8125</v>
      </c>
      <c r="E2" s="69">
        <v>44.40625</v>
      </c>
      <c r="F2" s="69">
        <v>24.947458000000001</v>
      </c>
      <c r="G2" s="69">
        <v>5417600</v>
      </c>
    </row>
    <row r="3" spans="1:7" x14ac:dyDescent="0.45">
      <c r="A3" s="87">
        <v>34029</v>
      </c>
      <c r="B3" s="69">
        <v>44.5625</v>
      </c>
      <c r="C3" s="69">
        <v>45.84375</v>
      </c>
      <c r="D3" s="69">
        <v>44.21875</v>
      </c>
      <c r="E3" s="69">
        <v>45.1875</v>
      </c>
      <c r="F3" s="69">
        <v>25.386351000000001</v>
      </c>
      <c r="G3" s="69">
        <v>3019200</v>
      </c>
    </row>
    <row r="4" spans="1:7" x14ac:dyDescent="0.45">
      <c r="A4" s="87">
        <v>34060</v>
      </c>
      <c r="B4" s="69">
        <v>45.25</v>
      </c>
      <c r="C4" s="69">
        <v>45.25</v>
      </c>
      <c r="D4" s="69">
        <v>43.28125</v>
      </c>
      <c r="E4" s="69">
        <v>44.03125</v>
      </c>
      <c r="F4" s="69">
        <v>24.853611000000001</v>
      </c>
      <c r="G4" s="69">
        <v>2697200</v>
      </c>
    </row>
    <row r="5" spans="1:7" x14ac:dyDescent="0.45">
      <c r="A5" s="87">
        <v>34090</v>
      </c>
      <c r="B5" s="69">
        <v>44.09375</v>
      </c>
      <c r="C5" s="69">
        <v>45.65625</v>
      </c>
      <c r="D5" s="69">
        <v>43.84375</v>
      </c>
      <c r="E5" s="69">
        <v>45.21875</v>
      </c>
      <c r="F5" s="69">
        <v>25.523887999999999</v>
      </c>
      <c r="G5" s="69">
        <v>1808000</v>
      </c>
    </row>
    <row r="6" spans="1:7" x14ac:dyDescent="0.45">
      <c r="A6" s="87">
        <v>34121</v>
      </c>
      <c r="B6" s="69">
        <v>45.375</v>
      </c>
      <c r="C6" s="69">
        <v>45.8125</v>
      </c>
      <c r="D6" s="69">
        <v>44.21875</v>
      </c>
      <c r="E6" s="69">
        <v>45.0625</v>
      </c>
      <c r="F6" s="69">
        <v>25.435696</v>
      </c>
      <c r="G6" s="69">
        <v>3438000</v>
      </c>
    </row>
    <row r="7" spans="1:7" x14ac:dyDescent="0.45">
      <c r="A7" s="87">
        <v>34151</v>
      </c>
      <c r="B7" s="69">
        <v>45.125</v>
      </c>
      <c r="C7" s="69">
        <v>45.21875</v>
      </c>
      <c r="D7" s="69">
        <v>44.15625</v>
      </c>
      <c r="E7" s="69">
        <v>44.84375</v>
      </c>
      <c r="F7" s="69">
        <v>25.491623000000001</v>
      </c>
      <c r="G7" s="69">
        <v>6117600</v>
      </c>
    </row>
    <row r="8" spans="1:7" x14ac:dyDescent="0.45">
      <c r="A8" s="87">
        <v>34182</v>
      </c>
      <c r="B8" s="69">
        <v>44.90625</v>
      </c>
      <c r="C8" s="69">
        <v>46.5625</v>
      </c>
      <c r="D8" s="69">
        <v>44.84375</v>
      </c>
      <c r="E8" s="69">
        <v>46.5625</v>
      </c>
      <c r="F8" s="69">
        <v>26.468657</v>
      </c>
      <c r="G8" s="69">
        <v>5440100</v>
      </c>
    </row>
    <row r="9" spans="1:7" x14ac:dyDescent="0.45">
      <c r="A9" s="87">
        <v>34213</v>
      </c>
      <c r="B9" s="69">
        <v>46.40625</v>
      </c>
      <c r="C9" s="69">
        <v>46.59375</v>
      </c>
      <c r="D9" s="69">
        <v>44.8125</v>
      </c>
      <c r="E9" s="69">
        <v>45.9375</v>
      </c>
      <c r="F9" s="69">
        <v>26.113358000000002</v>
      </c>
      <c r="G9" s="69">
        <v>4369900</v>
      </c>
    </row>
    <row r="10" spans="1:7" x14ac:dyDescent="0.45">
      <c r="A10" s="87">
        <v>34243</v>
      </c>
      <c r="B10" s="69">
        <v>45.875</v>
      </c>
      <c r="C10" s="69">
        <v>47.15625</v>
      </c>
      <c r="D10" s="69">
        <v>45.71875</v>
      </c>
      <c r="E10" s="69">
        <v>46.84375</v>
      </c>
      <c r="F10" s="69">
        <v>26.794429999999998</v>
      </c>
      <c r="G10" s="69">
        <v>6972900</v>
      </c>
    </row>
    <row r="11" spans="1:7" x14ac:dyDescent="0.45">
      <c r="A11" s="87">
        <v>34274</v>
      </c>
      <c r="B11" s="69">
        <v>46.78125</v>
      </c>
      <c r="C11" s="69">
        <v>47</v>
      </c>
      <c r="D11" s="69">
        <v>45.53125</v>
      </c>
      <c r="E11" s="69">
        <v>46.34375</v>
      </c>
      <c r="F11" s="69">
        <v>26.508434000000001</v>
      </c>
      <c r="G11" s="69">
        <v>5351100</v>
      </c>
    </row>
    <row r="12" spans="1:7" x14ac:dyDescent="0.45">
      <c r="A12" s="87">
        <v>34304</v>
      </c>
      <c r="B12" s="69">
        <v>46.59375</v>
      </c>
      <c r="C12" s="69">
        <v>47.15625</v>
      </c>
      <c r="D12" s="69">
        <v>46.375</v>
      </c>
      <c r="E12" s="69">
        <v>46.59375</v>
      </c>
      <c r="F12" s="69">
        <v>26.651437999999999</v>
      </c>
      <c r="G12" s="69">
        <v>6128000</v>
      </c>
    </row>
    <row r="13" spans="1:7" x14ac:dyDescent="0.45">
      <c r="A13" s="87">
        <v>34335</v>
      </c>
      <c r="B13" s="69">
        <v>46.59375</v>
      </c>
      <c r="C13" s="69">
        <v>48.3125</v>
      </c>
      <c r="D13" s="69">
        <v>46.40625</v>
      </c>
      <c r="E13" s="69">
        <v>48.21875</v>
      </c>
      <c r="F13" s="69">
        <v>27.769736999999999</v>
      </c>
      <c r="G13" s="69">
        <v>6837100</v>
      </c>
    </row>
    <row r="14" spans="1:7" x14ac:dyDescent="0.45">
      <c r="A14" s="87">
        <v>34366</v>
      </c>
      <c r="B14" s="69">
        <v>48.15625</v>
      </c>
      <c r="C14" s="69">
        <v>48.28125</v>
      </c>
      <c r="D14" s="69">
        <v>46.5625</v>
      </c>
      <c r="E14" s="69">
        <v>46.8125</v>
      </c>
      <c r="F14" s="69">
        <v>26.959855999999998</v>
      </c>
      <c r="G14" s="69">
        <v>10974400</v>
      </c>
    </row>
    <row r="15" spans="1:7" x14ac:dyDescent="0.45">
      <c r="A15" s="87">
        <v>34394</v>
      </c>
      <c r="B15" s="69">
        <v>46.8125</v>
      </c>
      <c r="C15" s="69">
        <v>47.3125</v>
      </c>
      <c r="D15" s="69">
        <v>43.53125</v>
      </c>
      <c r="E15" s="69">
        <v>44.59375</v>
      </c>
      <c r="F15" s="69">
        <v>25.682054999999998</v>
      </c>
      <c r="G15" s="69">
        <v>14705500</v>
      </c>
    </row>
    <row r="16" spans="1:7" x14ac:dyDescent="0.45">
      <c r="A16" s="87">
        <v>34425</v>
      </c>
      <c r="B16" s="69">
        <v>43.34375</v>
      </c>
      <c r="C16" s="69">
        <v>45.359375</v>
      </c>
      <c r="D16" s="69">
        <v>43.34375</v>
      </c>
      <c r="E16" s="69">
        <v>45.09375</v>
      </c>
      <c r="F16" s="69">
        <v>26.119806000000001</v>
      </c>
      <c r="G16" s="69">
        <v>11429000</v>
      </c>
    </row>
    <row r="17" spans="1:7" x14ac:dyDescent="0.45">
      <c r="A17" s="87">
        <v>34455</v>
      </c>
      <c r="B17" s="69">
        <v>45.09375</v>
      </c>
      <c r="C17" s="69">
        <v>45.9375</v>
      </c>
      <c r="D17" s="69">
        <v>44.171875</v>
      </c>
      <c r="E17" s="69">
        <v>45.8125</v>
      </c>
      <c r="F17" s="69">
        <v>26.536144</v>
      </c>
      <c r="G17" s="69">
        <v>8545100</v>
      </c>
    </row>
    <row r="18" spans="1:7" x14ac:dyDescent="0.45">
      <c r="A18" s="87">
        <v>34486</v>
      </c>
      <c r="B18" s="69">
        <v>45.703125</v>
      </c>
      <c r="C18" s="69">
        <v>46.5625</v>
      </c>
      <c r="D18" s="69">
        <v>44</v>
      </c>
      <c r="E18" s="69">
        <v>44.46875</v>
      </c>
      <c r="F18" s="69">
        <v>25.757798999999999</v>
      </c>
      <c r="G18" s="69">
        <v>10352700</v>
      </c>
    </row>
    <row r="19" spans="1:7" x14ac:dyDescent="0.45">
      <c r="A19" s="87">
        <v>34516</v>
      </c>
      <c r="B19" s="69">
        <v>44.6875</v>
      </c>
      <c r="C19" s="69">
        <v>46.046875</v>
      </c>
      <c r="D19" s="69">
        <v>44.375</v>
      </c>
      <c r="E19" s="69">
        <v>45.90625</v>
      </c>
      <c r="F19" s="69">
        <v>26.766258000000001</v>
      </c>
      <c r="G19" s="69">
        <v>5452100</v>
      </c>
    </row>
    <row r="20" spans="1:7" x14ac:dyDescent="0.45">
      <c r="A20" s="87">
        <v>34547</v>
      </c>
      <c r="B20" s="69">
        <v>45.9375</v>
      </c>
      <c r="C20" s="69">
        <v>47.984375</v>
      </c>
      <c r="D20" s="69">
        <v>45.65625</v>
      </c>
      <c r="E20" s="69">
        <v>47.65625</v>
      </c>
      <c r="F20" s="69">
        <v>27.78661</v>
      </c>
      <c r="G20" s="69">
        <v>7945800</v>
      </c>
    </row>
    <row r="21" spans="1:7" x14ac:dyDescent="0.45">
      <c r="A21" s="87">
        <v>34578</v>
      </c>
      <c r="B21" s="69">
        <v>47.5</v>
      </c>
      <c r="C21" s="69">
        <v>47.71875</v>
      </c>
      <c r="D21" s="69">
        <v>45.734375</v>
      </c>
      <c r="E21" s="69">
        <v>46.171875</v>
      </c>
      <c r="F21" s="69">
        <v>26.921122</v>
      </c>
      <c r="G21" s="69">
        <v>6309300</v>
      </c>
    </row>
    <row r="22" spans="1:7" x14ac:dyDescent="0.45">
      <c r="A22" s="87">
        <v>34608</v>
      </c>
      <c r="B22" s="69">
        <v>46.203125</v>
      </c>
      <c r="C22" s="69">
        <v>47.703125</v>
      </c>
      <c r="D22" s="69">
        <v>45</v>
      </c>
      <c r="E22" s="69">
        <v>47.484375</v>
      </c>
      <c r="F22" s="69">
        <v>27.854773999999999</v>
      </c>
      <c r="G22" s="69">
        <v>5437600</v>
      </c>
    </row>
    <row r="23" spans="1:7" x14ac:dyDescent="0.45">
      <c r="A23" s="87">
        <v>34639</v>
      </c>
      <c r="B23" s="69">
        <v>47.28125</v>
      </c>
      <c r="C23" s="69">
        <v>47.328125</v>
      </c>
      <c r="D23" s="69">
        <v>44.609375</v>
      </c>
      <c r="E23" s="69">
        <v>45.59375</v>
      </c>
      <c r="F23" s="69">
        <v>26.745735</v>
      </c>
      <c r="G23" s="69">
        <v>4807300</v>
      </c>
    </row>
    <row r="24" spans="1:7" x14ac:dyDescent="0.45">
      <c r="A24" s="87">
        <v>34669</v>
      </c>
      <c r="B24" s="69">
        <v>45.640625</v>
      </c>
      <c r="C24" s="69">
        <v>46.40625</v>
      </c>
      <c r="D24" s="69">
        <v>44.6875</v>
      </c>
      <c r="E24" s="69">
        <v>45.5625</v>
      </c>
      <c r="F24" s="69">
        <v>26.727388000000001</v>
      </c>
      <c r="G24" s="69">
        <v>8568500</v>
      </c>
    </row>
    <row r="25" spans="1:7" x14ac:dyDescent="0.45">
      <c r="A25" s="87">
        <v>34700</v>
      </c>
      <c r="B25" s="69">
        <v>45.703125</v>
      </c>
      <c r="C25" s="69">
        <v>47.234375</v>
      </c>
      <c r="D25" s="69">
        <v>45.6875</v>
      </c>
      <c r="E25" s="69">
        <v>47.09375</v>
      </c>
      <c r="F25" s="69">
        <v>27.845903</v>
      </c>
      <c r="G25" s="69">
        <v>2768000</v>
      </c>
    </row>
    <row r="26" spans="1:7" x14ac:dyDescent="0.45">
      <c r="A26" s="87">
        <v>34731</v>
      </c>
      <c r="B26" s="69">
        <v>47.15625</v>
      </c>
      <c r="C26" s="69">
        <v>49.15625</v>
      </c>
      <c r="D26" s="69">
        <v>47</v>
      </c>
      <c r="E26" s="69">
        <v>49.015625</v>
      </c>
      <c r="F26" s="69">
        <v>28.982264000000001</v>
      </c>
      <c r="G26" s="69">
        <v>5954800</v>
      </c>
    </row>
    <row r="27" spans="1:7" x14ac:dyDescent="0.45">
      <c r="A27" s="87">
        <v>34759</v>
      </c>
      <c r="B27" s="69">
        <v>48.96875</v>
      </c>
      <c r="C27" s="69">
        <v>50.890625</v>
      </c>
      <c r="D27" s="69">
        <v>48.21875</v>
      </c>
      <c r="E27" s="69">
        <v>50.109375</v>
      </c>
      <c r="F27" s="69">
        <v>29.629007000000001</v>
      </c>
      <c r="G27" s="69">
        <v>4538000</v>
      </c>
    </row>
    <row r="28" spans="1:7" x14ac:dyDescent="0.45">
      <c r="A28" s="87">
        <v>34790</v>
      </c>
      <c r="B28" s="69">
        <v>50.09375</v>
      </c>
      <c r="C28" s="69">
        <v>51.671875</v>
      </c>
      <c r="D28" s="69">
        <v>50.0625</v>
      </c>
      <c r="E28" s="69">
        <v>51.59375</v>
      </c>
      <c r="F28" s="69">
        <v>30.671810000000001</v>
      </c>
      <c r="G28" s="69">
        <v>4395200</v>
      </c>
    </row>
    <row r="29" spans="1:7" x14ac:dyDescent="0.45">
      <c r="A29" s="87">
        <v>34820</v>
      </c>
      <c r="B29" s="69">
        <v>51.546875</v>
      </c>
      <c r="C29" s="69">
        <v>53.640625</v>
      </c>
      <c r="D29" s="69">
        <v>51.390625</v>
      </c>
      <c r="E29" s="69">
        <v>53.640625</v>
      </c>
      <c r="F29" s="69">
        <v>31.888663999999999</v>
      </c>
      <c r="G29" s="69">
        <v>6986200</v>
      </c>
    </row>
    <row r="30" spans="1:7" x14ac:dyDescent="0.45">
      <c r="A30" s="87">
        <v>34851</v>
      </c>
      <c r="B30" s="69">
        <v>53.40625</v>
      </c>
      <c r="C30" s="69">
        <v>55.15625</v>
      </c>
      <c r="D30" s="69">
        <v>52.75</v>
      </c>
      <c r="E30" s="69">
        <v>54.40625</v>
      </c>
      <c r="F30" s="69">
        <v>32.343811000000002</v>
      </c>
      <c r="G30" s="69">
        <v>5790900</v>
      </c>
    </row>
    <row r="31" spans="1:7" x14ac:dyDescent="0.45">
      <c r="A31" s="87">
        <v>34881</v>
      </c>
      <c r="B31" s="69">
        <v>54.46875</v>
      </c>
      <c r="C31" s="69">
        <v>56.703125</v>
      </c>
      <c r="D31" s="69">
        <v>54.203125</v>
      </c>
      <c r="E31" s="69">
        <v>56.15625</v>
      </c>
      <c r="F31" s="69">
        <v>33.580222999999997</v>
      </c>
      <c r="G31" s="69">
        <v>5508200</v>
      </c>
    </row>
    <row r="32" spans="1:7" x14ac:dyDescent="0.45">
      <c r="A32" s="87">
        <v>34912</v>
      </c>
      <c r="B32" s="69">
        <v>56.234375</v>
      </c>
      <c r="C32" s="69">
        <v>56.796875</v>
      </c>
      <c r="D32" s="69">
        <v>55.421875</v>
      </c>
      <c r="E32" s="69">
        <v>56.40625</v>
      </c>
      <c r="F32" s="69">
        <v>33.729694000000002</v>
      </c>
      <c r="G32" s="69">
        <v>8100100</v>
      </c>
    </row>
    <row r="33" spans="1:7" x14ac:dyDescent="0.45">
      <c r="A33" s="87">
        <v>34943</v>
      </c>
      <c r="B33" s="69">
        <v>56.390625</v>
      </c>
      <c r="C33" s="69">
        <v>58.90625</v>
      </c>
      <c r="D33" s="69">
        <v>56.34375</v>
      </c>
      <c r="E33" s="69">
        <v>58.484375</v>
      </c>
      <c r="F33" s="69">
        <v>34.972382000000003</v>
      </c>
      <c r="G33" s="69">
        <v>7431600</v>
      </c>
    </row>
    <row r="34" spans="1:7" x14ac:dyDescent="0.45">
      <c r="A34" s="87">
        <v>34973</v>
      </c>
      <c r="B34" s="69">
        <v>58.484375</v>
      </c>
      <c r="C34" s="69">
        <v>59.1875</v>
      </c>
      <c r="D34" s="69">
        <v>57.265625</v>
      </c>
      <c r="E34" s="69">
        <v>58.3125</v>
      </c>
      <c r="F34" s="69">
        <v>35.055714000000002</v>
      </c>
      <c r="G34" s="69">
        <v>8944800</v>
      </c>
    </row>
    <row r="35" spans="1:7" x14ac:dyDescent="0.45">
      <c r="A35" s="87">
        <v>35004</v>
      </c>
      <c r="B35" s="69">
        <v>58.28125</v>
      </c>
      <c r="C35" s="69">
        <v>61.203125</v>
      </c>
      <c r="D35" s="69">
        <v>58.234375</v>
      </c>
      <c r="E35" s="69">
        <v>60.90625</v>
      </c>
      <c r="F35" s="69">
        <v>36.615025000000003</v>
      </c>
      <c r="G35" s="69">
        <v>8841700</v>
      </c>
    </row>
    <row r="36" spans="1:7" x14ac:dyDescent="0.45">
      <c r="A36" s="87">
        <v>35034</v>
      </c>
      <c r="B36" s="69">
        <v>60.984375</v>
      </c>
      <c r="C36" s="69">
        <v>62.796875</v>
      </c>
      <c r="D36" s="69">
        <v>60.578125</v>
      </c>
      <c r="E36" s="69">
        <v>61.484375</v>
      </c>
      <c r="F36" s="69">
        <v>36.962566000000002</v>
      </c>
      <c r="G36" s="69">
        <v>9816800</v>
      </c>
    </row>
    <row r="37" spans="1:7" x14ac:dyDescent="0.45">
      <c r="A37" s="87">
        <v>35065</v>
      </c>
      <c r="B37" s="69">
        <v>61.40625</v>
      </c>
      <c r="C37" s="69">
        <v>63.6875</v>
      </c>
      <c r="D37" s="69">
        <v>59.640625</v>
      </c>
      <c r="E37" s="69">
        <v>63.671875</v>
      </c>
      <c r="F37" s="69">
        <v>38.514263</v>
      </c>
      <c r="G37" s="69">
        <v>10661800</v>
      </c>
    </row>
    <row r="38" spans="1:7" x14ac:dyDescent="0.45">
      <c r="A38" s="87">
        <v>35096</v>
      </c>
      <c r="B38" s="69">
        <v>63.609375</v>
      </c>
      <c r="C38" s="69">
        <v>66.6875</v>
      </c>
      <c r="D38" s="69">
        <v>63.4375</v>
      </c>
      <c r="E38" s="69">
        <v>63.875</v>
      </c>
      <c r="F38" s="69">
        <v>38.637130999999997</v>
      </c>
      <c r="G38" s="69">
        <v>14850400</v>
      </c>
    </row>
    <row r="39" spans="1:7" x14ac:dyDescent="0.45">
      <c r="A39" s="87">
        <v>35125</v>
      </c>
      <c r="B39" s="69">
        <v>64.640625</v>
      </c>
      <c r="C39" s="69">
        <v>65.96875</v>
      </c>
      <c r="D39" s="69">
        <v>62</v>
      </c>
      <c r="E39" s="69">
        <v>64.6875</v>
      </c>
      <c r="F39" s="69">
        <v>39.128596999999999</v>
      </c>
      <c r="G39" s="69">
        <v>19022700</v>
      </c>
    </row>
    <row r="40" spans="1:7" x14ac:dyDescent="0.45">
      <c r="A40" s="87">
        <v>35156</v>
      </c>
      <c r="B40" s="69">
        <v>65</v>
      </c>
      <c r="C40" s="69">
        <v>65.8125</v>
      </c>
      <c r="D40" s="69">
        <v>62.125</v>
      </c>
      <c r="E40" s="69">
        <v>65.390625</v>
      </c>
      <c r="F40" s="69">
        <v>39.729590999999999</v>
      </c>
      <c r="G40" s="69">
        <v>14999300</v>
      </c>
    </row>
    <row r="41" spans="1:7" x14ac:dyDescent="0.45">
      <c r="A41" s="87">
        <v>35186</v>
      </c>
      <c r="B41" s="69">
        <v>65.375</v>
      </c>
      <c r="C41" s="69">
        <v>68.4375</v>
      </c>
      <c r="D41" s="69">
        <v>63.078125</v>
      </c>
      <c r="E41" s="69">
        <v>66.875</v>
      </c>
      <c r="F41" s="69">
        <v>40.631453999999998</v>
      </c>
      <c r="G41" s="69">
        <v>17453200</v>
      </c>
    </row>
    <row r="42" spans="1:7" x14ac:dyDescent="0.45">
      <c r="A42" s="87">
        <v>35217</v>
      </c>
      <c r="B42" s="69">
        <v>66.890625</v>
      </c>
      <c r="C42" s="69">
        <v>68.5</v>
      </c>
      <c r="D42" s="69">
        <v>66.15625</v>
      </c>
      <c r="E42" s="69">
        <v>67.109375</v>
      </c>
      <c r="F42" s="69">
        <v>40.773871999999997</v>
      </c>
      <c r="G42" s="69">
        <v>16871800</v>
      </c>
    </row>
    <row r="43" spans="1:7" x14ac:dyDescent="0.45">
      <c r="A43" s="87">
        <v>35247</v>
      </c>
      <c r="B43" s="69">
        <v>67.28125</v>
      </c>
      <c r="C43" s="69">
        <v>67.703125</v>
      </c>
      <c r="D43" s="69">
        <v>60.375</v>
      </c>
      <c r="E43" s="69">
        <v>64.09375</v>
      </c>
      <c r="F43" s="69">
        <v>39.147995000000002</v>
      </c>
      <c r="G43" s="69">
        <v>28811500</v>
      </c>
    </row>
    <row r="44" spans="1:7" x14ac:dyDescent="0.45">
      <c r="A44" s="87">
        <v>35278</v>
      </c>
      <c r="B44" s="69">
        <v>64.15625</v>
      </c>
      <c r="C44" s="69">
        <v>67.34375</v>
      </c>
      <c r="D44" s="69">
        <v>64.0625</v>
      </c>
      <c r="E44" s="69">
        <v>65.328125</v>
      </c>
      <c r="F44" s="69">
        <v>39.901943000000003</v>
      </c>
      <c r="G44" s="69">
        <v>15593100</v>
      </c>
    </row>
    <row r="45" spans="1:7" x14ac:dyDescent="0.45">
      <c r="A45" s="87">
        <v>35309</v>
      </c>
      <c r="B45" s="69">
        <v>64.46875</v>
      </c>
      <c r="C45" s="69">
        <v>69.25</v>
      </c>
      <c r="D45" s="69">
        <v>64.375</v>
      </c>
      <c r="E45" s="69">
        <v>68.625</v>
      </c>
      <c r="F45" s="69">
        <v>41.915641999999998</v>
      </c>
      <c r="G45" s="69">
        <v>17216100</v>
      </c>
    </row>
    <row r="46" spans="1:7" x14ac:dyDescent="0.45">
      <c r="A46" s="87">
        <v>35339</v>
      </c>
      <c r="B46" s="69">
        <v>68.703125</v>
      </c>
      <c r="C46" s="69">
        <v>71.625</v>
      </c>
      <c r="D46" s="69">
        <v>68.4375</v>
      </c>
      <c r="E46" s="69">
        <v>70.84375</v>
      </c>
      <c r="F46" s="69">
        <v>43.49353</v>
      </c>
      <c r="G46" s="69">
        <v>14791800</v>
      </c>
    </row>
    <row r="47" spans="1:7" x14ac:dyDescent="0.45">
      <c r="A47" s="87">
        <v>35370</v>
      </c>
      <c r="B47" s="69">
        <v>70.984375</v>
      </c>
      <c r="C47" s="69">
        <v>76.6875</v>
      </c>
      <c r="D47" s="69">
        <v>70.265625</v>
      </c>
      <c r="E47" s="69">
        <v>76.015625</v>
      </c>
      <c r="F47" s="69">
        <v>46.668742999999999</v>
      </c>
      <c r="G47" s="69">
        <v>24089700</v>
      </c>
    </row>
    <row r="48" spans="1:7" x14ac:dyDescent="0.45">
      <c r="A48" s="87">
        <v>35400</v>
      </c>
      <c r="B48" s="69">
        <v>75.921875</v>
      </c>
      <c r="C48" s="69">
        <v>76.578125</v>
      </c>
      <c r="D48" s="69">
        <v>71.875</v>
      </c>
      <c r="E48" s="69">
        <v>73.84375</v>
      </c>
      <c r="F48" s="69">
        <v>45.335307999999998</v>
      </c>
      <c r="G48" s="69">
        <v>34952800</v>
      </c>
    </row>
    <row r="49" spans="1:7" x14ac:dyDescent="0.45">
      <c r="A49" s="87">
        <v>35431</v>
      </c>
      <c r="B49" s="69">
        <v>74.375</v>
      </c>
      <c r="C49" s="69">
        <v>79.6875</v>
      </c>
      <c r="D49" s="69">
        <v>72.75</v>
      </c>
      <c r="E49" s="69">
        <v>78.40625</v>
      </c>
      <c r="F49" s="69">
        <v>48.372985999999997</v>
      </c>
      <c r="G49" s="69">
        <v>43623700</v>
      </c>
    </row>
    <row r="50" spans="1:7" x14ac:dyDescent="0.45">
      <c r="A50" s="87">
        <v>35462</v>
      </c>
      <c r="B50" s="69">
        <v>78.71875</v>
      </c>
      <c r="C50" s="69">
        <v>82</v>
      </c>
      <c r="D50" s="69">
        <v>77.125</v>
      </c>
      <c r="E50" s="69">
        <v>79.15625</v>
      </c>
      <c r="F50" s="69">
        <v>48.835659</v>
      </c>
      <c r="G50" s="69">
        <v>30028800</v>
      </c>
    </row>
    <row r="51" spans="1:7" x14ac:dyDescent="0.45">
      <c r="A51" s="87">
        <v>35490</v>
      </c>
      <c r="B51" s="69">
        <v>78.75</v>
      </c>
      <c r="C51" s="69">
        <v>81.796875</v>
      </c>
      <c r="D51" s="69">
        <v>75.25</v>
      </c>
      <c r="E51" s="69">
        <v>75.375</v>
      </c>
      <c r="F51" s="69">
        <v>46.502822999999999</v>
      </c>
      <c r="G51" s="69">
        <v>37514300</v>
      </c>
    </row>
    <row r="52" spans="1:7" x14ac:dyDescent="0.45">
      <c r="A52" s="87">
        <v>35521</v>
      </c>
      <c r="B52" s="69">
        <v>75.25</v>
      </c>
      <c r="C52" s="69">
        <v>80.6875</v>
      </c>
      <c r="D52" s="69">
        <v>73.3125</v>
      </c>
      <c r="E52" s="69">
        <v>80.09375</v>
      </c>
      <c r="F52" s="69">
        <v>49.60331</v>
      </c>
      <c r="G52" s="69">
        <v>57679300</v>
      </c>
    </row>
    <row r="53" spans="1:7" x14ac:dyDescent="0.45">
      <c r="A53" s="87">
        <v>35551</v>
      </c>
      <c r="B53" s="69">
        <v>80.21875</v>
      </c>
      <c r="C53" s="69">
        <v>85.5625</v>
      </c>
      <c r="D53" s="69">
        <v>79.3125</v>
      </c>
      <c r="E53" s="69">
        <v>85.15625</v>
      </c>
      <c r="F53" s="69">
        <v>52.738579000000001</v>
      </c>
      <c r="G53" s="69">
        <v>37473400</v>
      </c>
    </row>
    <row r="54" spans="1:7" x14ac:dyDescent="0.45">
      <c r="A54" s="87">
        <v>35582</v>
      </c>
      <c r="B54" s="69">
        <v>85.34375</v>
      </c>
      <c r="C54" s="69">
        <v>90.5</v>
      </c>
      <c r="D54" s="69">
        <v>84.078125</v>
      </c>
      <c r="E54" s="69">
        <v>88.3125</v>
      </c>
      <c r="F54" s="69">
        <v>54.693302000000003</v>
      </c>
      <c r="G54" s="69">
        <v>47332500</v>
      </c>
    </row>
    <row r="55" spans="1:7" x14ac:dyDescent="0.45">
      <c r="A55" s="87">
        <v>35612</v>
      </c>
      <c r="B55" s="69">
        <v>88.5</v>
      </c>
      <c r="C55" s="69">
        <v>96.03125</v>
      </c>
      <c r="D55" s="69">
        <v>88.390625</v>
      </c>
      <c r="E55" s="69">
        <v>95.3125</v>
      </c>
      <c r="F55" s="69">
        <v>59.258389000000001</v>
      </c>
      <c r="G55" s="69">
        <v>65359700</v>
      </c>
    </row>
    <row r="56" spans="1:7" x14ac:dyDescent="0.45">
      <c r="A56" s="87">
        <v>35643</v>
      </c>
      <c r="B56" s="69">
        <v>95.5</v>
      </c>
      <c r="C56" s="69">
        <v>96.625</v>
      </c>
      <c r="D56" s="69">
        <v>89.34375</v>
      </c>
      <c r="E56" s="69">
        <v>90.375</v>
      </c>
      <c r="F56" s="69">
        <v>56.188580000000002</v>
      </c>
      <c r="G56" s="69">
        <v>99046800</v>
      </c>
    </row>
    <row r="57" spans="1:7" x14ac:dyDescent="0.45">
      <c r="A57" s="87">
        <v>35674</v>
      </c>
      <c r="B57" s="69">
        <v>90.6875</v>
      </c>
      <c r="C57" s="69">
        <v>96.375</v>
      </c>
      <c r="D57" s="69">
        <v>90.25</v>
      </c>
      <c r="E57" s="69">
        <v>94.375</v>
      </c>
      <c r="F57" s="69">
        <v>58.675488000000001</v>
      </c>
      <c r="G57" s="69">
        <v>78642200</v>
      </c>
    </row>
    <row r="58" spans="1:7" x14ac:dyDescent="0.45">
      <c r="A58" s="87">
        <v>35704</v>
      </c>
      <c r="B58" s="69">
        <v>95.25</v>
      </c>
      <c r="C58" s="69">
        <v>98.5</v>
      </c>
      <c r="D58" s="69">
        <v>84.375</v>
      </c>
      <c r="E58" s="69">
        <v>92.0625</v>
      </c>
      <c r="F58" s="69">
        <v>57.447701000000002</v>
      </c>
      <c r="G58" s="69">
        <v>137440500</v>
      </c>
    </row>
    <row r="59" spans="1:7" x14ac:dyDescent="0.45">
      <c r="A59" s="87">
        <v>35735</v>
      </c>
      <c r="B59" s="69">
        <v>93.1875</v>
      </c>
      <c r="C59" s="69">
        <v>96.8125</v>
      </c>
      <c r="D59" s="69">
        <v>90.09375</v>
      </c>
      <c r="E59" s="69">
        <v>95.625</v>
      </c>
      <c r="F59" s="69">
        <v>59.670760999999999</v>
      </c>
      <c r="G59" s="69">
        <v>93157400</v>
      </c>
    </row>
    <row r="60" spans="1:7" x14ac:dyDescent="0.45">
      <c r="A60" s="87">
        <v>35765</v>
      </c>
      <c r="B60" s="69">
        <v>96.21875</v>
      </c>
      <c r="C60" s="69">
        <v>99</v>
      </c>
      <c r="D60" s="69">
        <v>92.375</v>
      </c>
      <c r="E60" s="69">
        <v>97.0625</v>
      </c>
      <c r="F60" s="69">
        <v>60.567737999999999</v>
      </c>
      <c r="G60" s="69">
        <v>79162300</v>
      </c>
    </row>
    <row r="61" spans="1:7" x14ac:dyDescent="0.45">
      <c r="A61" s="87">
        <v>35796</v>
      </c>
      <c r="B61" s="69">
        <v>97.3125</v>
      </c>
      <c r="C61" s="69">
        <v>99.5625</v>
      </c>
      <c r="D61" s="69">
        <v>90.90625</v>
      </c>
      <c r="E61" s="69">
        <v>98.3125</v>
      </c>
      <c r="F61" s="69">
        <v>61.591884999999998</v>
      </c>
      <c r="G61" s="69">
        <v>104582300</v>
      </c>
    </row>
    <row r="62" spans="1:7" x14ac:dyDescent="0.45">
      <c r="A62" s="87">
        <v>35827</v>
      </c>
      <c r="B62" s="69">
        <v>99.90625</v>
      </c>
      <c r="C62" s="69">
        <v>105.53125</v>
      </c>
      <c r="D62" s="69">
        <v>99.71875</v>
      </c>
      <c r="E62" s="69">
        <v>105.125</v>
      </c>
      <c r="F62" s="69">
        <v>65.859848</v>
      </c>
      <c r="G62" s="69">
        <v>69733700</v>
      </c>
    </row>
    <row r="63" spans="1:7" x14ac:dyDescent="0.45">
      <c r="A63" s="87">
        <v>35855</v>
      </c>
      <c r="B63" s="69">
        <v>105.25</v>
      </c>
      <c r="C63" s="69">
        <v>111.53125</v>
      </c>
      <c r="D63" s="69">
        <v>103.15625</v>
      </c>
      <c r="E63" s="69">
        <v>109.9375</v>
      </c>
      <c r="F63" s="69">
        <v>68.874847000000003</v>
      </c>
      <c r="G63" s="69">
        <v>87316900</v>
      </c>
    </row>
    <row r="64" spans="1:7" x14ac:dyDescent="0.45">
      <c r="A64" s="87">
        <v>35886</v>
      </c>
      <c r="B64" s="69">
        <v>110.3125</v>
      </c>
      <c r="C64" s="69">
        <v>113.4375</v>
      </c>
      <c r="D64" s="69">
        <v>107.625</v>
      </c>
      <c r="E64" s="69">
        <v>111.34375</v>
      </c>
      <c r="F64" s="69">
        <v>69.956267999999994</v>
      </c>
      <c r="G64" s="69">
        <v>118629400</v>
      </c>
    </row>
    <row r="65" spans="1:7" x14ac:dyDescent="0.45">
      <c r="A65" s="87">
        <v>35916</v>
      </c>
      <c r="B65" s="69">
        <v>111.75</v>
      </c>
      <c r="C65" s="69">
        <v>113.3125</v>
      </c>
      <c r="D65" s="69">
        <v>107.578125</v>
      </c>
      <c r="E65" s="69">
        <v>109.03125</v>
      </c>
      <c r="F65" s="69">
        <v>68.503333999999995</v>
      </c>
      <c r="G65" s="69">
        <v>116264800</v>
      </c>
    </row>
    <row r="66" spans="1:7" x14ac:dyDescent="0.45">
      <c r="A66" s="87">
        <v>35947</v>
      </c>
      <c r="B66" s="69">
        <v>108.96875</v>
      </c>
      <c r="C66" s="69">
        <v>114.6875</v>
      </c>
      <c r="D66" s="69">
        <v>107.5</v>
      </c>
      <c r="E66" s="69">
        <v>113.3125</v>
      </c>
      <c r="F66" s="69">
        <v>71.193199000000007</v>
      </c>
      <c r="G66" s="69">
        <v>141993600</v>
      </c>
    </row>
    <row r="67" spans="1:7" x14ac:dyDescent="0.45">
      <c r="A67" s="87">
        <v>35977</v>
      </c>
      <c r="B67" s="69">
        <v>114.0625</v>
      </c>
      <c r="C67" s="69">
        <v>119.234375</v>
      </c>
      <c r="D67" s="69">
        <v>111.3125</v>
      </c>
      <c r="E67" s="69">
        <v>111.78125</v>
      </c>
      <c r="F67" s="69">
        <v>70.454582000000002</v>
      </c>
      <c r="G67" s="69">
        <v>155280200</v>
      </c>
    </row>
    <row r="68" spans="1:7" x14ac:dyDescent="0.45">
      <c r="A68" s="87">
        <v>36008</v>
      </c>
      <c r="B68" s="69">
        <v>111.78125</v>
      </c>
      <c r="C68" s="69">
        <v>112.421875</v>
      </c>
      <c r="D68" s="69">
        <v>95</v>
      </c>
      <c r="E68" s="69">
        <v>96</v>
      </c>
      <c r="F68" s="69">
        <v>60.507838999999997</v>
      </c>
      <c r="G68" s="69">
        <v>268542800</v>
      </c>
    </row>
    <row r="69" spans="1:7" x14ac:dyDescent="0.45">
      <c r="A69" s="87">
        <v>36039</v>
      </c>
      <c r="B69" s="69">
        <v>96.0625</v>
      </c>
      <c r="C69" s="69">
        <v>107</v>
      </c>
      <c r="D69" s="69">
        <v>93.625</v>
      </c>
      <c r="E69" s="69">
        <v>101.75</v>
      </c>
      <c r="F69" s="69">
        <v>64.132011000000006</v>
      </c>
      <c r="G69" s="69">
        <v>269370500</v>
      </c>
    </row>
    <row r="70" spans="1:7" x14ac:dyDescent="0.45">
      <c r="A70" s="87">
        <v>36069</v>
      </c>
      <c r="B70" s="69">
        <v>100.03125</v>
      </c>
      <c r="C70" s="69">
        <v>110.90625</v>
      </c>
      <c r="D70" s="69">
        <v>92.21875</v>
      </c>
      <c r="E70" s="69">
        <v>110</v>
      </c>
      <c r="F70" s="69">
        <v>69.576819999999998</v>
      </c>
      <c r="G70" s="69">
        <v>249152700</v>
      </c>
    </row>
    <row r="71" spans="1:7" x14ac:dyDescent="0.45">
      <c r="A71" s="87">
        <v>36100</v>
      </c>
      <c r="B71" s="69">
        <v>110.8125</v>
      </c>
      <c r="C71" s="69">
        <v>119.71875</v>
      </c>
      <c r="D71" s="69">
        <v>110.1875</v>
      </c>
      <c r="E71" s="69">
        <v>116.125</v>
      </c>
      <c r="F71" s="69">
        <v>73.450958</v>
      </c>
      <c r="G71" s="69">
        <v>136369000</v>
      </c>
    </row>
    <row r="72" spans="1:7" x14ac:dyDescent="0.45">
      <c r="A72" s="87">
        <v>36130</v>
      </c>
      <c r="B72" s="69">
        <v>116.125</v>
      </c>
      <c r="C72" s="69">
        <v>124.75</v>
      </c>
      <c r="D72" s="69">
        <v>113.75</v>
      </c>
      <c r="E72" s="69">
        <v>123.3125</v>
      </c>
      <c r="F72" s="69">
        <v>77.997191999999998</v>
      </c>
      <c r="G72" s="69">
        <v>156026700</v>
      </c>
    </row>
    <row r="73" spans="1:7" x14ac:dyDescent="0.45">
      <c r="A73" s="87">
        <v>36161</v>
      </c>
      <c r="B73" s="69">
        <v>123.375</v>
      </c>
      <c r="C73" s="69">
        <v>128.5</v>
      </c>
      <c r="D73" s="69">
        <v>120.375</v>
      </c>
      <c r="E73" s="69">
        <v>127.65625</v>
      </c>
      <c r="F73" s="69">
        <v>81.012894000000003</v>
      </c>
      <c r="G73" s="69">
        <v>141419000</v>
      </c>
    </row>
    <row r="74" spans="1:7" x14ac:dyDescent="0.45">
      <c r="A74" s="87">
        <v>36192</v>
      </c>
      <c r="B74" s="69">
        <v>128.6875</v>
      </c>
      <c r="C74" s="69">
        <v>128.84375</v>
      </c>
      <c r="D74" s="69">
        <v>121.328125</v>
      </c>
      <c r="E74" s="69">
        <v>123.5625</v>
      </c>
      <c r="F74" s="69">
        <v>78.414947999999995</v>
      </c>
      <c r="G74" s="69">
        <v>164624900</v>
      </c>
    </row>
    <row r="75" spans="1:7" x14ac:dyDescent="0.45">
      <c r="A75" s="87">
        <v>36220</v>
      </c>
      <c r="B75" s="69">
        <v>123.65625</v>
      </c>
      <c r="C75" s="69">
        <v>132.625</v>
      </c>
      <c r="D75" s="69">
        <v>121.78125</v>
      </c>
      <c r="E75" s="69">
        <v>128.375</v>
      </c>
      <c r="F75" s="69">
        <v>81.469002000000003</v>
      </c>
      <c r="G75" s="69">
        <v>148191100</v>
      </c>
    </row>
    <row r="76" spans="1:7" x14ac:dyDescent="0.45">
      <c r="A76" s="87">
        <v>36251</v>
      </c>
      <c r="B76" s="69">
        <v>129.6875</v>
      </c>
      <c r="C76" s="69">
        <v>137.5</v>
      </c>
      <c r="D76" s="69">
        <v>128.125</v>
      </c>
      <c r="E76" s="69">
        <v>133.25</v>
      </c>
      <c r="F76" s="69">
        <v>84.767905999999996</v>
      </c>
      <c r="G76" s="69">
        <v>156755700</v>
      </c>
    </row>
    <row r="77" spans="1:7" x14ac:dyDescent="0.45">
      <c r="A77" s="87">
        <v>36281</v>
      </c>
      <c r="B77" s="69">
        <v>133.4375</v>
      </c>
      <c r="C77" s="69">
        <v>138</v>
      </c>
      <c r="D77" s="69">
        <v>128</v>
      </c>
      <c r="E77" s="69">
        <v>130.203125</v>
      </c>
      <c r="F77" s="69">
        <v>82.829643000000004</v>
      </c>
      <c r="G77" s="69">
        <v>182566900</v>
      </c>
    </row>
    <row r="78" spans="1:7" x14ac:dyDescent="0.45">
      <c r="A78" s="87">
        <v>36312</v>
      </c>
      <c r="B78" s="69">
        <v>130.125</v>
      </c>
      <c r="C78" s="69">
        <v>137.5</v>
      </c>
      <c r="D78" s="69">
        <v>128.015625</v>
      </c>
      <c r="E78" s="69">
        <v>137</v>
      </c>
      <c r="F78" s="69">
        <v>87.153510999999995</v>
      </c>
      <c r="G78" s="69">
        <v>160692200</v>
      </c>
    </row>
    <row r="79" spans="1:7" x14ac:dyDescent="0.45">
      <c r="A79" s="87">
        <v>36342</v>
      </c>
      <c r="B79" s="69">
        <v>137</v>
      </c>
      <c r="C79" s="69">
        <v>142.25</v>
      </c>
      <c r="D79" s="69">
        <v>132.5625</v>
      </c>
      <c r="E79" s="69">
        <v>132.75</v>
      </c>
      <c r="F79" s="69">
        <v>84.704780999999997</v>
      </c>
      <c r="G79" s="69">
        <v>115669100</v>
      </c>
    </row>
    <row r="80" spans="1:7" x14ac:dyDescent="0.45">
      <c r="A80" s="87">
        <v>36373</v>
      </c>
      <c r="B80" s="69">
        <v>132.75</v>
      </c>
      <c r="C80" s="69">
        <v>138.78125</v>
      </c>
      <c r="D80" s="69">
        <v>127</v>
      </c>
      <c r="E80" s="69">
        <v>132.0625</v>
      </c>
      <c r="F80" s="69">
        <v>84.266113000000004</v>
      </c>
      <c r="G80" s="69">
        <v>142925900</v>
      </c>
    </row>
    <row r="81" spans="1:7" x14ac:dyDescent="0.45">
      <c r="A81" s="87">
        <v>36404</v>
      </c>
      <c r="B81" s="69">
        <v>132.9375</v>
      </c>
      <c r="C81" s="69">
        <v>136.625</v>
      </c>
      <c r="D81" s="69">
        <v>125.5625</v>
      </c>
      <c r="E81" s="69">
        <v>128.75</v>
      </c>
      <c r="F81" s="69">
        <v>82.152466000000004</v>
      </c>
      <c r="G81" s="69">
        <v>167972700</v>
      </c>
    </row>
    <row r="82" spans="1:7" x14ac:dyDescent="0.45">
      <c r="A82" s="87">
        <v>36434</v>
      </c>
      <c r="B82" s="69">
        <v>127.9375</v>
      </c>
      <c r="C82" s="69">
        <v>137.6875</v>
      </c>
      <c r="D82" s="69">
        <v>123.4375</v>
      </c>
      <c r="E82" s="69">
        <v>137</v>
      </c>
      <c r="F82" s="69">
        <v>87.662796</v>
      </c>
      <c r="G82" s="69">
        <v>196829400</v>
      </c>
    </row>
    <row r="83" spans="1:7" x14ac:dyDescent="0.45">
      <c r="A83" s="87">
        <v>36465</v>
      </c>
      <c r="B83" s="69">
        <v>136.5</v>
      </c>
      <c r="C83" s="69">
        <v>143</v>
      </c>
      <c r="D83" s="69">
        <v>134.59375</v>
      </c>
      <c r="E83" s="69">
        <v>139.28125</v>
      </c>
      <c r="F83" s="69">
        <v>89.122528000000003</v>
      </c>
      <c r="G83" s="69">
        <v>125042200</v>
      </c>
    </row>
    <row r="84" spans="1:7" x14ac:dyDescent="0.45">
      <c r="A84" s="87">
        <v>36495</v>
      </c>
      <c r="B84" s="69">
        <v>139.3125</v>
      </c>
      <c r="C84" s="69">
        <v>147.5625</v>
      </c>
      <c r="D84" s="69">
        <v>139</v>
      </c>
      <c r="E84" s="69">
        <v>146.875</v>
      </c>
      <c r="F84" s="69">
        <v>93.981575000000007</v>
      </c>
      <c r="G84" s="69">
        <v>121529300</v>
      </c>
    </row>
    <row r="85" spans="1:7" x14ac:dyDescent="0.45">
      <c r="A85" s="87">
        <v>36526</v>
      </c>
      <c r="B85" s="69">
        <v>148.25</v>
      </c>
      <c r="C85" s="69">
        <v>148.25</v>
      </c>
      <c r="D85" s="69">
        <v>135</v>
      </c>
      <c r="E85" s="69">
        <v>139.5625</v>
      </c>
      <c r="F85" s="69">
        <v>89.521675000000002</v>
      </c>
      <c r="G85" s="69">
        <v>156770800</v>
      </c>
    </row>
    <row r="86" spans="1:7" x14ac:dyDescent="0.45">
      <c r="A86" s="87">
        <v>36557</v>
      </c>
      <c r="B86" s="69">
        <v>139.75</v>
      </c>
      <c r="C86" s="69">
        <v>144.5625</v>
      </c>
      <c r="D86" s="69">
        <v>132.71875</v>
      </c>
      <c r="E86" s="69">
        <v>137.4375</v>
      </c>
      <c r="F86" s="69">
        <v>88.158646000000005</v>
      </c>
      <c r="G86" s="69">
        <v>186938300</v>
      </c>
    </row>
    <row r="87" spans="1:7" x14ac:dyDescent="0.45">
      <c r="A87" s="87">
        <v>36586</v>
      </c>
      <c r="B87" s="69">
        <v>137.625</v>
      </c>
      <c r="C87" s="69">
        <v>155.75</v>
      </c>
      <c r="D87" s="69">
        <v>135.03125</v>
      </c>
      <c r="E87" s="69">
        <v>150.375</v>
      </c>
      <c r="F87" s="69">
        <v>96.457367000000005</v>
      </c>
      <c r="G87" s="69">
        <v>247594900</v>
      </c>
    </row>
    <row r="88" spans="1:7" x14ac:dyDescent="0.45">
      <c r="A88" s="87">
        <v>36617</v>
      </c>
      <c r="B88" s="69">
        <v>150.125</v>
      </c>
      <c r="C88" s="69">
        <v>153.109375</v>
      </c>
      <c r="D88" s="69">
        <v>133.5</v>
      </c>
      <c r="E88" s="69">
        <v>145.09375</v>
      </c>
      <c r="F88" s="69">
        <v>93.306235999999998</v>
      </c>
      <c r="G88" s="69">
        <v>229246200</v>
      </c>
    </row>
    <row r="89" spans="1:7" x14ac:dyDescent="0.45">
      <c r="A89" s="87">
        <v>36647</v>
      </c>
      <c r="B89" s="69">
        <v>146.5625</v>
      </c>
      <c r="C89" s="69">
        <v>148.484375</v>
      </c>
      <c r="D89" s="69">
        <v>136.5</v>
      </c>
      <c r="E89" s="69">
        <v>142.8125</v>
      </c>
      <c r="F89" s="69">
        <v>91.839202999999998</v>
      </c>
      <c r="G89" s="69">
        <v>161024000</v>
      </c>
    </row>
    <row r="90" spans="1:7" x14ac:dyDescent="0.45">
      <c r="A90" s="87">
        <v>36678</v>
      </c>
      <c r="B90" s="69">
        <v>143.6875</v>
      </c>
      <c r="C90" s="69">
        <v>149.15625</v>
      </c>
      <c r="D90" s="69">
        <v>143</v>
      </c>
      <c r="E90" s="69">
        <v>145.28125</v>
      </c>
      <c r="F90" s="69">
        <v>93.426833999999999</v>
      </c>
      <c r="G90" s="69">
        <v>127146000</v>
      </c>
    </row>
    <row r="91" spans="1:7" x14ac:dyDescent="0.45">
      <c r="A91" s="87">
        <v>36708</v>
      </c>
      <c r="B91" s="69">
        <v>145.4375</v>
      </c>
      <c r="C91" s="69">
        <v>151.984375</v>
      </c>
      <c r="D91" s="69">
        <v>141.515625</v>
      </c>
      <c r="E91" s="69">
        <v>143</v>
      </c>
      <c r="F91" s="69">
        <v>92.176284999999993</v>
      </c>
      <c r="G91" s="69">
        <v>106780100</v>
      </c>
    </row>
    <row r="92" spans="1:7" x14ac:dyDescent="0.45">
      <c r="A92" s="87">
        <v>36739</v>
      </c>
      <c r="B92" s="69">
        <v>143.625</v>
      </c>
      <c r="C92" s="69">
        <v>153.09375</v>
      </c>
      <c r="D92" s="69">
        <v>142.625</v>
      </c>
      <c r="E92" s="69">
        <v>152.34375</v>
      </c>
      <c r="F92" s="69">
        <v>98.199150000000003</v>
      </c>
      <c r="G92" s="69">
        <v>102365500</v>
      </c>
    </row>
    <row r="93" spans="1:7" x14ac:dyDescent="0.45">
      <c r="A93" s="87">
        <v>36770</v>
      </c>
      <c r="B93" s="69">
        <v>153.25</v>
      </c>
      <c r="C93" s="69">
        <v>153.59375</v>
      </c>
      <c r="D93" s="69">
        <v>142.125</v>
      </c>
      <c r="E93" s="69">
        <v>143.625</v>
      </c>
      <c r="F93" s="69">
        <v>92.579162999999994</v>
      </c>
      <c r="G93" s="69">
        <v>113203000</v>
      </c>
    </row>
    <row r="94" spans="1:7" x14ac:dyDescent="0.45">
      <c r="A94" s="87">
        <v>36800</v>
      </c>
      <c r="B94" s="69">
        <v>144.28125</v>
      </c>
      <c r="C94" s="69">
        <v>145.75</v>
      </c>
      <c r="D94" s="69">
        <v>130.15625</v>
      </c>
      <c r="E94" s="69">
        <v>142.953125</v>
      </c>
      <c r="F94" s="69">
        <v>92.377562999999995</v>
      </c>
      <c r="G94" s="69">
        <v>178392400</v>
      </c>
    </row>
    <row r="95" spans="1:7" x14ac:dyDescent="0.45">
      <c r="A95" s="87">
        <v>36831</v>
      </c>
      <c r="B95" s="69">
        <v>142.25</v>
      </c>
      <c r="C95" s="69">
        <v>144.296875</v>
      </c>
      <c r="D95" s="69">
        <v>129.75</v>
      </c>
      <c r="E95" s="69">
        <v>132.28125</v>
      </c>
      <c r="F95" s="69">
        <v>85.481323000000003</v>
      </c>
      <c r="G95" s="69">
        <v>156699900</v>
      </c>
    </row>
    <row r="96" spans="1:7" x14ac:dyDescent="0.45">
      <c r="A96" s="87">
        <v>36861</v>
      </c>
      <c r="B96" s="69">
        <v>133.1875</v>
      </c>
      <c r="C96" s="69">
        <v>139.5625</v>
      </c>
      <c r="D96" s="69">
        <v>125.53125</v>
      </c>
      <c r="E96" s="69">
        <v>131.1875</v>
      </c>
      <c r="F96" s="69">
        <v>84.774520999999993</v>
      </c>
      <c r="G96" s="69">
        <v>165416700</v>
      </c>
    </row>
    <row r="97" spans="1:7" x14ac:dyDescent="0.45">
      <c r="A97" s="87">
        <v>36892</v>
      </c>
      <c r="B97" s="69">
        <v>132</v>
      </c>
      <c r="C97" s="69">
        <v>138.699997</v>
      </c>
      <c r="D97" s="69">
        <v>127.5625</v>
      </c>
      <c r="E97" s="69">
        <v>137.020004</v>
      </c>
      <c r="F97" s="69">
        <v>88.815109000000007</v>
      </c>
      <c r="G97" s="69">
        <v>181296400</v>
      </c>
    </row>
    <row r="98" spans="1:7" x14ac:dyDescent="0.45">
      <c r="A98" s="87">
        <v>36923</v>
      </c>
      <c r="B98" s="69">
        <v>137.10000600000001</v>
      </c>
      <c r="C98" s="69">
        <v>137.990005</v>
      </c>
      <c r="D98" s="69">
        <v>121.800003</v>
      </c>
      <c r="E98" s="69">
        <v>123.949997</v>
      </c>
      <c r="F98" s="69">
        <v>80.343277</v>
      </c>
      <c r="G98" s="69">
        <v>178607000</v>
      </c>
    </row>
    <row r="99" spans="1:7" x14ac:dyDescent="0.45">
      <c r="A99" s="87">
        <v>36951</v>
      </c>
      <c r="B99" s="69">
        <v>124.050003</v>
      </c>
      <c r="C99" s="69">
        <v>127.75</v>
      </c>
      <c r="D99" s="69">
        <v>108.040001</v>
      </c>
      <c r="E99" s="69">
        <v>116.69000200000001</v>
      </c>
      <c r="F99" s="69">
        <v>75.637383</v>
      </c>
      <c r="G99" s="69">
        <v>318187200</v>
      </c>
    </row>
    <row r="100" spans="1:7" x14ac:dyDescent="0.45">
      <c r="A100" s="87">
        <v>36982</v>
      </c>
      <c r="B100" s="69">
        <v>116.300003</v>
      </c>
      <c r="C100" s="69">
        <v>127.269997</v>
      </c>
      <c r="D100" s="69">
        <v>109.300003</v>
      </c>
      <c r="E100" s="69">
        <v>126.660004</v>
      </c>
      <c r="F100" s="69">
        <v>82.320908000000003</v>
      </c>
      <c r="G100" s="69">
        <v>251839700</v>
      </c>
    </row>
    <row r="101" spans="1:7" x14ac:dyDescent="0.45">
      <c r="A101" s="87">
        <v>37012</v>
      </c>
      <c r="B101" s="69">
        <v>125.07</v>
      </c>
      <c r="C101" s="69">
        <v>132.08999600000001</v>
      </c>
      <c r="D101" s="69">
        <v>123.44000200000001</v>
      </c>
      <c r="E101" s="69">
        <v>125.949997</v>
      </c>
      <c r="F101" s="69">
        <v>81.859459000000001</v>
      </c>
      <c r="G101" s="69">
        <v>208040000</v>
      </c>
    </row>
    <row r="102" spans="1:7" x14ac:dyDescent="0.45">
      <c r="A102" s="87">
        <v>37043</v>
      </c>
      <c r="B102" s="69">
        <v>126.199997</v>
      </c>
      <c r="C102" s="69">
        <v>129.229996</v>
      </c>
      <c r="D102" s="69">
        <v>120.400002</v>
      </c>
      <c r="E102" s="69">
        <v>122.599998</v>
      </c>
      <c r="F102" s="69">
        <v>79.682181999999997</v>
      </c>
      <c r="G102" s="69">
        <v>203578200</v>
      </c>
    </row>
    <row r="103" spans="1:7" x14ac:dyDescent="0.45">
      <c r="A103" s="87">
        <v>37073</v>
      </c>
      <c r="B103" s="69">
        <v>122.800003</v>
      </c>
      <c r="C103" s="69">
        <v>124.32</v>
      </c>
      <c r="D103" s="69">
        <v>116.75</v>
      </c>
      <c r="E103" s="69">
        <v>121.349998</v>
      </c>
      <c r="F103" s="69">
        <v>79.094100999999995</v>
      </c>
      <c r="G103" s="69">
        <v>196892900</v>
      </c>
    </row>
    <row r="104" spans="1:7" x14ac:dyDescent="0.45">
      <c r="A104" s="87">
        <v>37104</v>
      </c>
      <c r="B104" s="69">
        <v>121.970001</v>
      </c>
      <c r="C104" s="69">
        <v>123.25</v>
      </c>
      <c r="D104" s="69">
        <v>112.040001</v>
      </c>
      <c r="E104" s="69">
        <v>114.150002</v>
      </c>
      <c r="F104" s="69">
        <v>74.401214999999993</v>
      </c>
      <c r="G104" s="69">
        <v>269599600</v>
      </c>
    </row>
    <row r="105" spans="1:7" x14ac:dyDescent="0.45">
      <c r="A105" s="87">
        <v>37135</v>
      </c>
      <c r="B105" s="69">
        <v>113.849998</v>
      </c>
      <c r="C105" s="69">
        <v>116.16999800000001</v>
      </c>
      <c r="D105" s="69">
        <v>93.800003000000004</v>
      </c>
      <c r="E105" s="69">
        <v>104.44000200000001</v>
      </c>
      <c r="F105" s="69">
        <v>68.072388000000004</v>
      </c>
      <c r="G105" s="69">
        <v>419156100</v>
      </c>
    </row>
    <row r="106" spans="1:7" x14ac:dyDescent="0.45">
      <c r="A106" s="87">
        <v>37165</v>
      </c>
      <c r="B106" s="69">
        <v>103.900002</v>
      </c>
      <c r="C106" s="69">
        <v>111.790001</v>
      </c>
      <c r="D106" s="69">
        <v>102.83000199999999</v>
      </c>
      <c r="E106" s="69">
        <v>105.800003</v>
      </c>
      <c r="F106" s="69">
        <v>69.217574999999997</v>
      </c>
      <c r="G106" s="69">
        <v>512612000</v>
      </c>
    </row>
    <row r="107" spans="1:7" x14ac:dyDescent="0.45">
      <c r="A107" s="87">
        <v>37196</v>
      </c>
      <c r="B107" s="69">
        <v>106.599998</v>
      </c>
      <c r="C107" s="69">
        <v>116.900002</v>
      </c>
      <c r="D107" s="69">
        <v>105.699997</v>
      </c>
      <c r="E107" s="69">
        <v>114.050003</v>
      </c>
      <c r="F107" s="69">
        <v>74.614966999999993</v>
      </c>
      <c r="G107" s="69">
        <v>372515000</v>
      </c>
    </row>
    <row r="108" spans="1:7" x14ac:dyDescent="0.45">
      <c r="A108" s="87">
        <v>37226</v>
      </c>
      <c r="B108" s="69">
        <v>113.650002</v>
      </c>
      <c r="C108" s="69">
        <v>118</v>
      </c>
      <c r="D108" s="69">
        <v>112</v>
      </c>
      <c r="E108" s="69">
        <v>114.300003</v>
      </c>
      <c r="F108" s="69">
        <v>74.778548999999998</v>
      </c>
      <c r="G108" s="69">
        <v>308403900</v>
      </c>
    </row>
    <row r="109" spans="1:7" x14ac:dyDescent="0.45">
      <c r="A109" s="87">
        <v>37257</v>
      </c>
      <c r="B109" s="69">
        <v>115.110001</v>
      </c>
      <c r="C109" s="69">
        <v>117.989998</v>
      </c>
      <c r="D109" s="69">
        <v>108.400002</v>
      </c>
      <c r="E109" s="69">
        <v>113.18</v>
      </c>
      <c r="F109" s="69">
        <v>74.300453000000005</v>
      </c>
      <c r="G109" s="69">
        <v>349380000</v>
      </c>
    </row>
    <row r="110" spans="1:7" x14ac:dyDescent="0.45">
      <c r="A110" s="87">
        <v>37288</v>
      </c>
      <c r="B110" s="69">
        <v>113.089996</v>
      </c>
      <c r="C110" s="69">
        <v>113.300003</v>
      </c>
      <c r="D110" s="69">
        <v>107.82</v>
      </c>
      <c r="E110" s="69">
        <v>111.150002</v>
      </c>
      <c r="F110" s="69">
        <v>72.967842000000005</v>
      </c>
      <c r="G110" s="69">
        <v>424492600</v>
      </c>
    </row>
    <row r="111" spans="1:7" x14ac:dyDescent="0.45">
      <c r="A111" s="87">
        <v>37316</v>
      </c>
      <c r="B111" s="69">
        <v>111.720001</v>
      </c>
      <c r="C111" s="69">
        <v>117.900002</v>
      </c>
      <c r="D111" s="69">
        <v>111.510002</v>
      </c>
      <c r="E111" s="69">
        <v>114.519997</v>
      </c>
      <c r="F111" s="69">
        <v>75.180137999999999</v>
      </c>
      <c r="G111" s="69">
        <v>385578100</v>
      </c>
    </row>
    <row r="112" spans="1:7" x14ac:dyDescent="0.45">
      <c r="A112" s="87">
        <v>37347</v>
      </c>
      <c r="B112" s="69">
        <v>114.230003</v>
      </c>
      <c r="C112" s="69">
        <v>115.099998</v>
      </c>
      <c r="D112" s="69">
        <v>106.629997</v>
      </c>
      <c r="E112" s="69">
        <v>107.860001</v>
      </c>
      <c r="F112" s="69">
        <v>71.010834000000003</v>
      </c>
      <c r="G112" s="69">
        <v>404461000</v>
      </c>
    </row>
    <row r="113" spans="1:7" x14ac:dyDescent="0.45">
      <c r="A113" s="87">
        <v>37377</v>
      </c>
      <c r="B113" s="69">
        <v>107.970001</v>
      </c>
      <c r="C113" s="69">
        <v>111.25</v>
      </c>
      <c r="D113" s="69">
        <v>104.900002</v>
      </c>
      <c r="E113" s="69">
        <v>107.220001</v>
      </c>
      <c r="F113" s="69">
        <v>70.589493000000004</v>
      </c>
      <c r="G113" s="69">
        <v>452626500</v>
      </c>
    </row>
    <row r="114" spans="1:7" x14ac:dyDescent="0.45">
      <c r="A114" s="87">
        <v>37408</v>
      </c>
      <c r="B114" s="69">
        <v>107.089996</v>
      </c>
      <c r="C114" s="69">
        <v>107.599998</v>
      </c>
      <c r="D114" s="69">
        <v>95.190002000000007</v>
      </c>
      <c r="E114" s="69">
        <v>98.959998999999996</v>
      </c>
      <c r="F114" s="69">
        <v>65.151427999999996</v>
      </c>
      <c r="G114" s="69">
        <v>534883500</v>
      </c>
    </row>
    <row r="115" spans="1:7" x14ac:dyDescent="0.45">
      <c r="A115" s="87">
        <v>37438</v>
      </c>
      <c r="B115" s="69">
        <v>99.18</v>
      </c>
      <c r="C115" s="69">
        <v>99.800003000000004</v>
      </c>
      <c r="D115" s="69">
        <v>77.680000000000007</v>
      </c>
      <c r="E115" s="69">
        <v>91.160004000000001</v>
      </c>
      <c r="F115" s="69">
        <v>60.226295</v>
      </c>
      <c r="G115" s="69">
        <v>1124248800</v>
      </c>
    </row>
    <row r="116" spans="1:7" x14ac:dyDescent="0.45">
      <c r="A116" s="87">
        <v>37469</v>
      </c>
      <c r="B116" s="69">
        <v>90.879997000000003</v>
      </c>
      <c r="C116" s="69">
        <v>97.150002000000001</v>
      </c>
      <c r="D116" s="69">
        <v>83.550003000000004</v>
      </c>
      <c r="E116" s="69">
        <v>91.779999000000004</v>
      </c>
      <c r="F116" s="69">
        <v>60.635834000000003</v>
      </c>
      <c r="G116" s="69">
        <v>936191200</v>
      </c>
    </row>
    <row r="117" spans="1:7" x14ac:dyDescent="0.45">
      <c r="A117" s="87">
        <v>37500</v>
      </c>
      <c r="B117" s="69">
        <v>90.730002999999996</v>
      </c>
      <c r="C117" s="69">
        <v>93.330001999999993</v>
      </c>
      <c r="D117" s="69">
        <v>80.900002000000001</v>
      </c>
      <c r="E117" s="69">
        <v>81.790001000000004</v>
      </c>
      <c r="F117" s="69">
        <v>54.035815999999997</v>
      </c>
      <c r="G117" s="69">
        <v>1013828600</v>
      </c>
    </row>
    <row r="118" spans="1:7" x14ac:dyDescent="0.45">
      <c r="A118" s="87">
        <v>37530</v>
      </c>
      <c r="B118" s="69">
        <v>82.43</v>
      </c>
      <c r="C118" s="69">
        <v>91.290001000000004</v>
      </c>
      <c r="D118" s="69">
        <v>77.069999999999993</v>
      </c>
      <c r="E118" s="69">
        <v>88.519997000000004</v>
      </c>
      <c r="F118" s="69">
        <v>58.744247000000001</v>
      </c>
      <c r="G118" s="69">
        <v>1344248100</v>
      </c>
    </row>
    <row r="119" spans="1:7" x14ac:dyDescent="0.45">
      <c r="A119" s="87">
        <v>37561</v>
      </c>
      <c r="B119" s="69">
        <v>88.349997999999999</v>
      </c>
      <c r="C119" s="69">
        <v>94.949996999999996</v>
      </c>
      <c r="D119" s="69">
        <v>87.449996999999996</v>
      </c>
      <c r="E119" s="69">
        <v>93.980002999999996</v>
      </c>
      <c r="F119" s="69">
        <v>62.367710000000002</v>
      </c>
      <c r="G119" s="69">
        <v>818243400</v>
      </c>
    </row>
    <row r="120" spans="1:7" x14ac:dyDescent="0.45">
      <c r="A120" s="87">
        <v>37591</v>
      </c>
      <c r="B120" s="69">
        <v>95.470000999999996</v>
      </c>
      <c r="C120" s="69">
        <v>96.050003000000004</v>
      </c>
      <c r="D120" s="69">
        <v>87.110000999999997</v>
      </c>
      <c r="E120" s="69">
        <v>88.230002999999996</v>
      </c>
      <c r="F120" s="69">
        <v>58.551814999999998</v>
      </c>
      <c r="G120" s="69">
        <v>728285900</v>
      </c>
    </row>
    <row r="121" spans="1:7" x14ac:dyDescent="0.45">
      <c r="A121" s="87">
        <v>37622</v>
      </c>
      <c r="B121" s="69">
        <v>88.849997999999999</v>
      </c>
      <c r="C121" s="69">
        <v>93.860000999999997</v>
      </c>
      <c r="D121" s="69">
        <v>84.150002000000001</v>
      </c>
      <c r="E121" s="69">
        <v>86.059997999999993</v>
      </c>
      <c r="F121" s="69">
        <v>57.392398999999997</v>
      </c>
      <c r="G121" s="69">
        <v>911319900</v>
      </c>
    </row>
    <row r="122" spans="1:7" x14ac:dyDescent="0.45">
      <c r="A122" s="87">
        <v>37653</v>
      </c>
      <c r="B122" s="69">
        <v>86.139999000000003</v>
      </c>
      <c r="C122" s="69">
        <v>86.809997999999993</v>
      </c>
      <c r="D122" s="69">
        <v>81</v>
      </c>
      <c r="E122" s="69">
        <v>84.900002000000001</v>
      </c>
      <c r="F122" s="69">
        <v>56.618816000000002</v>
      </c>
      <c r="G122" s="69">
        <v>862248300</v>
      </c>
    </row>
    <row r="123" spans="1:7" x14ac:dyDescent="0.45">
      <c r="A123" s="87">
        <v>37681</v>
      </c>
      <c r="B123" s="69">
        <v>85.260002</v>
      </c>
      <c r="C123" s="69">
        <v>89.879997000000003</v>
      </c>
      <c r="D123" s="69">
        <v>79.379997000000003</v>
      </c>
      <c r="E123" s="69">
        <v>84.739998</v>
      </c>
      <c r="F123" s="69">
        <v>56.512118999999998</v>
      </c>
      <c r="G123" s="69">
        <v>1156870200</v>
      </c>
    </row>
    <row r="124" spans="1:7" x14ac:dyDescent="0.45">
      <c r="A124" s="87">
        <v>37712</v>
      </c>
      <c r="B124" s="69">
        <v>85.25</v>
      </c>
      <c r="C124" s="69">
        <v>92.800003000000004</v>
      </c>
      <c r="D124" s="69">
        <v>84.910004000000001</v>
      </c>
      <c r="E124" s="69">
        <v>91.910004000000001</v>
      </c>
      <c r="F124" s="69">
        <v>61.540847999999997</v>
      </c>
      <c r="G124" s="69">
        <v>996114200</v>
      </c>
    </row>
    <row r="125" spans="1:7" x14ac:dyDescent="0.45">
      <c r="A125" s="87">
        <v>37742</v>
      </c>
      <c r="B125" s="69">
        <v>91.919998000000007</v>
      </c>
      <c r="C125" s="69">
        <v>97.089995999999999</v>
      </c>
      <c r="D125" s="69">
        <v>90.5</v>
      </c>
      <c r="E125" s="69">
        <v>96.949996999999996</v>
      </c>
      <c r="F125" s="69">
        <v>64.915503999999999</v>
      </c>
      <c r="G125" s="69">
        <v>881509900</v>
      </c>
    </row>
    <row r="126" spans="1:7" x14ac:dyDescent="0.45">
      <c r="A126" s="87">
        <v>37773</v>
      </c>
      <c r="B126" s="69">
        <v>97.529999000000004</v>
      </c>
      <c r="C126" s="69">
        <v>102.18</v>
      </c>
      <c r="D126" s="69">
        <v>96.669998000000007</v>
      </c>
      <c r="E126" s="69">
        <v>97.629997000000003</v>
      </c>
      <c r="F126" s="69">
        <v>65.370811000000003</v>
      </c>
      <c r="G126" s="69">
        <v>867970200</v>
      </c>
    </row>
    <row r="127" spans="1:7" x14ac:dyDescent="0.45">
      <c r="A127" s="87">
        <v>37803</v>
      </c>
      <c r="B127" s="69">
        <v>97.25</v>
      </c>
      <c r="C127" s="69">
        <v>101.900002</v>
      </c>
      <c r="D127" s="69">
        <v>96.43</v>
      </c>
      <c r="E127" s="69">
        <v>99.389999000000003</v>
      </c>
      <c r="F127" s="69">
        <v>66.789635000000004</v>
      </c>
      <c r="G127" s="69">
        <v>895260500</v>
      </c>
    </row>
    <row r="128" spans="1:7" x14ac:dyDescent="0.45">
      <c r="A128" s="87">
        <v>37834</v>
      </c>
      <c r="B128" s="69">
        <v>99.190002000000007</v>
      </c>
      <c r="C128" s="69">
        <v>101.82</v>
      </c>
      <c r="D128" s="69">
        <v>96.339995999999999</v>
      </c>
      <c r="E128" s="69">
        <v>101.44000200000001</v>
      </c>
      <c r="F128" s="69">
        <v>68.167289999999994</v>
      </c>
      <c r="G128" s="69">
        <v>772702000</v>
      </c>
    </row>
    <row r="129" spans="1:7" x14ac:dyDescent="0.45">
      <c r="A129" s="87">
        <v>37865</v>
      </c>
      <c r="B129" s="69">
        <v>101.639999</v>
      </c>
      <c r="C129" s="69">
        <v>104.699997</v>
      </c>
      <c r="D129" s="69">
        <v>99.25</v>
      </c>
      <c r="E129" s="69">
        <v>99.949996999999996</v>
      </c>
      <c r="F129" s="69">
        <v>67.165976999999998</v>
      </c>
      <c r="G129" s="69">
        <v>818513400</v>
      </c>
    </row>
    <row r="130" spans="1:7" x14ac:dyDescent="0.45">
      <c r="A130" s="87">
        <v>37895</v>
      </c>
      <c r="B130" s="69">
        <v>100.239998</v>
      </c>
      <c r="C130" s="69">
        <v>105.970001</v>
      </c>
      <c r="D130" s="69">
        <v>100.199997</v>
      </c>
      <c r="E130" s="69">
        <v>105.300003</v>
      </c>
      <c r="F130" s="69">
        <v>71.032829000000007</v>
      </c>
      <c r="G130" s="69">
        <v>831700900</v>
      </c>
    </row>
    <row r="131" spans="1:7" x14ac:dyDescent="0.45">
      <c r="A131" s="87">
        <v>37926</v>
      </c>
      <c r="B131" s="69">
        <v>105.75</v>
      </c>
      <c r="C131" s="69">
        <v>106.949997</v>
      </c>
      <c r="D131" s="69">
        <v>103.620003</v>
      </c>
      <c r="E131" s="69">
        <v>106.449997</v>
      </c>
      <c r="F131" s="69">
        <v>71.808571000000001</v>
      </c>
      <c r="G131" s="69">
        <v>630654200</v>
      </c>
    </row>
    <row r="132" spans="1:7" x14ac:dyDescent="0.45">
      <c r="A132" s="87">
        <v>37956</v>
      </c>
      <c r="B132" s="69">
        <v>106.849998</v>
      </c>
      <c r="C132" s="69">
        <v>111.519997</v>
      </c>
      <c r="D132" s="69">
        <v>105.959999</v>
      </c>
      <c r="E132" s="69">
        <v>111.279999</v>
      </c>
      <c r="F132" s="69">
        <v>75.066765000000004</v>
      </c>
      <c r="G132" s="69">
        <v>678350400</v>
      </c>
    </row>
    <row r="133" spans="1:7" x14ac:dyDescent="0.45">
      <c r="A133" s="87">
        <v>37987</v>
      </c>
      <c r="B133" s="69">
        <v>111.739998</v>
      </c>
      <c r="C133" s="69">
        <v>116.5</v>
      </c>
      <c r="D133" s="69">
        <v>110.730003</v>
      </c>
      <c r="E133" s="69">
        <v>113.480003</v>
      </c>
      <c r="F133" s="69">
        <v>76.912537</v>
      </c>
      <c r="G133" s="69">
        <v>737674000</v>
      </c>
    </row>
    <row r="134" spans="1:7" x14ac:dyDescent="0.45">
      <c r="A134" s="87">
        <v>38018</v>
      </c>
      <c r="B134" s="69">
        <v>113.699997</v>
      </c>
      <c r="C134" s="69">
        <v>116.599998</v>
      </c>
      <c r="D134" s="69">
        <v>112.779999</v>
      </c>
      <c r="E134" s="69">
        <v>115.019997</v>
      </c>
      <c r="F134" s="69">
        <v>77.956260999999998</v>
      </c>
      <c r="G134" s="69">
        <v>676976900</v>
      </c>
    </row>
    <row r="135" spans="1:7" x14ac:dyDescent="0.45">
      <c r="A135" s="87">
        <v>38047</v>
      </c>
      <c r="B135" s="69">
        <v>115.43</v>
      </c>
      <c r="C135" s="69">
        <v>116.970001</v>
      </c>
      <c r="D135" s="69">
        <v>108.849998</v>
      </c>
      <c r="E135" s="69">
        <v>113.099998</v>
      </c>
      <c r="F135" s="69">
        <v>76.655013999999994</v>
      </c>
      <c r="G135" s="69">
        <v>1125003900</v>
      </c>
    </row>
    <row r="136" spans="1:7" x14ac:dyDescent="0.45">
      <c r="A136" s="87">
        <v>38078</v>
      </c>
      <c r="B136" s="69">
        <v>113.07</v>
      </c>
      <c r="C136" s="69">
        <v>115.410004</v>
      </c>
      <c r="D136" s="69">
        <v>110.900002</v>
      </c>
      <c r="E136" s="69">
        <v>110.959999</v>
      </c>
      <c r="F136" s="69">
        <v>75.468245999999994</v>
      </c>
      <c r="G136" s="69">
        <v>968620900</v>
      </c>
    </row>
    <row r="137" spans="1:7" x14ac:dyDescent="0.45">
      <c r="A137" s="87">
        <v>38108</v>
      </c>
      <c r="B137" s="69">
        <v>111.370003</v>
      </c>
      <c r="C137" s="69">
        <v>113.260002</v>
      </c>
      <c r="D137" s="69">
        <v>108.05999799999999</v>
      </c>
      <c r="E137" s="69">
        <v>112.860001</v>
      </c>
      <c r="F137" s="69">
        <v>76.760506000000007</v>
      </c>
      <c r="G137" s="69">
        <v>981083900</v>
      </c>
    </row>
    <row r="138" spans="1:7" x14ac:dyDescent="0.45">
      <c r="A138" s="87">
        <v>38139</v>
      </c>
      <c r="B138" s="69">
        <v>112.459999</v>
      </c>
      <c r="C138" s="69">
        <v>114.94000200000001</v>
      </c>
      <c r="D138" s="69">
        <v>111.870003</v>
      </c>
      <c r="E138" s="69">
        <v>114.529999</v>
      </c>
      <c r="F138" s="69">
        <v>77.896277999999995</v>
      </c>
      <c r="G138" s="69">
        <v>721880400</v>
      </c>
    </row>
    <row r="139" spans="1:7" x14ac:dyDescent="0.45">
      <c r="A139" s="87">
        <v>38169</v>
      </c>
      <c r="B139" s="69">
        <v>114.25</v>
      </c>
      <c r="C139" s="69">
        <v>114.400002</v>
      </c>
      <c r="D139" s="69">
        <v>108.209999</v>
      </c>
      <c r="E139" s="69">
        <v>110.839996</v>
      </c>
      <c r="F139" s="69">
        <v>75.661773999999994</v>
      </c>
      <c r="G139" s="69">
        <v>954619200</v>
      </c>
    </row>
    <row r="140" spans="1:7" x14ac:dyDescent="0.45">
      <c r="A140" s="87">
        <v>38200</v>
      </c>
      <c r="B140" s="69">
        <v>110.19000200000001</v>
      </c>
      <c r="C140" s="69">
        <v>111.629997</v>
      </c>
      <c r="D140" s="69">
        <v>106.589996</v>
      </c>
      <c r="E140" s="69">
        <v>111.110001</v>
      </c>
      <c r="F140" s="69">
        <v>75.846085000000002</v>
      </c>
      <c r="G140" s="69">
        <v>922892000</v>
      </c>
    </row>
    <row r="141" spans="1:7" x14ac:dyDescent="0.45">
      <c r="A141" s="87">
        <v>38231</v>
      </c>
      <c r="B141" s="69">
        <v>110.949997</v>
      </c>
      <c r="C141" s="69">
        <v>113.739998</v>
      </c>
      <c r="D141" s="69">
        <v>110.410004</v>
      </c>
      <c r="E141" s="69">
        <v>111.760002</v>
      </c>
      <c r="F141" s="69">
        <v>76.289787000000004</v>
      </c>
      <c r="G141" s="69">
        <v>790891900</v>
      </c>
    </row>
    <row r="142" spans="1:7" x14ac:dyDescent="0.45">
      <c r="A142" s="87">
        <v>38261</v>
      </c>
      <c r="B142" s="69">
        <v>112.260002</v>
      </c>
      <c r="C142" s="69">
        <v>114.68</v>
      </c>
      <c r="D142" s="69">
        <v>109.349998</v>
      </c>
      <c r="E142" s="69">
        <v>113.199997</v>
      </c>
      <c r="F142" s="69">
        <v>77.594406000000006</v>
      </c>
      <c r="G142" s="69">
        <v>1044071300</v>
      </c>
    </row>
    <row r="143" spans="1:7" x14ac:dyDescent="0.45">
      <c r="A143" s="87">
        <v>38292</v>
      </c>
      <c r="B143" s="69">
        <v>113.55999799999999</v>
      </c>
      <c r="C143" s="69">
        <v>119.139999</v>
      </c>
      <c r="D143" s="69">
        <v>113.199997</v>
      </c>
      <c r="E143" s="69">
        <v>117.889999</v>
      </c>
      <c r="F143" s="69">
        <v>80.809264999999996</v>
      </c>
      <c r="G143" s="69">
        <v>961601700</v>
      </c>
    </row>
    <row r="144" spans="1:7" x14ac:dyDescent="0.45">
      <c r="A144" s="87">
        <v>38322</v>
      </c>
      <c r="B144" s="69">
        <v>118.160004</v>
      </c>
      <c r="C144" s="69">
        <v>121.660004</v>
      </c>
      <c r="D144" s="69">
        <v>117.730003</v>
      </c>
      <c r="E144" s="69">
        <v>120.870003</v>
      </c>
      <c r="F144" s="69">
        <v>83.097504000000001</v>
      </c>
      <c r="G144" s="69">
        <v>909170200</v>
      </c>
    </row>
    <row r="145" spans="1:7" x14ac:dyDescent="0.45">
      <c r="A145" s="87">
        <v>38353</v>
      </c>
      <c r="B145" s="69">
        <v>121.55999799999999</v>
      </c>
      <c r="C145" s="69">
        <v>121.760002</v>
      </c>
      <c r="D145" s="69">
        <v>116.370003</v>
      </c>
      <c r="E145" s="69">
        <v>118.160004</v>
      </c>
      <c r="F145" s="69">
        <v>81.618103000000005</v>
      </c>
      <c r="G145" s="69">
        <v>1184211500</v>
      </c>
    </row>
    <row r="146" spans="1:7" x14ac:dyDescent="0.45">
      <c r="A146" s="87">
        <v>38384</v>
      </c>
      <c r="B146" s="69">
        <v>118.25</v>
      </c>
      <c r="C146" s="69">
        <v>121.66999800000001</v>
      </c>
      <c r="D146" s="69">
        <v>118.099998</v>
      </c>
      <c r="E146" s="69">
        <v>120.629997</v>
      </c>
      <c r="F146" s="69">
        <v>83.324248999999995</v>
      </c>
      <c r="G146" s="69">
        <v>1025608400</v>
      </c>
    </row>
    <row r="147" spans="1:7" x14ac:dyDescent="0.45">
      <c r="A147" s="87">
        <v>38412</v>
      </c>
      <c r="B147" s="69">
        <v>120.82</v>
      </c>
      <c r="C147" s="69">
        <v>123.25</v>
      </c>
      <c r="D147" s="69">
        <v>116.25</v>
      </c>
      <c r="E147" s="69">
        <v>117.959999</v>
      </c>
      <c r="F147" s="69">
        <v>81.479941999999994</v>
      </c>
      <c r="G147" s="69">
        <v>1330548800</v>
      </c>
    </row>
    <row r="148" spans="1:7" x14ac:dyDescent="0.45">
      <c r="A148" s="87">
        <v>38443</v>
      </c>
      <c r="B148" s="69">
        <v>118.629997</v>
      </c>
      <c r="C148" s="69">
        <v>119.260002</v>
      </c>
      <c r="D148" s="69">
        <v>113.550003</v>
      </c>
      <c r="E148" s="69">
        <v>115.75</v>
      </c>
      <c r="F148" s="69">
        <v>80.267471</v>
      </c>
      <c r="G148" s="69">
        <v>1633318500</v>
      </c>
    </row>
    <row r="149" spans="1:7" x14ac:dyDescent="0.45">
      <c r="A149" s="87">
        <v>38473</v>
      </c>
      <c r="B149" s="69">
        <v>116.07</v>
      </c>
      <c r="C149" s="69">
        <v>120.25</v>
      </c>
      <c r="D149" s="69">
        <v>114.800003</v>
      </c>
      <c r="E149" s="69">
        <v>119.480003</v>
      </c>
      <c r="F149" s="69">
        <v>82.854027000000002</v>
      </c>
      <c r="G149" s="69">
        <v>1334647300</v>
      </c>
    </row>
    <row r="150" spans="1:7" x14ac:dyDescent="0.45">
      <c r="A150" s="87">
        <v>38504</v>
      </c>
      <c r="B150" s="69">
        <v>119.519997</v>
      </c>
      <c r="C150" s="69">
        <v>121.94000200000001</v>
      </c>
      <c r="D150" s="69">
        <v>118.75</v>
      </c>
      <c r="E150" s="69">
        <v>119.18</v>
      </c>
      <c r="F150" s="69">
        <v>82.645966000000001</v>
      </c>
      <c r="G150" s="69">
        <v>1089322900</v>
      </c>
    </row>
    <row r="151" spans="1:7" x14ac:dyDescent="0.45">
      <c r="A151" s="87">
        <v>38534</v>
      </c>
      <c r="B151" s="69">
        <v>119.449997</v>
      </c>
      <c r="C151" s="69">
        <v>124.639999</v>
      </c>
      <c r="D151" s="69">
        <v>118.260002</v>
      </c>
      <c r="E151" s="69">
        <v>123.739998</v>
      </c>
      <c r="F151" s="69">
        <v>86.154494999999997</v>
      </c>
      <c r="G151" s="69">
        <v>1176306400</v>
      </c>
    </row>
    <row r="152" spans="1:7" x14ac:dyDescent="0.45">
      <c r="A152" s="87">
        <v>38565</v>
      </c>
      <c r="B152" s="69">
        <v>123.83000199999999</v>
      </c>
      <c r="C152" s="69">
        <v>124.739998</v>
      </c>
      <c r="D152" s="69">
        <v>120.379997</v>
      </c>
      <c r="E152" s="69">
        <v>122.58000199999999</v>
      </c>
      <c r="F152" s="69">
        <v>85.346808999999993</v>
      </c>
      <c r="G152" s="69">
        <v>1306564800</v>
      </c>
    </row>
    <row r="153" spans="1:7" x14ac:dyDescent="0.45">
      <c r="A153" s="87">
        <v>38596</v>
      </c>
      <c r="B153" s="69">
        <v>122.519997</v>
      </c>
      <c r="C153" s="69">
        <v>124.739998</v>
      </c>
      <c r="D153" s="69">
        <v>120.44000200000001</v>
      </c>
      <c r="E153" s="69">
        <v>123.040001</v>
      </c>
      <c r="F153" s="69">
        <v>85.667113999999998</v>
      </c>
      <c r="G153" s="69">
        <v>1287005000</v>
      </c>
    </row>
    <row r="154" spans="1:7" x14ac:dyDescent="0.45">
      <c r="A154" s="87">
        <v>38626</v>
      </c>
      <c r="B154" s="69">
        <v>122.959999</v>
      </c>
      <c r="C154" s="69">
        <v>123.339996</v>
      </c>
      <c r="D154" s="69">
        <v>116.879997</v>
      </c>
      <c r="E154" s="69">
        <v>120.129997</v>
      </c>
      <c r="F154" s="69">
        <v>83.997039999999998</v>
      </c>
      <c r="G154" s="69">
        <v>1784566400</v>
      </c>
    </row>
    <row r="155" spans="1:7" x14ac:dyDescent="0.45">
      <c r="A155" s="87">
        <v>38657</v>
      </c>
      <c r="B155" s="69">
        <v>120.58000199999999</v>
      </c>
      <c r="C155" s="69">
        <v>127.410004</v>
      </c>
      <c r="D155" s="69">
        <v>120.129997</v>
      </c>
      <c r="E155" s="69">
        <v>125.410004</v>
      </c>
      <c r="F155" s="69">
        <v>87.688950000000006</v>
      </c>
      <c r="G155" s="69">
        <v>1183732800</v>
      </c>
    </row>
    <row r="156" spans="1:7" x14ac:dyDescent="0.45">
      <c r="A156" s="87">
        <v>38687</v>
      </c>
      <c r="B156" s="69">
        <v>126.019997</v>
      </c>
      <c r="C156" s="69">
        <v>128.08999600000001</v>
      </c>
      <c r="D156" s="69">
        <v>124.360001</v>
      </c>
      <c r="E156" s="69">
        <v>124.510002</v>
      </c>
      <c r="F156" s="69">
        <v>87.059601000000001</v>
      </c>
      <c r="G156" s="69">
        <v>1073146800</v>
      </c>
    </row>
    <row r="157" spans="1:7" x14ac:dyDescent="0.45">
      <c r="A157" s="87">
        <v>38718</v>
      </c>
      <c r="B157" s="69">
        <v>125.19000200000001</v>
      </c>
      <c r="C157" s="69">
        <v>129.44000199999999</v>
      </c>
      <c r="D157" s="69">
        <v>124.389999</v>
      </c>
      <c r="E157" s="69">
        <v>127.5</v>
      </c>
      <c r="F157" s="69">
        <v>89.622871000000004</v>
      </c>
      <c r="G157" s="69">
        <v>1233910800</v>
      </c>
    </row>
    <row r="158" spans="1:7" x14ac:dyDescent="0.45">
      <c r="A158" s="87">
        <v>38749</v>
      </c>
      <c r="B158" s="69">
        <v>127.82</v>
      </c>
      <c r="C158" s="69">
        <v>130.03999300000001</v>
      </c>
      <c r="D158" s="69">
        <v>125.400002</v>
      </c>
      <c r="E158" s="69">
        <v>128.229996</v>
      </c>
      <c r="F158" s="69">
        <v>90.135993999999997</v>
      </c>
      <c r="G158" s="69">
        <v>1145244400</v>
      </c>
    </row>
    <row r="159" spans="1:7" x14ac:dyDescent="0.45">
      <c r="A159" s="87">
        <v>38777</v>
      </c>
      <c r="B159" s="69">
        <v>128.60000600000001</v>
      </c>
      <c r="C159" s="69">
        <v>131.470001</v>
      </c>
      <c r="D159" s="69">
        <v>127.18</v>
      </c>
      <c r="E159" s="69">
        <v>129.83000200000001</v>
      </c>
      <c r="F159" s="69">
        <v>91.260711999999998</v>
      </c>
      <c r="G159" s="69">
        <v>1350777100</v>
      </c>
    </row>
    <row r="160" spans="1:7" x14ac:dyDescent="0.45">
      <c r="A160" s="87">
        <v>38808</v>
      </c>
      <c r="B160" s="69">
        <v>130.070007</v>
      </c>
      <c r="C160" s="69">
        <v>131.86000100000001</v>
      </c>
      <c r="D160" s="69">
        <v>128.020004</v>
      </c>
      <c r="E160" s="69">
        <v>131.470001</v>
      </c>
      <c r="F160" s="69">
        <v>92.780991</v>
      </c>
      <c r="G160" s="69">
        <v>1300327900</v>
      </c>
    </row>
    <row r="161" spans="1:7" x14ac:dyDescent="0.45">
      <c r="A161" s="87">
        <v>38838</v>
      </c>
      <c r="B161" s="69">
        <v>131.470001</v>
      </c>
      <c r="C161" s="69">
        <v>132.800003</v>
      </c>
      <c r="D161" s="69">
        <v>124.760002</v>
      </c>
      <c r="E161" s="69">
        <v>127.510002</v>
      </c>
      <c r="F161" s="69">
        <v>89.986335999999994</v>
      </c>
      <c r="G161" s="69">
        <v>1752747100</v>
      </c>
    </row>
    <row r="162" spans="1:7" x14ac:dyDescent="0.45">
      <c r="A162" s="87">
        <v>38869</v>
      </c>
      <c r="B162" s="69">
        <v>127.379997</v>
      </c>
      <c r="C162" s="69">
        <v>129.429993</v>
      </c>
      <c r="D162" s="69">
        <v>122.339996</v>
      </c>
      <c r="E162" s="69">
        <v>127.279999</v>
      </c>
      <c r="F162" s="69">
        <v>89.824020000000004</v>
      </c>
      <c r="G162" s="69">
        <v>2163829300</v>
      </c>
    </row>
    <row r="163" spans="1:7" x14ac:dyDescent="0.45">
      <c r="A163" s="87">
        <v>38899</v>
      </c>
      <c r="B163" s="69">
        <v>127.43</v>
      </c>
      <c r="C163" s="69">
        <v>128.13999899999999</v>
      </c>
      <c r="D163" s="69">
        <v>122.389999</v>
      </c>
      <c r="E163" s="69">
        <v>127.849998</v>
      </c>
      <c r="F163" s="69">
        <v>90.625052999999994</v>
      </c>
      <c r="G163" s="69">
        <v>1691301400</v>
      </c>
    </row>
    <row r="164" spans="1:7" x14ac:dyDescent="0.45">
      <c r="A164" s="87">
        <v>38930</v>
      </c>
      <c r="B164" s="69">
        <v>127.339996</v>
      </c>
      <c r="C164" s="69">
        <v>131.03999300000001</v>
      </c>
      <c r="D164" s="69">
        <v>126.279999</v>
      </c>
      <c r="E164" s="69">
        <v>130.63999899999999</v>
      </c>
      <c r="F164" s="69">
        <v>92.602737000000005</v>
      </c>
      <c r="G164" s="69">
        <v>1420345400</v>
      </c>
    </row>
    <row r="165" spans="1:7" x14ac:dyDescent="0.45">
      <c r="A165" s="87">
        <v>38961</v>
      </c>
      <c r="B165" s="69">
        <v>131.13999899999999</v>
      </c>
      <c r="C165" s="69">
        <v>133.990005</v>
      </c>
      <c r="D165" s="69">
        <v>129.35000600000001</v>
      </c>
      <c r="E165" s="69">
        <v>133.58000200000001</v>
      </c>
      <c r="F165" s="69">
        <v>94.686729</v>
      </c>
      <c r="G165" s="69">
        <v>1363687900</v>
      </c>
    </row>
    <row r="166" spans="1:7" x14ac:dyDescent="0.45">
      <c r="A166" s="87">
        <v>38991</v>
      </c>
      <c r="B166" s="69">
        <v>133.53999300000001</v>
      </c>
      <c r="C166" s="69">
        <v>139</v>
      </c>
      <c r="D166" s="69">
        <v>132.64999399999999</v>
      </c>
      <c r="E166" s="69">
        <v>137.78999300000001</v>
      </c>
      <c r="F166" s="69">
        <v>98.100502000000006</v>
      </c>
      <c r="G166" s="69">
        <v>1443344100</v>
      </c>
    </row>
    <row r="167" spans="1:7" x14ac:dyDescent="0.45">
      <c r="A167" s="87">
        <v>39022</v>
      </c>
      <c r="B167" s="69">
        <v>138.220001</v>
      </c>
      <c r="C167" s="69">
        <v>141.16000399999999</v>
      </c>
      <c r="D167" s="69">
        <v>135.61999499999999</v>
      </c>
      <c r="E167" s="69">
        <v>140.529999</v>
      </c>
      <c r="F167" s="69">
        <v>100.051239</v>
      </c>
      <c r="G167" s="69">
        <v>1502059900</v>
      </c>
    </row>
    <row r="168" spans="1:7" x14ac:dyDescent="0.45">
      <c r="A168" s="87">
        <v>39052</v>
      </c>
      <c r="B168" s="69">
        <v>140.529999</v>
      </c>
      <c r="C168" s="69">
        <v>143.240005</v>
      </c>
      <c r="D168" s="69">
        <v>138.970001</v>
      </c>
      <c r="E168" s="69">
        <v>141.61999499999999</v>
      </c>
      <c r="F168" s="69">
        <v>100.82727800000001</v>
      </c>
      <c r="G168" s="69">
        <v>1212756800</v>
      </c>
    </row>
    <row r="169" spans="1:7" x14ac:dyDescent="0.45">
      <c r="A169" s="87">
        <v>39083</v>
      </c>
      <c r="B169" s="69">
        <v>142.25</v>
      </c>
      <c r="C169" s="69">
        <v>144.13000500000001</v>
      </c>
      <c r="D169" s="69">
        <v>140.25</v>
      </c>
      <c r="E169" s="69">
        <v>143.75</v>
      </c>
      <c r="F169" s="69">
        <v>102.913994</v>
      </c>
      <c r="G169" s="69">
        <v>1330329900</v>
      </c>
    </row>
    <row r="170" spans="1:7" x14ac:dyDescent="0.45">
      <c r="A170" s="87">
        <v>39114</v>
      </c>
      <c r="B170" s="69">
        <v>144.14999399999999</v>
      </c>
      <c r="C170" s="69">
        <v>146.41999799999999</v>
      </c>
      <c r="D170" s="69">
        <v>139</v>
      </c>
      <c r="E170" s="69">
        <v>140.929993</v>
      </c>
      <c r="F170" s="69">
        <v>100.895088</v>
      </c>
      <c r="G170" s="69">
        <v>1494548900</v>
      </c>
    </row>
    <row r="171" spans="1:7" x14ac:dyDescent="0.45">
      <c r="A171" s="87">
        <v>39142</v>
      </c>
      <c r="B171" s="69">
        <v>139.33999600000001</v>
      </c>
      <c r="C171" s="69">
        <v>143.80999800000001</v>
      </c>
      <c r="D171" s="69">
        <v>136.75</v>
      </c>
      <c r="E171" s="69">
        <v>142</v>
      </c>
      <c r="F171" s="69">
        <v>101.661118</v>
      </c>
      <c r="G171" s="69">
        <v>2918304400</v>
      </c>
    </row>
    <row r="172" spans="1:7" x14ac:dyDescent="0.45">
      <c r="A172" s="87">
        <v>39173</v>
      </c>
      <c r="B172" s="69">
        <v>142.16000399999999</v>
      </c>
      <c r="C172" s="69">
        <v>149.800003</v>
      </c>
      <c r="D172" s="69">
        <v>141.479996</v>
      </c>
      <c r="E172" s="69">
        <v>148.28999300000001</v>
      </c>
      <c r="F172" s="69">
        <v>106.585381</v>
      </c>
      <c r="G172" s="69">
        <v>1791289900</v>
      </c>
    </row>
    <row r="173" spans="1:7" x14ac:dyDescent="0.45">
      <c r="A173" s="87">
        <v>39203</v>
      </c>
      <c r="B173" s="69">
        <v>148.41999799999999</v>
      </c>
      <c r="C173" s="69">
        <v>153.88999899999999</v>
      </c>
      <c r="D173" s="69">
        <v>147.66999799999999</v>
      </c>
      <c r="E173" s="69">
        <v>153.320007</v>
      </c>
      <c r="F173" s="69">
        <v>110.200729</v>
      </c>
      <c r="G173" s="69">
        <v>2508178000</v>
      </c>
    </row>
    <row r="174" spans="1:7" x14ac:dyDescent="0.45">
      <c r="A174" s="87">
        <v>39234</v>
      </c>
      <c r="B174" s="69">
        <v>153.88000500000001</v>
      </c>
      <c r="C174" s="69">
        <v>154.39999399999999</v>
      </c>
      <c r="D174" s="69">
        <v>148.05999800000001</v>
      </c>
      <c r="E174" s="69">
        <v>150.429993</v>
      </c>
      <c r="F174" s="69">
        <v>108.12346599999999</v>
      </c>
      <c r="G174" s="69">
        <v>3502885400</v>
      </c>
    </row>
    <row r="175" spans="1:7" x14ac:dyDescent="0.45">
      <c r="A175" s="87">
        <v>39264</v>
      </c>
      <c r="B175" s="69">
        <v>150.86999499999999</v>
      </c>
      <c r="C175" s="69">
        <v>155.529999</v>
      </c>
      <c r="D175" s="69">
        <v>145.03999300000001</v>
      </c>
      <c r="E175" s="69">
        <v>145.720001</v>
      </c>
      <c r="F175" s="69">
        <v>105.18956</v>
      </c>
      <c r="G175" s="69">
        <v>3988676200</v>
      </c>
    </row>
    <row r="176" spans="1:7" x14ac:dyDescent="0.45">
      <c r="A176" s="87">
        <v>39295</v>
      </c>
      <c r="B176" s="69">
        <v>145.179993</v>
      </c>
      <c r="C176" s="69">
        <v>150.58999600000001</v>
      </c>
      <c r="D176" s="69">
        <v>137</v>
      </c>
      <c r="E176" s="69">
        <v>147.58999600000001</v>
      </c>
      <c r="F176" s="69">
        <v>106.53945899999999</v>
      </c>
      <c r="G176" s="69">
        <v>6195918600</v>
      </c>
    </row>
    <row r="177" spans="1:7" x14ac:dyDescent="0.45">
      <c r="A177" s="87">
        <v>39326</v>
      </c>
      <c r="B177" s="69">
        <v>147.449997</v>
      </c>
      <c r="C177" s="69">
        <v>154.38999899999999</v>
      </c>
      <c r="D177" s="69">
        <v>144.33000200000001</v>
      </c>
      <c r="E177" s="69">
        <v>152.58000200000001</v>
      </c>
      <c r="F177" s="69">
        <v>110.141502</v>
      </c>
      <c r="G177" s="69">
        <v>2967009200</v>
      </c>
    </row>
    <row r="178" spans="1:7" x14ac:dyDescent="0.45">
      <c r="A178" s="87">
        <v>39356</v>
      </c>
      <c r="B178" s="69">
        <v>152.60000600000001</v>
      </c>
      <c r="C178" s="69">
        <v>157.520004</v>
      </c>
      <c r="D178" s="69">
        <v>148.66000399999999</v>
      </c>
      <c r="E178" s="69">
        <v>154.64999399999999</v>
      </c>
      <c r="F178" s="69">
        <v>112.165375</v>
      </c>
      <c r="G178" s="69">
        <v>3850069600</v>
      </c>
    </row>
    <row r="179" spans="1:7" x14ac:dyDescent="0.45">
      <c r="A179" s="87">
        <v>39387</v>
      </c>
      <c r="B179" s="69">
        <v>153.28999300000001</v>
      </c>
      <c r="C179" s="69">
        <v>153.41000399999999</v>
      </c>
      <c r="D179" s="69">
        <v>140.66000399999999</v>
      </c>
      <c r="E179" s="69">
        <v>148.66000399999999</v>
      </c>
      <c r="F179" s="69">
        <v>107.82092299999999</v>
      </c>
      <c r="G179" s="69">
        <v>5472709900</v>
      </c>
    </row>
    <row r="180" spans="1:7" x14ac:dyDescent="0.45">
      <c r="A180" s="87">
        <v>39417</v>
      </c>
      <c r="B180" s="69">
        <v>148.19000199999999</v>
      </c>
      <c r="C180" s="69">
        <v>152.88999899999999</v>
      </c>
      <c r="D180" s="69">
        <v>143.96000699999999</v>
      </c>
      <c r="E180" s="69">
        <v>146.21000699999999</v>
      </c>
      <c r="F180" s="69">
        <v>106.04396800000001</v>
      </c>
      <c r="G180" s="69">
        <v>3293787500</v>
      </c>
    </row>
    <row r="181" spans="1:7" x14ac:dyDescent="0.45">
      <c r="A181" s="87">
        <v>39448</v>
      </c>
      <c r="B181" s="69">
        <v>146.529999</v>
      </c>
      <c r="C181" s="69">
        <v>146.990005</v>
      </c>
      <c r="D181" s="69">
        <v>126</v>
      </c>
      <c r="E181" s="69">
        <v>137.36999499999999</v>
      </c>
      <c r="F181" s="69">
        <v>100.161209</v>
      </c>
      <c r="G181" s="69">
        <v>6106834300</v>
      </c>
    </row>
    <row r="182" spans="1:7" x14ac:dyDescent="0.45">
      <c r="A182" s="87">
        <v>39479</v>
      </c>
      <c r="B182" s="69">
        <v>137.94000199999999</v>
      </c>
      <c r="C182" s="69">
        <v>139.61000100000001</v>
      </c>
      <c r="D182" s="69">
        <v>131.729996</v>
      </c>
      <c r="E182" s="69">
        <v>133.820007</v>
      </c>
      <c r="F182" s="69">
        <v>97.572823</v>
      </c>
      <c r="G182" s="69">
        <v>4151028600</v>
      </c>
    </row>
    <row r="183" spans="1:7" x14ac:dyDescent="0.45">
      <c r="A183" s="87">
        <v>39508</v>
      </c>
      <c r="B183" s="69">
        <v>133.13999899999999</v>
      </c>
      <c r="C183" s="69">
        <v>135.80999800000001</v>
      </c>
      <c r="D183" s="69">
        <v>126.07</v>
      </c>
      <c r="E183" s="69">
        <v>131.970001</v>
      </c>
      <c r="F183" s="69">
        <v>96.223892000000006</v>
      </c>
      <c r="G183" s="69">
        <v>5462121800</v>
      </c>
    </row>
    <row r="184" spans="1:7" x14ac:dyDescent="0.45">
      <c r="A184" s="87">
        <v>39539</v>
      </c>
      <c r="B184" s="69">
        <v>133.61000100000001</v>
      </c>
      <c r="C184" s="69">
        <v>140.58999600000001</v>
      </c>
      <c r="D184" s="69">
        <v>132.33000200000001</v>
      </c>
      <c r="E184" s="69">
        <v>138.259995</v>
      </c>
      <c r="F184" s="69">
        <v>101.309235</v>
      </c>
      <c r="G184" s="69">
        <v>4014652600</v>
      </c>
    </row>
    <row r="185" spans="1:7" x14ac:dyDescent="0.45">
      <c r="A185" s="87">
        <v>39569</v>
      </c>
      <c r="B185" s="69">
        <v>138.38000500000001</v>
      </c>
      <c r="C185" s="69">
        <v>144.300003</v>
      </c>
      <c r="D185" s="69">
        <v>137.520004</v>
      </c>
      <c r="E185" s="69">
        <v>140.35000600000001</v>
      </c>
      <c r="F185" s="69">
        <v>102.84065200000001</v>
      </c>
      <c r="G185" s="69">
        <v>3646997000</v>
      </c>
    </row>
    <row r="186" spans="1:7" x14ac:dyDescent="0.45">
      <c r="A186" s="87">
        <v>39600</v>
      </c>
      <c r="B186" s="69">
        <v>139.83000200000001</v>
      </c>
      <c r="C186" s="69">
        <v>140.88999899999999</v>
      </c>
      <c r="D186" s="69">
        <v>127.040001</v>
      </c>
      <c r="E186" s="69">
        <v>127.980003</v>
      </c>
      <c r="F186" s="69">
        <v>93.776611000000003</v>
      </c>
      <c r="G186" s="69">
        <v>5408930000</v>
      </c>
    </row>
    <row r="187" spans="1:7" x14ac:dyDescent="0.45">
      <c r="A187" s="87">
        <v>39630</v>
      </c>
      <c r="B187" s="69">
        <v>126.519997</v>
      </c>
      <c r="C187" s="69">
        <v>129.16000399999999</v>
      </c>
      <c r="D187" s="69">
        <v>120.019997</v>
      </c>
      <c r="E187" s="69">
        <v>126.83000199999999</v>
      </c>
      <c r="F187" s="69">
        <v>93.398796000000004</v>
      </c>
      <c r="G187" s="69">
        <v>7156206800</v>
      </c>
    </row>
    <row r="188" spans="1:7" x14ac:dyDescent="0.45">
      <c r="A188" s="87">
        <v>39661</v>
      </c>
      <c r="B188" s="69">
        <v>127.120003</v>
      </c>
      <c r="C188" s="69">
        <v>131.509995</v>
      </c>
      <c r="D188" s="69">
        <v>124.760002</v>
      </c>
      <c r="E188" s="69">
        <v>128.78999300000001</v>
      </c>
      <c r="F188" s="69">
        <v>94.842162999999999</v>
      </c>
      <c r="G188" s="69">
        <v>4344355500</v>
      </c>
    </row>
    <row r="189" spans="1:7" x14ac:dyDescent="0.45">
      <c r="A189" s="87">
        <v>39692</v>
      </c>
      <c r="B189" s="69">
        <v>130.029999</v>
      </c>
      <c r="C189" s="69">
        <v>130.71000699999999</v>
      </c>
      <c r="D189" s="69">
        <v>110.529999</v>
      </c>
      <c r="E189" s="69">
        <v>115.989998</v>
      </c>
      <c r="F189" s="69">
        <v>85.416122000000001</v>
      </c>
      <c r="G189" s="69">
        <v>8105188900</v>
      </c>
    </row>
    <row r="190" spans="1:7" x14ac:dyDescent="0.45">
      <c r="A190" s="87">
        <v>39722</v>
      </c>
      <c r="B190" s="69">
        <v>115.269997</v>
      </c>
      <c r="C190" s="69">
        <v>116.69000200000001</v>
      </c>
      <c r="D190" s="69">
        <v>83.580001999999993</v>
      </c>
      <c r="E190" s="69">
        <v>96.830001999999993</v>
      </c>
      <c r="F190" s="69">
        <v>71.719275999999994</v>
      </c>
      <c r="G190" s="69">
        <v>11882352200</v>
      </c>
    </row>
    <row r="191" spans="1:7" x14ac:dyDescent="0.45">
      <c r="A191" s="87">
        <v>39753</v>
      </c>
      <c r="B191" s="69">
        <v>96.779999000000004</v>
      </c>
      <c r="C191" s="69">
        <v>100.860001</v>
      </c>
      <c r="D191" s="69">
        <v>74.339995999999999</v>
      </c>
      <c r="E191" s="69">
        <v>90.089995999999999</v>
      </c>
      <c r="F191" s="69">
        <v>66.727149999999995</v>
      </c>
      <c r="G191" s="69">
        <v>8762237000</v>
      </c>
    </row>
    <row r="192" spans="1:7" x14ac:dyDescent="0.45">
      <c r="A192" s="87">
        <v>39783</v>
      </c>
      <c r="B192" s="69">
        <v>87.510002</v>
      </c>
      <c r="C192" s="69">
        <v>92.43</v>
      </c>
      <c r="D192" s="69">
        <v>81.860000999999997</v>
      </c>
      <c r="E192" s="69">
        <v>90.239998</v>
      </c>
      <c r="F192" s="69">
        <v>66.838226000000006</v>
      </c>
      <c r="G192" s="69">
        <v>6919927700</v>
      </c>
    </row>
    <row r="193" spans="1:7" x14ac:dyDescent="0.45">
      <c r="A193" s="87">
        <v>39814</v>
      </c>
      <c r="B193" s="69">
        <v>90.440002000000007</v>
      </c>
      <c r="C193" s="69">
        <v>94.449996999999996</v>
      </c>
      <c r="D193" s="69">
        <v>80.050003000000004</v>
      </c>
      <c r="E193" s="69">
        <v>82.830001999999993</v>
      </c>
      <c r="F193" s="69">
        <v>61.84787</v>
      </c>
      <c r="G193" s="69">
        <v>6872039400</v>
      </c>
    </row>
    <row r="194" spans="1:7" x14ac:dyDescent="0.45">
      <c r="A194" s="87">
        <v>39845</v>
      </c>
      <c r="B194" s="69">
        <v>81.569999999999993</v>
      </c>
      <c r="C194" s="69">
        <v>87.739998</v>
      </c>
      <c r="D194" s="69">
        <v>73.809997999999993</v>
      </c>
      <c r="E194" s="69">
        <v>73.930000000000007</v>
      </c>
      <c r="F194" s="69">
        <v>55.202407999999998</v>
      </c>
      <c r="G194" s="69">
        <v>7275092500</v>
      </c>
    </row>
    <row r="195" spans="1:7" x14ac:dyDescent="0.45">
      <c r="A195" s="87">
        <v>39873</v>
      </c>
      <c r="B195" s="69">
        <v>72.519997000000004</v>
      </c>
      <c r="C195" s="69">
        <v>83.300003000000004</v>
      </c>
      <c r="D195" s="69">
        <v>67.099997999999999</v>
      </c>
      <c r="E195" s="69">
        <v>79.519997000000004</v>
      </c>
      <c r="F195" s="69">
        <v>59.376331</v>
      </c>
      <c r="G195" s="69">
        <v>8813959700</v>
      </c>
    </row>
    <row r="196" spans="1:7" x14ac:dyDescent="0.45">
      <c r="A196" s="87">
        <v>39904</v>
      </c>
      <c r="B196" s="69">
        <v>78.529999000000004</v>
      </c>
      <c r="C196" s="69">
        <v>89.019997000000004</v>
      </c>
      <c r="D196" s="69">
        <v>78.330001999999993</v>
      </c>
      <c r="E196" s="69">
        <v>87.419998000000007</v>
      </c>
      <c r="F196" s="69">
        <v>65.742371000000006</v>
      </c>
      <c r="G196" s="69">
        <v>6023006600</v>
      </c>
    </row>
    <row r="197" spans="1:7" x14ac:dyDescent="0.45">
      <c r="A197" s="87">
        <v>39934</v>
      </c>
      <c r="B197" s="69">
        <v>87.440002000000007</v>
      </c>
      <c r="C197" s="69">
        <v>93.699996999999996</v>
      </c>
      <c r="D197" s="69">
        <v>86.720000999999996</v>
      </c>
      <c r="E197" s="69">
        <v>92.529999000000004</v>
      </c>
      <c r="F197" s="69">
        <v>69.585235999999995</v>
      </c>
      <c r="G197" s="69">
        <v>5195735600</v>
      </c>
    </row>
    <row r="198" spans="1:7" x14ac:dyDescent="0.45">
      <c r="A198" s="87">
        <v>39965</v>
      </c>
      <c r="B198" s="69">
        <v>93.669998000000007</v>
      </c>
      <c r="C198" s="69">
        <v>96.110000999999997</v>
      </c>
      <c r="D198" s="69">
        <v>88.849997999999999</v>
      </c>
      <c r="E198" s="69">
        <v>91.949996999999996</v>
      </c>
      <c r="F198" s="69">
        <v>69.149062999999998</v>
      </c>
      <c r="G198" s="69">
        <v>5054855000</v>
      </c>
    </row>
    <row r="199" spans="1:7" x14ac:dyDescent="0.45">
      <c r="A199" s="87">
        <v>39995</v>
      </c>
      <c r="B199" s="69">
        <v>92.339995999999999</v>
      </c>
      <c r="C199" s="69">
        <v>99.830001999999993</v>
      </c>
      <c r="D199" s="69">
        <v>87</v>
      </c>
      <c r="E199" s="69">
        <v>98.809997999999993</v>
      </c>
      <c r="F199" s="69">
        <v>74.727737000000005</v>
      </c>
      <c r="G199" s="69">
        <v>4295844600</v>
      </c>
    </row>
    <row r="200" spans="1:7" x14ac:dyDescent="0.45">
      <c r="A200" s="87">
        <v>40026</v>
      </c>
      <c r="B200" s="69">
        <v>99.849997999999999</v>
      </c>
      <c r="C200" s="69">
        <v>104.349998</v>
      </c>
      <c r="D200" s="69">
        <v>98.110000999999997</v>
      </c>
      <c r="E200" s="69">
        <v>102.459999</v>
      </c>
      <c r="F200" s="69">
        <v>77.488151999999999</v>
      </c>
      <c r="G200" s="69">
        <v>3957574800</v>
      </c>
    </row>
    <row r="201" spans="1:7" x14ac:dyDescent="0.45">
      <c r="A201" s="87">
        <v>40057</v>
      </c>
      <c r="B201" s="69">
        <v>101.949997</v>
      </c>
      <c r="C201" s="69">
        <v>108.05999799999999</v>
      </c>
      <c r="D201" s="69">
        <v>99.57</v>
      </c>
      <c r="E201" s="69">
        <v>105.589996</v>
      </c>
      <c r="F201" s="69">
        <v>79.855270000000004</v>
      </c>
      <c r="G201" s="69">
        <v>3777956700</v>
      </c>
    </row>
    <row r="202" spans="1:7" x14ac:dyDescent="0.45">
      <c r="A202" s="87">
        <v>40087</v>
      </c>
      <c r="B202" s="69">
        <v>103</v>
      </c>
      <c r="C202" s="69">
        <v>110.30999799999999</v>
      </c>
      <c r="D202" s="69">
        <v>101.989998</v>
      </c>
      <c r="E202" s="69">
        <v>103.55999799999999</v>
      </c>
      <c r="F202" s="69">
        <v>78.693091999999993</v>
      </c>
      <c r="G202" s="69">
        <v>4481700800</v>
      </c>
    </row>
    <row r="203" spans="1:7" x14ac:dyDescent="0.45">
      <c r="A203" s="87">
        <v>40118</v>
      </c>
      <c r="B203" s="69">
        <v>104.129997</v>
      </c>
      <c r="C203" s="69">
        <v>111.739998</v>
      </c>
      <c r="D203" s="69">
        <v>103.08000199999999</v>
      </c>
      <c r="E203" s="69">
        <v>109.94000200000001</v>
      </c>
      <c r="F203" s="69">
        <v>83.5411</v>
      </c>
      <c r="G203" s="69">
        <v>3430866200</v>
      </c>
    </row>
    <row r="204" spans="1:7" x14ac:dyDescent="0.45">
      <c r="A204" s="87">
        <v>40148</v>
      </c>
      <c r="B204" s="69">
        <v>110.91999800000001</v>
      </c>
      <c r="C204" s="69">
        <v>113.029999</v>
      </c>
      <c r="D204" s="69">
        <v>109.019997</v>
      </c>
      <c r="E204" s="69">
        <v>111.44000200000001</v>
      </c>
      <c r="F204" s="69">
        <v>84.680961999999994</v>
      </c>
      <c r="G204" s="69">
        <v>2883885800</v>
      </c>
    </row>
    <row r="205" spans="1:7" x14ac:dyDescent="0.45">
      <c r="A205" s="87">
        <v>40179</v>
      </c>
      <c r="B205" s="69">
        <v>112.370003</v>
      </c>
      <c r="C205" s="69">
        <v>115.139999</v>
      </c>
      <c r="D205" s="69">
        <v>107.220001</v>
      </c>
      <c r="E205" s="69">
        <v>107.389999</v>
      </c>
      <c r="F205" s="69">
        <v>82.042762999999994</v>
      </c>
      <c r="G205" s="69">
        <v>3706842300</v>
      </c>
    </row>
    <row r="206" spans="1:7" x14ac:dyDescent="0.45">
      <c r="A206" s="87">
        <v>40210</v>
      </c>
      <c r="B206" s="69">
        <v>108.150002</v>
      </c>
      <c r="C206" s="69">
        <v>111.58000199999999</v>
      </c>
      <c r="D206" s="69">
        <v>104.58000199999999</v>
      </c>
      <c r="E206" s="69">
        <v>110.739998</v>
      </c>
      <c r="F206" s="69">
        <v>84.602051000000003</v>
      </c>
      <c r="G206" s="69">
        <v>4451912400</v>
      </c>
    </row>
    <row r="207" spans="1:7" x14ac:dyDescent="0.45">
      <c r="A207" s="87">
        <v>40238</v>
      </c>
      <c r="B207" s="69">
        <v>111.199997</v>
      </c>
      <c r="C207" s="69">
        <v>118.16999800000001</v>
      </c>
      <c r="D207" s="69">
        <v>111.16999800000001</v>
      </c>
      <c r="E207" s="69">
        <v>117</v>
      </c>
      <c r="F207" s="69">
        <v>89.384506000000002</v>
      </c>
      <c r="G207" s="69">
        <v>3899688500</v>
      </c>
    </row>
    <row r="208" spans="1:7" x14ac:dyDescent="0.45">
      <c r="A208" s="87">
        <v>40269</v>
      </c>
      <c r="B208" s="69">
        <v>117.800003</v>
      </c>
      <c r="C208" s="69">
        <v>122.120003</v>
      </c>
      <c r="D208" s="69">
        <v>117.099998</v>
      </c>
      <c r="E208" s="69">
        <v>118.80999799999999</v>
      </c>
      <c r="F208" s="69">
        <v>91.141105999999994</v>
      </c>
      <c r="G208" s="69">
        <v>3887089700</v>
      </c>
    </row>
    <row r="209" spans="1:7" x14ac:dyDescent="0.45">
      <c r="A209" s="87">
        <v>40299</v>
      </c>
      <c r="B209" s="69">
        <v>119.379997</v>
      </c>
      <c r="C209" s="69">
        <v>120.68</v>
      </c>
      <c r="D209" s="69">
        <v>104.379997</v>
      </c>
      <c r="E209" s="69">
        <v>109.370003</v>
      </c>
      <c r="F209" s="69">
        <v>83.89949</v>
      </c>
      <c r="G209" s="69">
        <v>7413878800</v>
      </c>
    </row>
    <row r="210" spans="1:7" x14ac:dyDescent="0.45">
      <c r="A210" s="87">
        <v>40330</v>
      </c>
      <c r="B210" s="69">
        <v>108.349998</v>
      </c>
      <c r="C210" s="69">
        <v>113.199997</v>
      </c>
      <c r="D210" s="69">
        <v>102.879997</v>
      </c>
      <c r="E210" s="69">
        <v>103.220001</v>
      </c>
      <c r="F210" s="69">
        <v>79.181731999999997</v>
      </c>
      <c r="G210" s="69">
        <v>5706059600</v>
      </c>
    </row>
    <row r="211" spans="1:7" x14ac:dyDescent="0.45">
      <c r="A211" s="87">
        <v>40360</v>
      </c>
      <c r="B211" s="69">
        <v>103.150002</v>
      </c>
      <c r="C211" s="69">
        <v>112.290001</v>
      </c>
      <c r="D211" s="69">
        <v>101.129997</v>
      </c>
      <c r="E211" s="69">
        <v>110.269997</v>
      </c>
      <c r="F211" s="69">
        <v>84.992348000000007</v>
      </c>
      <c r="G211" s="69">
        <v>4725402000</v>
      </c>
    </row>
    <row r="212" spans="1:7" x14ac:dyDescent="0.45">
      <c r="A212" s="87">
        <v>40391</v>
      </c>
      <c r="B212" s="69">
        <v>111.989998</v>
      </c>
      <c r="C212" s="69">
        <v>113.18</v>
      </c>
      <c r="D212" s="69">
        <v>104.290001</v>
      </c>
      <c r="E212" s="69">
        <v>105.30999799999999</v>
      </c>
      <c r="F212" s="69">
        <v>81.169380000000004</v>
      </c>
      <c r="G212" s="69">
        <v>4541971600</v>
      </c>
    </row>
    <row r="213" spans="1:7" x14ac:dyDescent="0.45">
      <c r="A213" s="87">
        <v>40422</v>
      </c>
      <c r="B213" s="69">
        <v>106.730003</v>
      </c>
      <c r="C213" s="69">
        <v>115.790001</v>
      </c>
      <c r="D213" s="69">
        <v>106.660004</v>
      </c>
      <c r="E213" s="69">
        <v>114.129997</v>
      </c>
      <c r="F213" s="69">
        <v>87.967528999999999</v>
      </c>
      <c r="G213" s="69">
        <v>4035642500</v>
      </c>
    </row>
    <row r="214" spans="1:7" x14ac:dyDescent="0.45">
      <c r="A214" s="87">
        <v>40452</v>
      </c>
      <c r="B214" s="69">
        <v>114.989998</v>
      </c>
      <c r="C214" s="69">
        <v>119.760002</v>
      </c>
      <c r="D214" s="69">
        <v>113.18</v>
      </c>
      <c r="E214" s="69">
        <v>118.489998</v>
      </c>
      <c r="F214" s="69">
        <v>91.817001000000005</v>
      </c>
      <c r="G214" s="69">
        <v>3767490800</v>
      </c>
    </row>
    <row r="215" spans="1:7" x14ac:dyDescent="0.45">
      <c r="A215" s="87">
        <v>40483</v>
      </c>
      <c r="B215" s="69">
        <v>119.07</v>
      </c>
      <c r="C215" s="69">
        <v>122.949997</v>
      </c>
      <c r="D215" s="69">
        <v>117.589996</v>
      </c>
      <c r="E215" s="69">
        <v>118.489998</v>
      </c>
      <c r="F215" s="69">
        <v>91.817001000000005</v>
      </c>
      <c r="G215" s="69">
        <v>3983708900</v>
      </c>
    </row>
    <row r="216" spans="1:7" x14ac:dyDescent="0.45">
      <c r="A216" s="87">
        <v>40513</v>
      </c>
      <c r="B216" s="69">
        <v>120.199997</v>
      </c>
      <c r="C216" s="69">
        <v>126.199997</v>
      </c>
      <c r="D216" s="69">
        <v>120.19000200000001</v>
      </c>
      <c r="E216" s="69">
        <v>125.75</v>
      </c>
      <c r="F216" s="69">
        <v>97.442711000000003</v>
      </c>
      <c r="G216" s="69">
        <v>2722749900</v>
      </c>
    </row>
    <row r="217" spans="1:7" x14ac:dyDescent="0.45">
      <c r="A217" s="87">
        <v>40544</v>
      </c>
      <c r="B217" s="69">
        <v>126.709999</v>
      </c>
      <c r="C217" s="69">
        <v>130.35000600000001</v>
      </c>
      <c r="D217" s="69">
        <v>125.699997</v>
      </c>
      <c r="E217" s="69">
        <v>128.679993</v>
      </c>
      <c r="F217" s="69">
        <v>100.23754099999999</v>
      </c>
      <c r="G217" s="69">
        <v>2860314700</v>
      </c>
    </row>
    <row r="218" spans="1:7" x14ac:dyDescent="0.45">
      <c r="A218" s="87">
        <v>40575</v>
      </c>
      <c r="B218" s="69">
        <v>129.46000699999999</v>
      </c>
      <c r="C218" s="69">
        <v>134.69000199999999</v>
      </c>
      <c r="D218" s="69">
        <v>129.38000500000001</v>
      </c>
      <c r="E218" s="69">
        <v>133.14999399999999</v>
      </c>
      <c r="F218" s="69">
        <v>103.719543</v>
      </c>
      <c r="G218" s="69">
        <v>2820073500</v>
      </c>
    </row>
    <row r="219" spans="1:7" x14ac:dyDescent="0.45">
      <c r="A219" s="87">
        <v>40603</v>
      </c>
      <c r="B219" s="69">
        <v>133.570007</v>
      </c>
      <c r="C219" s="69">
        <v>133.69000199999999</v>
      </c>
      <c r="D219" s="69">
        <v>125.279999</v>
      </c>
      <c r="E219" s="69">
        <v>132.58999600000001</v>
      </c>
      <c r="F219" s="69">
        <v>103.28331</v>
      </c>
      <c r="G219" s="69">
        <v>4787459400</v>
      </c>
    </row>
    <row r="220" spans="1:7" x14ac:dyDescent="0.45">
      <c r="A220" s="87">
        <v>40634</v>
      </c>
      <c r="B220" s="69">
        <v>133.41000399999999</v>
      </c>
      <c r="C220" s="69">
        <v>136.570007</v>
      </c>
      <c r="D220" s="69">
        <v>129.509995</v>
      </c>
      <c r="E220" s="69">
        <v>136.429993</v>
      </c>
      <c r="F220" s="69">
        <v>106.736198</v>
      </c>
      <c r="G220" s="69">
        <v>2812718500</v>
      </c>
    </row>
    <row r="221" spans="1:7" x14ac:dyDescent="0.45">
      <c r="A221" s="87">
        <v>40664</v>
      </c>
      <c r="B221" s="69">
        <v>137.070007</v>
      </c>
      <c r="C221" s="69">
        <v>137.179993</v>
      </c>
      <c r="D221" s="69">
        <v>131.38000500000001</v>
      </c>
      <c r="E221" s="69">
        <v>134.89999399999999</v>
      </c>
      <c r="F221" s="69">
        <v>105.539215</v>
      </c>
      <c r="G221" s="69">
        <v>3337607300</v>
      </c>
    </row>
    <row r="222" spans="1:7" x14ac:dyDescent="0.45">
      <c r="A222" s="87">
        <v>40695</v>
      </c>
      <c r="B222" s="69">
        <v>134.509995</v>
      </c>
      <c r="C222" s="69">
        <v>134.91999799999999</v>
      </c>
      <c r="D222" s="69">
        <v>126.19000200000001</v>
      </c>
      <c r="E222" s="69">
        <v>131.970001</v>
      </c>
      <c r="F222" s="69">
        <v>103.246933</v>
      </c>
      <c r="G222" s="69">
        <v>4710433400</v>
      </c>
    </row>
    <row r="223" spans="1:7" x14ac:dyDescent="0.45">
      <c r="A223" s="87">
        <v>40725</v>
      </c>
      <c r="B223" s="69">
        <v>132.08999600000001</v>
      </c>
      <c r="C223" s="69">
        <v>135.699997</v>
      </c>
      <c r="D223" s="69">
        <v>127.970001</v>
      </c>
      <c r="E223" s="69">
        <v>129.33000200000001</v>
      </c>
      <c r="F223" s="69">
        <v>101.683189</v>
      </c>
      <c r="G223" s="69">
        <v>3840768000</v>
      </c>
    </row>
    <row r="224" spans="1:7" x14ac:dyDescent="0.45">
      <c r="A224" s="87">
        <v>40756</v>
      </c>
      <c r="B224" s="69">
        <v>130.83999600000001</v>
      </c>
      <c r="C224" s="69">
        <v>130.96000699999999</v>
      </c>
      <c r="D224" s="69">
        <v>110.269997</v>
      </c>
      <c r="E224" s="69">
        <v>122.220001</v>
      </c>
      <c r="F224" s="69">
        <v>96.093047999999996</v>
      </c>
      <c r="G224" s="69">
        <v>9050451800</v>
      </c>
    </row>
    <row r="225" spans="1:7" x14ac:dyDescent="0.45">
      <c r="A225" s="87">
        <v>40787</v>
      </c>
      <c r="B225" s="69">
        <v>122.290001</v>
      </c>
      <c r="C225" s="69">
        <v>123.400002</v>
      </c>
      <c r="D225" s="69">
        <v>111.300003</v>
      </c>
      <c r="E225" s="69">
        <v>113.150002</v>
      </c>
      <c r="F225" s="69">
        <v>88.961945</v>
      </c>
      <c r="G225" s="69">
        <v>6188283200</v>
      </c>
    </row>
    <row r="226" spans="1:7" x14ac:dyDescent="0.45">
      <c r="A226" s="87">
        <v>40817</v>
      </c>
      <c r="B226" s="69">
        <v>112.489998</v>
      </c>
      <c r="C226" s="69">
        <v>129.41999799999999</v>
      </c>
      <c r="D226" s="69">
        <v>107.43</v>
      </c>
      <c r="E226" s="69">
        <v>125.5</v>
      </c>
      <c r="F226" s="69">
        <v>99.182372999999998</v>
      </c>
      <c r="G226" s="69">
        <v>5721102000</v>
      </c>
    </row>
    <row r="227" spans="1:7" x14ac:dyDescent="0.45">
      <c r="A227" s="87">
        <v>40848</v>
      </c>
      <c r="B227" s="69">
        <v>122.029999</v>
      </c>
      <c r="C227" s="69">
        <v>128.020004</v>
      </c>
      <c r="D227" s="69">
        <v>116.199997</v>
      </c>
      <c r="E227" s="69">
        <v>124.989998</v>
      </c>
      <c r="F227" s="69">
        <v>98.779326999999995</v>
      </c>
      <c r="G227" s="69">
        <v>5013586000</v>
      </c>
    </row>
    <row r="228" spans="1:7" x14ac:dyDescent="0.45">
      <c r="A228" s="87">
        <v>40878</v>
      </c>
      <c r="B228" s="69">
        <v>124.849998</v>
      </c>
      <c r="C228" s="69">
        <v>127.260002</v>
      </c>
      <c r="D228" s="69">
        <v>120.029999</v>
      </c>
      <c r="E228" s="69">
        <v>125.5</v>
      </c>
      <c r="F228" s="69">
        <v>99.182372999999998</v>
      </c>
      <c r="G228" s="69">
        <v>3848636100</v>
      </c>
    </row>
    <row r="229" spans="1:7" x14ac:dyDescent="0.45">
      <c r="A229" s="87">
        <v>40909</v>
      </c>
      <c r="B229" s="69">
        <v>127.760002</v>
      </c>
      <c r="C229" s="69">
        <v>133.39999399999999</v>
      </c>
      <c r="D229" s="69">
        <v>126.43</v>
      </c>
      <c r="E229" s="69">
        <v>131.320007</v>
      </c>
      <c r="F229" s="69">
        <v>104.440102</v>
      </c>
      <c r="G229" s="69">
        <v>2883821400</v>
      </c>
    </row>
    <row r="230" spans="1:7" x14ac:dyDescent="0.45">
      <c r="A230" s="87">
        <v>40940</v>
      </c>
      <c r="B230" s="69">
        <v>132.28999300000001</v>
      </c>
      <c r="C230" s="69">
        <v>138.19000199999999</v>
      </c>
      <c r="D230" s="69">
        <v>132.13000500000001</v>
      </c>
      <c r="E230" s="69">
        <v>137.020004</v>
      </c>
      <c r="F230" s="69">
        <v>108.973373</v>
      </c>
      <c r="G230" s="69">
        <v>2894582000</v>
      </c>
    </row>
    <row r="231" spans="1:7" x14ac:dyDescent="0.45">
      <c r="A231" s="87">
        <v>40969</v>
      </c>
      <c r="B231" s="69">
        <v>137.30999800000001</v>
      </c>
      <c r="C231" s="69">
        <v>141.83000200000001</v>
      </c>
      <c r="D231" s="69">
        <v>134.36000100000001</v>
      </c>
      <c r="E231" s="69">
        <v>140.80999800000001</v>
      </c>
      <c r="F231" s="69">
        <v>111.98761</v>
      </c>
      <c r="G231" s="69">
        <v>3057516200</v>
      </c>
    </row>
    <row r="232" spans="1:7" x14ac:dyDescent="0.45">
      <c r="A232" s="87">
        <v>41000</v>
      </c>
      <c r="B232" s="69">
        <v>140.63999899999999</v>
      </c>
      <c r="C232" s="69">
        <v>142.21000699999999</v>
      </c>
      <c r="D232" s="69">
        <v>135.759995</v>
      </c>
      <c r="E232" s="69">
        <v>139.86999499999999</v>
      </c>
      <c r="F232" s="69">
        <v>111.727493</v>
      </c>
      <c r="G232" s="69">
        <v>3035644100</v>
      </c>
    </row>
    <row r="233" spans="1:7" x14ac:dyDescent="0.45">
      <c r="A233" s="87">
        <v>41030</v>
      </c>
      <c r="B233" s="69">
        <v>139.78999300000001</v>
      </c>
      <c r="C233" s="69">
        <v>141.66000399999999</v>
      </c>
      <c r="D233" s="69">
        <v>129.550003</v>
      </c>
      <c r="E233" s="69">
        <v>131.470001</v>
      </c>
      <c r="F233" s="69">
        <v>105.017639</v>
      </c>
      <c r="G233" s="69">
        <v>4004156100</v>
      </c>
    </row>
    <row r="234" spans="1:7" x14ac:dyDescent="0.45">
      <c r="A234" s="87">
        <v>41061</v>
      </c>
      <c r="B234" s="69">
        <v>129.41000399999999</v>
      </c>
      <c r="C234" s="69">
        <v>136.270004</v>
      </c>
      <c r="D234" s="69">
        <v>127.139999</v>
      </c>
      <c r="E234" s="69">
        <v>136.10000600000001</v>
      </c>
      <c r="F234" s="69">
        <v>108.716049</v>
      </c>
      <c r="G234" s="69">
        <v>3644886200</v>
      </c>
    </row>
    <row r="235" spans="1:7" x14ac:dyDescent="0.45">
      <c r="A235" s="87">
        <v>41091</v>
      </c>
      <c r="B235" s="69">
        <v>136.479996</v>
      </c>
      <c r="C235" s="69">
        <v>139.33999600000001</v>
      </c>
      <c r="D235" s="69">
        <v>132.60000600000001</v>
      </c>
      <c r="E235" s="69">
        <v>137.71000699999999</v>
      </c>
      <c r="F235" s="69">
        <v>110.572075</v>
      </c>
      <c r="G235" s="69">
        <v>2864743300</v>
      </c>
    </row>
    <row r="236" spans="1:7" x14ac:dyDescent="0.45">
      <c r="A236" s="87">
        <v>41122</v>
      </c>
      <c r="B236" s="69">
        <v>138.699997</v>
      </c>
      <c r="C236" s="69">
        <v>143.08999600000001</v>
      </c>
      <c r="D236" s="69">
        <v>135.58000200000001</v>
      </c>
      <c r="E236" s="69">
        <v>141.16000399999999</v>
      </c>
      <c r="F236" s="69">
        <v>113.342224</v>
      </c>
      <c r="G236" s="69">
        <v>2413590900</v>
      </c>
    </row>
    <row r="237" spans="1:7" x14ac:dyDescent="0.45">
      <c r="A237" s="87">
        <v>41153</v>
      </c>
      <c r="B237" s="69">
        <v>141.03999300000001</v>
      </c>
      <c r="C237" s="69">
        <v>148.11000100000001</v>
      </c>
      <c r="D237" s="69">
        <v>140.13000500000001</v>
      </c>
      <c r="E237" s="69">
        <v>143.970001</v>
      </c>
      <c r="F237" s="69">
        <v>115.598457</v>
      </c>
      <c r="G237" s="69">
        <v>2391233500</v>
      </c>
    </row>
    <row r="238" spans="1:7" x14ac:dyDescent="0.45">
      <c r="A238" s="87">
        <v>41183</v>
      </c>
      <c r="B238" s="69">
        <v>144.520004</v>
      </c>
      <c r="C238" s="69">
        <v>147.16000399999999</v>
      </c>
      <c r="D238" s="69">
        <v>140.38999899999999</v>
      </c>
      <c r="E238" s="69">
        <v>141.35000600000001</v>
      </c>
      <c r="F238" s="69">
        <v>114.100647</v>
      </c>
      <c r="G238" s="69">
        <v>2719915500</v>
      </c>
    </row>
    <row r="239" spans="1:7" x14ac:dyDescent="0.45">
      <c r="A239" s="87">
        <v>41214</v>
      </c>
      <c r="B239" s="69">
        <v>141.64999399999999</v>
      </c>
      <c r="C239" s="69">
        <v>143.720001</v>
      </c>
      <c r="D239" s="69">
        <v>134.699997</v>
      </c>
      <c r="E239" s="69">
        <v>142.14999399999999</v>
      </c>
      <c r="F239" s="69">
        <v>114.746399</v>
      </c>
      <c r="G239" s="69">
        <v>3032769100</v>
      </c>
    </row>
    <row r="240" spans="1:7" x14ac:dyDescent="0.45">
      <c r="A240" s="87">
        <v>41244</v>
      </c>
      <c r="B240" s="69">
        <v>142.800003</v>
      </c>
      <c r="C240" s="69">
        <v>145.58000200000001</v>
      </c>
      <c r="D240" s="69">
        <v>139.53999300000001</v>
      </c>
      <c r="E240" s="69">
        <v>142.41000399999999</v>
      </c>
      <c r="F240" s="69">
        <v>114.956276</v>
      </c>
      <c r="G240" s="69">
        <v>2889875900</v>
      </c>
    </row>
    <row r="241" spans="1:7" x14ac:dyDescent="0.45">
      <c r="A241" s="87">
        <v>41275</v>
      </c>
      <c r="B241" s="69">
        <v>145.11000100000001</v>
      </c>
      <c r="C241" s="69">
        <v>150.94000199999999</v>
      </c>
      <c r="D241" s="69">
        <v>144.729996</v>
      </c>
      <c r="E241" s="69">
        <v>149.699997</v>
      </c>
      <c r="F241" s="69">
        <v>121.697945</v>
      </c>
      <c r="G241" s="69">
        <v>2587140200</v>
      </c>
    </row>
    <row r="242" spans="1:7" x14ac:dyDescent="0.45">
      <c r="A242" s="87">
        <v>41306</v>
      </c>
      <c r="B242" s="69">
        <v>150.64999399999999</v>
      </c>
      <c r="C242" s="69">
        <v>153.279999</v>
      </c>
      <c r="D242" s="69">
        <v>148.729996</v>
      </c>
      <c r="E242" s="69">
        <v>151.61000100000001</v>
      </c>
      <c r="F242" s="69">
        <v>123.250671</v>
      </c>
      <c r="G242" s="69">
        <v>2581459300</v>
      </c>
    </row>
    <row r="243" spans="1:7" x14ac:dyDescent="0.45">
      <c r="A243" s="87">
        <v>41334</v>
      </c>
      <c r="B243" s="69">
        <v>151.08999600000001</v>
      </c>
      <c r="C243" s="69">
        <v>156.85000600000001</v>
      </c>
      <c r="D243" s="69">
        <v>150.41000399999999</v>
      </c>
      <c r="E243" s="69">
        <v>156.66999799999999</v>
      </c>
      <c r="F243" s="69">
        <v>127.364197</v>
      </c>
      <c r="G243" s="69">
        <v>2330972300</v>
      </c>
    </row>
    <row r="244" spans="1:7" x14ac:dyDescent="0.45">
      <c r="A244" s="87">
        <v>41365</v>
      </c>
      <c r="B244" s="69">
        <v>156.58999600000001</v>
      </c>
      <c r="C244" s="69">
        <v>159.720001</v>
      </c>
      <c r="D244" s="69">
        <v>153.550003</v>
      </c>
      <c r="E244" s="69">
        <v>159.679993</v>
      </c>
      <c r="F244" s="69">
        <v>130.38850400000001</v>
      </c>
      <c r="G244" s="69">
        <v>2907035000</v>
      </c>
    </row>
    <row r="245" spans="1:7" x14ac:dyDescent="0.45">
      <c r="A245" s="87">
        <v>41395</v>
      </c>
      <c r="B245" s="69">
        <v>159.33000200000001</v>
      </c>
      <c r="C245" s="69">
        <v>169.070007</v>
      </c>
      <c r="D245" s="69">
        <v>158.10000600000001</v>
      </c>
      <c r="E245" s="69">
        <v>163.449997</v>
      </c>
      <c r="F245" s="69">
        <v>133.46696499999999</v>
      </c>
      <c r="G245" s="69">
        <v>2781596000</v>
      </c>
    </row>
    <row r="246" spans="1:7" x14ac:dyDescent="0.45">
      <c r="A246" s="87">
        <v>41426</v>
      </c>
      <c r="B246" s="69">
        <v>163.83000200000001</v>
      </c>
      <c r="C246" s="69">
        <v>165.990005</v>
      </c>
      <c r="D246" s="69">
        <v>155.729996</v>
      </c>
      <c r="E246" s="69">
        <v>160.41999799999999</v>
      </c>
      <c r="F246" s="69">
        <v>130.992783</v>
      </c>
      <c r="G246" s="69">
        <v>3533321800</v>
      </c>
    </row>
    <row r="247" spans="1:7" x14ac:dyDescent="0.45">
      <c r="A247" s="87">
        <v>41456</v>
      </c>
      <c r="B247" s="69">
        <v>161.259995</v>
      </c>
      <c r="C247" s="69">
        <v>169.86000100000001</v>
      </c>
      <c r="D247" s="69">
        <v>160.220001</v>
      </c>
      <c r="E247" s="69">
        <v>168.71000699999999</v>
      </c>
      <c r="F247" s="69">
        <v>138.490982</v>
      </c>
      <c r="G247" s="69">
        <v>2330904500</v>
      </c>
    </row>
    <row r="248" spans="1:7" x14ac:dyDescent="0.45">
      <c r="A248" s="87">
        <v>41487</v>
      </c>
      <c r="B248" s="69">
        <v>169.990005</v>
      </c>
      <c r="C248" s="69">
        <v>170.970001</v>
      </c>
      <c r="D248" s="69">
        <v>163.050003</v>
      </c>
      <c r="E248" s="69">
        <v>163.64999399999999</v>
      </c>
      <c r="F248" s="69">
        <v>134.33738700000001</v>
      </c>
      <c r="G248" s="69">
        <v>2283131700</v>
      </c>
    </row>
    <row r="249" spans="1:7" x14ac:dyDescent="0.45">
      <c r="A249" s="87">
        <v>41518</v>
      </c>
      <c r="B249" s="69">
        <v>165.229996</v>
      </c>
      <c r="C249" s="69">
        <v>173.60000600000001</v>
      </c>
      <c r="D249" s="69">
        <v>163.699997</v>
      </c>
      <c r="E249" s="69">
        <v>168.009995</v>
      </c>
      <c r="F249" s="69">
        <v>137.916428</v>
      </c>
      <c r="G249" s="69">
        <v>2226749600</v>
      </c>
    </row>
    <row r="250" spans="1:7" x14ac:dyDescent="0.45">
      <c r="A250" s="87">
        <v>41548</v>
      </c>
      <c r="B250" s="69">
        <v>168.13999899999999</v>
      </c>
      <c r="C250" s="69">
        <v>177.509995</v>
      </c>
      <c r="D250" s="69">
        <v>164.529999</v>
      </c>
      <c r="E250" s="69">
        <v>175.78999300000001</v>
      </c>
      <c r="F250" s="69">
        <v>145.006271</v>
      </c>
      <c r="G250" s="69">
        <v>2901739000</v>
      </c>
    </row>
    <row r="251" spans="1:7" x14ac:dyDescent="0.45">
      <c r="A251" s="87">
        <v>41579</v>
      </c>
      <c r="B251" s="69">
        <v>176.020004</v>
      </c>
      <c r="C251" s="69">
        <v>181.75</v>
      </c>
      <c r="D251" s="69">
        <v>174.759995</v>
      </c>
      <c r="E251" s="69">
        <v>181</v>
      </c>
      <c r="F251" s="69">
        <v>149.30392499999999</v>
      </c>
      <c r="G251" s="69">
        <v>1930952900</v>
      </c>
    </row>
    <row r="252" spans="1:7" x14ac:dyDescent="0.45">
      <c r="A252" s="87">
        <v>41609</v>
      </c>
      <c r="B252" s="69">
        <v>181.08999600000001</v>
      </c>
      <c r="C252" s="69">
        <v>184.69000199999999</v>
      </c>
      <c r="D252" s="69">
        <v>177.320007</v>
      </c>
      <c r="E252" s="69">
        <v>184.69000199999999</v>
      </c>
      <c r="F252" s="69">
        <v>152.347656</v>
      </c>
      <c r="G252" s="69">
        <v>2232775900</v>
      </c>
    </row>
    <row r="253" spans="1:7" x14ac:dyDescent="0.45">
      <c r="A253" s="87">
        <v>41640</v>
      </c>
      <c r="B253" s="69">
        <v>183.979996</v>
      </c>
      <c r="C253" s="69">
        <v>184.94000199999999</v>
      </c>
      <c r="D253" s="69">
        <v>176.88000500000001</v>
      </c>
      <c r="E253" s="69">
        <v>178.179993</v>
      </c>
      <c r="F253" s="69">
        <v>147.775665</v>
      </c>
      <c r="G253" s="69">
        <v>2530650900</v>
      </c>
    </row>
    <row r="254" spans="1:7" x14ac:dyDescent="0.45">
      <c r="A254" s="87">
        <v>41671</v>
      </c>
      <c r="B254" s="69">
        <v>177.970001</v>
      </c>
      <c r="C254" s="69">
        <v>187.14999399999999</v>
      </c>
      <c r="D254" s="69">
        <v>173.71000699999999</v>
      </c>
      <c r="E254" s="69">
        <v>186.28999300000001</v>
      </c>
      <c r="F254" s="69">
        <v>154.501801</v>
      </c>
      <c r="G254" s="69">
        <v>2394184600</v>
      </c>
    </row>
    <row r="255" spans="1:7" x14ac:dyDescent="0.45">
      <c r="A255" s="87">
        <v>41699</v>
      </c>
      <c r="B255" s="69">
        <v>184.64999399999999</v>
      </c>
      <c r="C255" s="69">
        <v>189.020004</v>
      </c>
      <c r="D255" s="69">
        <v>183.75</v>
      </c>
      <c r="E255" s="69">
        <v>187.009995</v>
      </c>
      <c r="F255" s="69">
        <v>155.09892300000001</v>
      </c>
      <c r="G255" s="69">
        <v>2554084300</v>
      </c>
    </row>
    <row r="256" spans="1:7" x14ac:dyDescent="0.45">
      <c r="A256" s="87">
        <v>41730</v>
      </c>
      <c r="B256" s="69">
        <v>187.61999499999999</v>
      </c>
      <c r="C256" s="69">
        <v>189.699997</v>
      </c>
      <c r="D256" s="69">
        <v>181.30999800000001</v>
      </c>
      <c r="E256" s="69">
        <v>188.30999800000001</v>
      </c>
      <c r="F256" s="69">
        <v>156.86634799999999</v>
      </c>
      <c r="G256" s="69">
        <v>2345902000</v>
      </c>
    </row>
    <row r="257" spans="1:7" x14ac:dyDescent="0.45">
      <c r="A257" s="87">
        <v>41760</v>
      </c>
      <c r="B257" s="69">
        <v>188.220001</v>
      </c>
      <c r="C257" s="69">
        <v>192.800003</v>
      </c>
      <c r="D257" s="69">
        <v>186.009995</v>
      </c>
      <c r="E257" s="69">
        <v>192.679993</v>
      </c>
      <c r="F257" s="69">
        <v>160.506699</v>
      </c>
      <c r="G257" s="69">
        <v>1781093800</v>
      </c>
    </row>
    <row r="258" spans="1:7" x14ac:dyDescent="0.45">
      <c r="A258" s="87">
        <v>41791</v>
      </c>
      <c r="B258" s="69">
        <v>192.949997</v>
      </c>
      <c r="C258" s="69">
        <v>196.60000600000001</v>
      </c>
      <c r="D258" s="69">
        <v>191.970001</v>
      </c>
      <c r="E258" s="69">
        <v>195.720001</v>
      </c>
      <c r="F258" s="69">
        <v>163.03909300000001</v>
      </c>
      <c r="G258" s="69">
        <v>1675047300</v>
      </c>
    </row>
    <row r="259" spans="1:7" x14ac:dyDescent="0.45">
      <c r="A259" s="87">
        <v>41821</v>
      </c>
      <c r="B259" s="69">
        <v>196.199997</v>
      </c>
      <c r="C259" s="69">
        <v>199.05999800000001</v>
      </c>
      <c r="D259" s="69">
        <v>192.970001</v>
      </c>
      <c r="E259" s="69">
        <v>193.08999600000001</v>
      </c>
      <c r="F259" s="69">
        <v>161.61897300000001</v>
      </c>
      <c r="G259" s="69">
        <v>1893710200</v>
      </c>
    </row>
    <row r="260" spans="1:7" x14ac:dyDescent="0.45">
      <c r="A260" s="87">
        <v>41852</v>
      </c>
      <c r="B260" s="69">
        <v>192.55999800000001</v>
      </c>
      <c r="C260" s="69">
        <v>200.820007</v>
      </c>
      <c r="D260" s="69">
        <v>190.550003</v>
      </c>
      <c r="E260" s="69">
        <v>200.71000699999999</v>
      </c>
      <c r="F260" s="69">
        <v>167.99700899999999</v>
      </c>
      <c r="G260" s="69">
        <v>1829885000</v>
      </c>
    </row>
    <row r="261" spans="1:7" x14ac:dyDescent="0.45">
      <c r="A261" s="87">
        <v>41883</v>
      </c>
      <c r="B261" s="69">
        <v>200.970001</v>
      </c>
      <c r="C261" s="69">
        <v>201.89999399999999</v>
      </c>
      <c r="D261" s="69">
        <v>196.050003</v>
      </c>
      <c r="E261" s="69">
        <v>197.020004</v>
      </c>
      <c r="F261" s="69">
        <v>164.908447</v>
      </c>
      <c r="G261" s="69">
        <v>2106462700</v>
      </c>
    </row>
    <row r="262" spans="1:7" x14ac:dyDescent="0.45">
      <c r="A262" s="87">
        <v>41913</v>
      </c>
      <c r="B262" s="69">
        <v>196.699997</v>
      </c>
      <c r="C262" s="69">
        <v>201.820007</v>
      </c>
      <c r="D262" s="69">
        <v>181.91999799999999</v>
      </c>
      <c r="E262" s="69">
        <v>201.66000399999999</v>
      </c>
      <c r="F262" s="69">
        <v>169.58122299999999</v>
      </c>
      <c r="G262" s="69">
        <v>3943068000</v>
      </c>
    </row>
    <row r="263" spans="1:7" x14ac:dyDescent="0.45">
      <c r="A263" s="87">
        <v>41944</v>
      </c>
      <c r="B263" s="69">
        <v>201.91999799999999</v>
      </c>
      <c r="C263" s="69">
        <v>207.86999499999999</v>
      </c>
      <c r="D263" s="69">
        <v>200.05999800000001</v>
      </c>
      <c r="E263" s="69">
        <v>207.199997</v>
      </c>
      <c r="F263" s="69">
        <v>174.23988299999999</v>
      </c>
      <c r="G263" s="69">
        <v>1571091800</v>
      </c>
    </row>
    <row r="264" spans="1:7" x14ac:dyDescent="0.45">
      <c r="A264" s="87">
        <v>41974</v>
      </c>
      <c r="B264" s="69">
        <v>206.39999399999999</v>
      </c>
      <c r="C264" s="69">
        <v>212.970001</v>
      </c>
      <c r="D264" s="69">
        <v>197.86000100000001</v>
      </c>
      <c r="E264" s="69">
        <v>205.53999300000001</v>
      </c>
      <c r="F264" s="69">
        <v>172.84394800000001</v>
      </c>
      <c r="G264" s="69">
        <v>3045171000</v>
      </c>
    </row>
    <row r="265" spans="1:7" x14ac:dyDescent="0.45">
      <c r="A265" s="87">
        <v>42005</v>
      </c>
      <c r="B265" s="69">
        <v>206.38000500000001</v>
      </c>
      <c r="C265" s="69">
        <v>206.88000500000001</v>
      </c>
      <c r="D265" s="69">
        <v>198.550003</v>
      </c>
      <c r="E265" s="69">
        <v>199.449997</v>
      </c>
      <c r="F265" s="69">
        <v>168.64845299999999</v>
      </c>
      <c r="G265" s="69">
        <v>3183506000</v>
      </c>
    </row>
    <row r="266" spans="1:7" x14ac:dyDescent="0.45">
      <c r="A266" s="87">
        <v>42036</v>
      </c>
      <c r="B266" s="69">
        <v>200.050003</v>
      </c>
      <c r="C266" s="69">
        <v>212.240005</v>
      </c>
      <c r="D266" s="69">
        <v>197.86000100000001</v>
      </c>
      <c r="E266" s="69">
        <v>210.66000399999999</v>
      </c>
      <c r="F266" s="69">
        <v>178.12728899999999</v>
      </c>
      <c r="G266" s="69">
        <v>1901638100</v>
      </c>
    </row>
    <row r="267" spans="1:7" x14ac:dyDescent="0.45">
      <c r="A267" s="87">
        <v>42064</v>
      </c>
      <c r="B267" s="69">
        <v>210.779999</v>
      </c>
      <c r="C267" s="69">
        <v>212.05999800000001</v>
      </c>
      <c r="D267" s="69">
        <v>204.11999499999999</v>
      </c>
      <c r="E267" s="69">
        <v>206.429993</v>
      </c>
      <c r="F267" s="69">
        <v>174.550522</v>
      </c>
      <c r="G267" s="69">
        <v>2749923000</v>
      </c>
    </row>
    <row r="268" spans="1:7" x14ac:dyDescent="0.45">
      <c r="A268" s="87">
        <v>42095</v>
      </c>
      <c r="B268" s="69">
        <v>206.38999899999999</v>
      </c>
      <c r="C268" s="69">
        <v>212.479996</v>
      </c>
      <c r="D268" s="69">
        <v>204.509995</v>
      </c>
      <c r="E268" s="69">
        <v>208.46000699999999</v>
      </c>
      <c r="F268" s="69">
        <v>177.05387899999999</v>
      </c>
      <c r="G268" s="69">
        <v>2036685200</v>
      </c>
    </row>
    <row r="269" spans="1:7" x14ac:dyDescent="0.45">
      <c r="A269" s="87">
        <v>42125</v>
      </c>
      <c r="B269" s="69">
        <v>209.39999399999999</v>
      </c>
      <c r="C269" s="69">
        <v>213.779999</v>
      </c>
      <c r="D269" s="69">
        <v>206.759995</v>
      </c>
      <c r="E269" s="69">
        <v>211.13999899999999</v>
      </c>
      <c r="F269" s="69">
        <v>179.33007799999999</v>
      </c>
      <c r="G269" s="69">
        <v>1892519900</v>
      </c>
    </row>
    <row r="270" spans="1:7" x14ac:dyDescent="0.45">
      <c r="A270" s="87">
        <v>42156</v>
      </c>
      <c r="B270" s="69">
        <v>211.94000199999999</v>
      </c>
      <c r="C270" s="69">
        <v>213.33999600000001</v>
      </c>
      <c r="D270" s="69">
        <v>205.279999</v>
      </c>
      <c r="E270" s="69">
        <v>205.85000600000001</v>
      </c>
      <c r="F270" s="69">
        <v>174.837051</v>
      </c>
      <c r="G270" s="69">
        <v>2535242600</v>
      </c>
    </row>
    <row r="271" spans="1:7" x14ac:dyDescent="0.45">
      <c r="A271" s="87">
        <v>42186</v>
      </c>
      <c r="B271" s="69">
        <v>207.729996</v>
      </c>
      <c r="C271" s="69">
        <v>213.179993</v>
      </c>
      <c r="D271" s="69">
        <v>204.11000100000001</v>
      </c>
      <c r="E271" s="69">
        <v>210.5</v>
      </c>
      <c r="F271" s="69">
        <v>179.656204</v>
      </c>
      <c r="G271" s="69">
        <v>2452758000</v>
      </c>
    </row>
    <row r="272" spans="1:7" x14ac:dyDescent="0.45">
      <c r="A272" s="87">
        <v>42217</v>
      </c>
      <c r="B272" s="69">
        <v>210.46000699999999</v>
      </c>
      <c r="C272" s="69">
        <v>211.30999800000001</v>
      </c>
      <c r="D272" s="69">
        <v>182.39999399999999</v>
      </c>
      <c r="E272" s="69">
        <v>197.66999799999999</v>
      </c>
      <c r="F272" s="69">
        <v>168.706085</v>
      </c>
      <c r="G272" s="69">
        <v>3734926900</v>
      </c>
    </row>
    <row r="273" spans="1:7" x14ac:dyDescent="0.45">
      <c r="A273" s="87">
        <v>42248</v>
      </c>
      <c r="B273" s="69">
        <v>193.11999499999999</v>
      </c>
      <c r="C273" s="69">
        <v>202.88999899999999</v>
      </c>
      <c r="D273" s="69">
        <v>186.929993</v>
      </c>
      <c r="E273" s="69">
        <v>191.63000500000001</v>
      </c>
      <c r="F273" s="69">
        <v>163.551086</v>
      </c>
      <c r="G273" s="69">
        <v>3279512900</v>
      </c>
    </row>
    <row r="274" spans="1:7" x14ac:dyDescent="0.45">
      <c r="A274" s="87">
        <v>42278</v>
      </c>
      <c r="B274" s="69">
        <v>192.08000200000001</v>
      </c>
      <c r="C274" s="69">
        <v>209.44000199999999</v>
      </c>
      <c r="D274" s="69">
        <v>189.11999499999999</v>
      </c>
      <c r="E274" s="69">
        <v>207.929993</v>
      </c>
      <c r="F274" s="69">
        <v>178.3853</v>
      </c>
      <c r="G274" s="69">
        <v>2536184400</v>
      </c>
    </row>
    <row r="275" spans="1:7" x14ac:dyDescent="0.45">
      <c r="A275" s="87">
        <v>42309</v>
      </c>
      <c r="B275" s="69">
        <v>208.320007</v>
      </c>
      <c r="C275" s="69">
        <v>211.66000399999999</v>
      </c>
      <c r="D275" s="69">
        <v>202.179993</v>
      </c>
      <c r="E275" s="69">
        <v>208.69000199999999</v>
      </c>
      <c r="F275" s="69">
        <v>179.03733800000001</v>
      </c>
      <c r="G275" s="69">
        <v>1924512800</v>
      </c>
    </row>
    <row r="276" spans="1:7" x14ac:dyDescent="0.45">
      <c r="A276" s="87">
        <v>42339</v>
      </c>
      <c r="B276" s="69">
        <v>209.44000199999999</v>
      </c>
      <c r="C276" s="69">
        <v>211</v>
      </c>
      <c r="D276" s="69">
        <v>199.83000200000001</v>
      </c>
      <c r="E276" s="69">
        <v>203.86999499999999</v>
      </c>
      <c r="F276" s="69">
        <v>174.90219099999999</v>
      </c>
      <c r="G276" s="69">
        <v>2924882300</v>
      </c>
    </row>
    <row r="277" spans="1:7" x14ac:dyDescent="0.45">
      <c r="A277" s="87">
        <v>42370</v>
      </c>
      <c r="B277" s="69">
        <v>200.490005</v>
      </c>
      <c r="C277" s="69">
        <v>201.89999399999999</v>
      </c>
      <c r="D277" s="69">
        <v>181.020004</v>
      </c>
      <c r="E277" s="69">
        <v>193.720001</v>
      </c>
      <c r="F277" s="69">
        <v>167.18351699999999</v>
      </c>
      <c r="G277" s="69">
        <v>3712950900</v>
      </c>
    </row>
    <row r="278" spans="1:7" x14ac:dyDescent="0.45">
      <c r="A278" s="87">
        <v>42401</v>
      </c>
      <c r="B278" s="69">
        <v>192.529999</v>
      </c>
      <c r="C278" s="69">
        <v>196.679993</v>
      </c>
      <c r="D278" s="69">
        <v>181.08999600000001</v>
      </c>
      <c r="E278" s="69">
        <v>193.55999800000001</v>
      </c>
      <c r="F278" s="69">
        <v>167.04542499999999</v>
      </c>
      <c r="G278" s="69">
        <v>2920730800</v>
      </c>
    </row>
    <row r="279" spans="1:7" x14ac:dyDescent="0.45">
      <c r="A279" s="87">
        <v>42430</v>
      </c>
      <c r="B279" s="69">
        <v>195.009995</v>
      </c>
      <c r="C279" s="69">
        <v>206.86999499999999</v>
      </c>
      <c r="D279" s="69">
        <v>194.449997</v>
      </c>
      <c r="E279" s="69">
        <v>205.520004</v>
      </c>
      <c r="F279" s="69">
        <v>177.36711099999999</v>
      </c>
      <c r="G279" s="69">
        <v>2323306500</v>
      </c>
    </row>
    <row r="280" spans="1:7" x14ac:dyDescent="0.45">
      <c r="A280" s="87">
        <v>42461</v>
      </c>
      <c r="B280" s="69">
        <v>204.35000600000001</v>
      </c>
      <c r="C280" s="69">
        <v>210.91999799999999</v>
      </c>
      <c r="D280" s="69">
        <v>203.08999600000001</v>
      </c>
      <c r="E280" s="69">
        <v>206.33000200000001</v>
      </c>
      <c r="F280" s="69">
        <v>178.98452800000001</v>
      </c>
      <c r="G280" s="69">
        <v>1910635600</v>
      </c>
    </row>
    <row r="281" spans="1:7" x14ac:dyDescent="0.45">
      <c r="A281" s="87">
        <v>42491</v>
      </c>
      <c r="B281" s="69">
        <v>206.91999799999999</v>
      </c>
      <c r="C281" s="69">
        <v>210.69000199999999</v>
      </c>
      <c r="D281" s="69">
        <v>202.779999</v>
      </c>
      <c r="E281" s="69">
        <v>209.83999600000001</v>
      </c>
      <c r="F281" s="69">
        <v>182.02937299999999</v>
      </c>
      <c r="G281" s="69">
        <v>1828530900</v>
      </c>
    </row>
    <row r="282" spans="1:7" x14ac:dyDescent="0.45">
      <c r="A282" s="87">
        <v>42522</v>
      </c>
      <c r="B282" s="69">
        <v>209.11999499999999</v>
      </c>
      <c r="C282" s="69">
        <v>212.520004</v>
      </c>
      <c r="D282" s="69">
        <v>198.64999399999999</v>
      </c>
      <c r="E282" s="69">
        <v>209.479996</v>
      </c>
      <c r="F282" s="69">
        <v>181.71704099999999</v>
      </c>
      <c r="G282" s="69">
        <v>2612406900</v>
      </c>
    </row>
    <row r="283" spans="1:7" x14ac:dyDescent="0.45">
      <c r="A283" s="87">
        <v>42552</v>
      </c>
      <c r="B283" s="69">
        <v>209.479996</v>
      </c>
      <c r="C283" s="69">
        <v>217.53999300000001</v>
      </c>
      <c r="D283" s="69">
        <v>207.05999800000001</v>
      </c>
      <c r="E283" s="69">
        <v>217.11999499999999</v>
      </c>
      <c r="F283" s="69">
        <v>189.32397499999999</v>
      </c>
      <c r="G283" s="69">
        <v>1648453700</v>
      </c>
    </row>
    <row r="284" spans="1:7" x14ac:dyDescent="0.45">
      <c r="A284" s="87">
        <v>42583</v>
      </c>
      <c r="B284" s="69">
        <v>217.19000199999999</v>
      </c>
      <c r="C284" s="69">
        <v>219.60000600000001</v>
      </c>
      <c r="D284" s="69">
        <v>214.25</v>
      </c>
      <c r="E284" s="69">
        <v>217.38000500000001</v>
      </c>
      <c r="F284" s="69">
        <v>189.55072000000001</v>
      </c>
      <c r="G284" s="69">
        <v>1519703200</v>
      </c>
    </row>
    <row r="285" spans="1:7" x14ac:dyDescent="0.45">
      <c r="A285" s="87">
        <v>42614</v>
      </c>
      <c r="B285" s="69">
        <v>217.36999499999999</v>
      </c>
      <c r="C285" s="69">
        <v>219.220001</v>
      </c>
      <c r="D285" s="69">
        <v>212.30999800000001</v>
      </c>
      <c r="E285" s="69">
        <v>216.300003</v>
      </c>
      <c r="F285" s="69">
        <v>188.60896299999999</v>
      </c>
      <c r="G285" s="69">
        <v>2292393000</v>
      </c>
    </row>
    <row r="286" spans="1:7" x14ac:dyDescent="0.45">
      <c r="A286" s="87">
        <v>42644</v>
      </c>
      <c r="B286" s="69">
        <v>215.820007</v>
      </c>
      <c r="C286" s="69">
        <v>216.699997</v>
      </c>
      <c r="D286" s="69">
        <v>211.21000699999999</v>
      </c>
      <c r="E286" s="69">
        <v>212.550003</v>
      </c>
      <c r="F286" s="69">
        <v>186.27526900000001</v>
      </c>
      <c r="G286" s="69">
        <v>1725687400</v>
      </c>
    </row>
    <row r="287" spans="1:7" x14ac:dyDescent="0.45">
      <c r="A287" s="87">
        <v>42675</v>
      </c>
      <c r="B287" s="69">
        <v>212.929993</v>
      </c>
      <c r="C287" s="69">
        <v>221.820007</v>
      </c>
      <c r="D287" s="69">
        <v>208.38000500000001</v>
      </c>
      <c r="E287" s="69">
        <v>220.38000500000001</v>
      </c>
      <c r="F287" s="69">
        <v>193.13734400000001</v>
      </c>
      <c r="G287" s="69">
        <v>2073824400</v>
      </c>
    </row>
    <row r="288" spans="1:7" x14ac:dyDescent="0.45">
      <c r="A288" s="87">
        <v>42705</v>
      </c>
      <c r="B288" s="69">
        <v>220.729996</v>
      </c>
      <c r="C288" s="69">
        <v>228.33999600000001</v>
      </c>
      <c r="D288" s="69">
        <v>219.14999399999999</v>
      </c>
      <c r="E288" s="69">
        <v>223.529999</v>
      </c>
      <c r="F288" s="69">
        <v>195.89794900000001</v>
      </c>
      <c r="G288" s="69">
        <v>1821910200</v>
      </c>
    </row>
    <row r="289" spans="1:7" x14ac:dyDescent="0.45">
      <c r="A289" s="87">
        <v>42736</v>
      </c>
      <c r="B289" s="69">
        <v>225.03999300000001</v>
      </c>
      <c r="C289" s="69">
        <v>229.71000699999999</v>
      </c>
      <c r="D289" s="69">
        <v>223.88000500000001</v>
      </c>
      <c r="E289" s="69">
        <v>227.529999</v>
      </c>
      <c r="F289" s="69">
        <v>200.57878099999999</v>
      </c>
      <c r="G289" s="69">
        <v>1482408500</v>
      </c>
    </row>
    <row r="290" spans="1:7" x14ac:dyDescent="0.45">
      <c r="A290" s="87">
        <v>42767</v>
      </c>
      <c r="B290" s="69">
        <v>227.529999</v>
      </c>
      <c r="C290" s="69">
        <v>237.30999800000001</v>
      </c>
      <c r="D290" s="69">
        <v>226.820007</v>
      </c>
      <c r="E290" s="69">
        <v>236.470001</v>
      </c>
      <c r="F290" s="69">
        <v>208.459869</v>
      </c>
      <c r="G290" s="69">
        <v>1365136600</v>
      </c>
    </row>
    <row r="291" spans="1:7" x14ac:dyDescent="0.45">
      <c r="A291" s="87">
        <v>42795</v>
      </c>
      <c r="B291" s="69">
        <v>238.38999899999999</v>
      </c>
      <c r="C291" s="69">
        <v>240.320007</v>
      </c>
      <c r="D291" s="69">
        <v>231.61000100000001</v>
      </c>
      <c r="E291" s="69">
        <v>235.740005</v>
      </c>
      <c r="F291" s="69">
        <v>207.81629899999999</v>
      </c>
      <c r="G291" s="69">
        <v>1921474100</v>
      </c>
    </row>
    <row r="292" spans="1:7" x14ac:dyDescent="0.45">
      <c r="A292" s="87">
        <v>42826</v>
      </c>
      <c r="B292" s="69">
        <v>235.800003</v>
      </c>
      <c r="C292" s="69">
        <v>239.529999</v>
      </c>
      <c r="D292" s="69">
        <v>232.509995</v>
      </c>
      <c r="E292" s="69">
        <v>238.08000200000001</v>
      </c>
      <c r="F292" s="69">
        <v>210.792191</v>
      </c>
      <c r="G292" s="69">
        <v>1549613700</v>
      </c>
    </row>
    <row r="293" spans="1:7" x14ac:dyDescent="0.45">
      <c r="A293" s="87">
        <v>42856</v>
      </c>
      <c r="B293" s="69">
        <v>238.679993</v>
      </c>
      <c r="C293" s="69">
        <v>242.08000200000001</v>
      </c>
      <c r="D293" s="69">
        <v>235.429993</v>
      </c>
      <c r="E293" s="69">
        <v>241.44000199999999</v>
      </c>
      <c r="F293" s="69">
        <v>213.76712000000001</v>
      </c>
      <c r="G293" s="69">
        <v>1492547000</v>
      </c>
    </row>
    <row r="294" spans="1:7" x14ac:dyDescent="0.45">
      <c r="A294" s="87">
        <v>42887</v>
      </c>
      <c r="B294" s="69">
        <v>241.970001</v>
      </c>
      <c r="C294" s="69">
        <v>245.009995</v>
      </c>
      <c r="D294" s="69">
        <v>239.96000699999999</v>
      </c>
      <c r="E294" s="69">
        <v>241.800003</v>
      </c>
      <c r="F294" s="69">
        <v>214.085815</v>
      </c>
      <c r="G294" s="69">
        <v>1572753000</v>
      </c>
    </row>
    <row r="295" spans="1:7" x14ac:dyDescent="0.45">
      <c r="A295" s="87">
        <v>42917</v>
      </c>
      <c r="B295" s="69">
        <v>242.88000500000001</v>
      </c>
      <c r="C295" s="69">
        <v>248</v>
      </c>
      <c r="D295" s="69">
        <v>240.33999600000001</v>
      </c>
      <c r="E295" s="69">
        <v>246.770004</v>
      </c>
      <c r="F295" s="69">
        <v>219.551636</v>
      </c>
      <c r="G295" s="69">
        <v>1055908800</v>
      </c>
    </row>
    <row r="296" spans="1:7" x14ac:dyDescent="0.45">
      <c r="A296" s="87">
        <v>42948</v>
      </c>
      <c r="B296" s="69">
        <v>247.46000699999999</v>
      </c>
      <c r="C296" s="69">
        <v>248.91000399999999</v>
      </c>
      <c r="D296" s="69">
        <v>241.83000200000001</v>
      </c>
      <c r="E296" s="69">
        <v>247.490005</v>
      </c>
      <c r="F296" s="69">
        <v>220.19224500000001</v>
      </c>
      <c r="G296" s="69">
        <v>1557031500</v>
      </c>
    </row>
    <row r="297" spans="1:7" x14ac:dyDescent="0.45">
      <c r="A297" s="87">
        <v>42979</v>
      </c>
      <c r="B297" s="69">
        <v>247.91999799999999</v>
      </c>
      <c r="C297" s="69">
        <v>251.320007</v>
      </c>
      <c r="D297" s="69">
        <v>244.949997</v>
      </c>
      <c r="E297" s="69">
        <v>251.229996</v>
      </c>
      <c r="F297" s="69">
        <v>223.519699</v>
      </c>
      <c r="G297" s="69">
        <v>1286405100</v>
      </c>
    </row>
    <row r="298" spans="1:7" x14ac:dyDescent="0.45">
      <c r="A298" s="87">
        <v>43009</v>
      </c>
      <c r="B298" s="69">
        <v>251.490005</v>
      </c>
      <c r="C298" s="69">
        <v>257.89001500000001</v>
      </c>
      <c r="D298" s="69">
        <v>251.28999300000001</v>
      </c>
      <c r="E298" s="69">
        <v>257.14999399999999</v>
      </c>
      <c r="F298" s="69">
        <v>229.92216500000001</v>
      </c>
      <c r="G298" s="69">
        <v>1320624600</v>
      </c>
    </row>
    <row r="299" spans="1:7" x14ac:dyDescent="0.45">
      <c r="A299" s="87">
        <v>43040</v>
      </c>
      <c r="B299" s="69">
        <v>258.040009</v>
      </c>
      <c r="C299" s="69">
        <v>266.04998799999998</v>
      </c>
      <c r="D299" s="69">
        <v>255.63000500000001</v>
      </c>
      <c r="E299" s="69">
        <v>265.01001000000002</v>
      </c>
      <c r="F299" s="69">
        <v>236.949905</v>
      </c>
      <c r="G299" s="69">
        <v>1365620900</v>
      </c>
    </row>
    <row r="300" spans="1:7" x14ac:dyDescent="0.45">
      <c r="A300" s="87">
        <v>43070</v>
      </c>
      <c r="B300" s="69">
        <v>264.76001000000002</v>
      </c>
      <c r="C300" s="69">
        <v>268.60000600000001</v>
      </c>
      <c r="D300" s="69">
        <v>260.76001000000002</v>
      </c>
      <c r="E300" s="69">
        <v>266.85998499999999</v>
      </c>
      <c r="F300" s="69">
        <v>238.60411099999999</v>
      </c>
      <c r="G300" s="69">
        <v>1715222900</v>
      </c>
    </row>
    <row r="301" spans="1:7" x14ac:dyDescent="0.45">
      <c r="A301" s="87">
        <v>43101</v>
      </c>
      <c r="B301" s="69">
        <v>267.83999599999999</v>
      </c>
      <c r="C301" s="69">
        <v>286.63000499999998</v>
      </c>
      <c r="D301" s="69">
        <v>267.39999399999999</v>
      </c>
      <c r="E301" s="69">
        <v>281.89999399999999</v>
      </c>
      <c r="F301" s="69">
        <v>253.33987400000001</v>
      </c>
      <c r="G301" s="69">
        <v>1985506700</v>
      </c>
    </row>
    <row r="302" spans="1:7" x14ac:dyDescent="0.45">
      <c r="A302" s="87">
        <v>43132</v>
      </c>
      <c r="B302" s="69">
        <v>281.07000699999998</v>
      </c>
      <c r="C302" s="69">
        <v>283.05999800000001</v>
      </c>
      <c r="D302" s="69">
        <v>252.91999799999999</v>
      </c>
      <c r="E302" s="69">
        <v>271.64999399999999</v>
      </c>
      <c r="F302" s="69">
        <v>244.12840299999999</v>
      </c>
      <c r="G302" s="69">
        <v>2923722000</v>
      </c>
    </row>
    <row r="303" spans="1:7" x14ac:dyDescent="0.45">
      <c r="A303" s="87">
        <v>43160</v>
      </c>
      <c r="B303" s="69">
        <v>271.41000400000001</v>
      </c>
      <c r="C303" s="69">
        <v>280.41000400000001</v>
      </c>
      <c r="D303" s="69">
        <v>257.82998700000002</v>
      </c>
      <c r="E303" s="69">
        <v>263.14999399999999</v>
      </c>
      <c r="F303" s="69">
        <v>236.48947100000001</v>
      </c>
      <c r="G303" s="69">
        <v>2323561800</v>
      </c>
    </row>
    <row r="304" spans="1:7" x14ac:dyDescent="0.45">
      <c r="A304" s="87">
        <v>43191</v>
      </c>
      <c r="B304" s="69">
        <v>262.54998799999998</v>
      </c>
      <c r="C304" s="69">
        <v>271.29998799999998</v>
      </c>
      <c r="D304" s="69">
        <v>254.66999799999999</v>
      </c>
      <c r="E304" s="69">
        <v>264.51001000000002</v>
      </c>
      <c r="F304" s="69">
        <v>238.663803</v>
      </c>
      <c r="G304" s="69">
        <v>1998466500</v>
      </c>
    </row>
    <row r="305" spans="1:7" x14ac:dyDescent="0.45">
      <c r="A305" s="87">
        <v>43221</v>
      </c>
      <c r="B305" s="69">
        <v>263.86999500000002</v>
      </c>
      <c r="C305" s="69">
        <v>274.25</v>
      </c>
      <c r="D305" s="69">
        <v>259.04998799999998</v>
      </c>
      <c r="E305" s="69">
        <v>270.94000199999999</v>
      </c>
      <c r="F305" s="69">
        <v>244.46551500000001</v>
      </c>
      <c r="G305" s="69">
        <v>1606397200</v>
      </c>
    </row>
    <row r="306" spans="1:7" x14ac:dyDescent="0.45">
      <c r="A306" s="87">
        <v>43252</v>
      </c>
      <c r="B306" s="69">
        <v>272.41000400000001</v>
      </c>
      <c r="C306" s="69">
        <v>279.48001099999999</v>
      </c>
      <c r="D306" s="69">
        <v>268.48998999999998</v>
      </c>
      <c r="E306" s="69">
        <v>271.27999899999998</v>
      </c>
      <c r="F306" s="69">
        <v>244.772278</v>
      </c>
      <c r="G306" s="69">
        <v>1599001000</v>
      </c>
    </row>
    <row r="307" spans="1:7" x14ac:dyDescent="0.45">
      <c r="A307" s="87">
        <v>43282</v>
      </c>
      <c r="B307" s="69">
        <v>269.51001000000002</v>
      </c>
      <c r="C307" s="69">
        <v>284.36999500000002</v>
      </c>
      <c r="D307" s="69">
        <v>269.23998999999998</v>
      </c>
      <c r="E307" s="69">
        <v>281.32998700000002</v>
      </c>
      <c r="F307" s="69">
        <v>254.98007200000001</v>
      </c>
      <c r="G307" s="69">
        <v>1266892500</v>
      </c>
    </row>
    <row r="308" spans="1:7" x14ac:dyDescent="0.45">
      <c r="A308" s="87">
        <v>43313</v>
      </c>
      <c r="B308" s="69">
        <v>281.55999800000001</v>
      </c>
      <c r="C308" s="69">
        <v>291.73998999999998</v>
      </c>
      <c r="D308" s="69">
        <v>279.16000400000001</v>
      </c>
      <c r="E308" s="69">
        <v>290.30999800000001</v>
      </c>
      <c r="F308" s="69">
        <v>263.118988</v>
      </c>
      <c r="G308" s="69">
        <v>1308443700</v>
      </c>
    </row>
    <row r="309" spans="1:7" x14ac:dyDescent="0.45">
      <c r="A309" s="87">
        <v>43344</v>
      </c>
      <c r="B309" s="69">
        <v>289.83999599999999</v>
      </c>
      <c r="C309" s="69">
        <v>293.94000199999999</v>
      </c>
      <c r="D309" s="69">
        <v>286.709991</v>
      </c>
      <c r="E309" s="69">
        <v>290.72000100000002</v>
      </c>
      <c r="F309" s="69">
        <v>263.49056999999999</v>
      </c>
      <c r="G309" s="69">
        <v>1228103300</v>
      </c>
    </row>
    <row r="310" spans="1:7" x14ac:dyDescent="0.45">
      <c r="A310" s="87">
        <v>43374</v>
      </c>
      <c r="B310" s="69">
        <v>292.10998499999999</v>
      </c>
      <c r="C310" s="69">
        <v>293.209991</v>
      </c>
      <c r="D310" s="69">
        <v>259.85000600000001</v>
      </c>
      <c r="E310" s="69">
        <v>270.63000499999998</v>
      </c>
      <c r="F310" s="69">
        <v>246.39265399999999</v>
      </c>
      <c r="G310" s="69">
        <v>3024345800</v>
      </c>
    </row>
    <row r="311" spans="1:7" x14ac:dyDescent="0.45">
      <c r="A311" s="87">
        <v>43405</v>
      </c>
      <c r="B311" s="69">
        <v>271.60000600000001</v>
      </c>
      <c r="C311" s="69">
        <v>281.22000100000002</v>
      </c>
      <c r="D311" s="69">
        <v>263.07000699999998</v>
      </c>
      <c r="E311" s="69">
        <v>275.64999399999999</v>
      </c>
      <c r="F311" s="69">
        <v>250.96302800000001</v>
      </c>
      <c r="G311" s="69">
        <v>2021061200</v>
      </c>
    </row>
    <row r="312" spans="1:7" x14ac:dyDescent="0.45">
      <c r="A312" s="87">
        <v>43435</v>
      </c>
      <c r="B312" s="69">
        <v>280.27999899999998</v>
      </c>
      <c r="C312" s="69">
        <v>280.39999399999999</v>
      </c>
      <c r="D312" s="69">
        <v>233.759995</v>
      </c>
      <c r="E312" s="69">
        <v>249.91999799999999</v>
      </c>
      <c r="F312" s="69">
        <v>227.53739899999999</v>
      </c>
      <c r="G312" s="69">
        <v>3102780500</v>
      </c>
    </row>
    <row r="313" spans="1:7" x14ac:dyDescent="0.45">
      <c r="A313" s="87">
        <v>43466</v>
      </c>
      <c r="B313" s="69">
        <v>245.979996</v>
      </c>
      <c r="C313" s="69">
        <v>270.47000100000002</v>
      </c>
      <c r="D313" s="69">
        <v>243.66999799999999</v>
      </c>
      <c r="E313" s="69">
        <v>269.92999300000002</v>
      </c>
      <c r="F313" s="69">
        <v>247.19044500000001</v>
      </c>
      <c r="G313" s="69">
        <v>2048691700</v>
      </c>
    </row>
    <row r="314" spans="1:7" x14ac:dyDescent="0.45">
      <c r="A314" s="87">
        <v>43497</v>
      </c>
      <c r="B314" s="69">
        <v>270.14999399999999</v>
      </c>
      <c r="C314" s="69">
        <v>281.30999800000001</v>
      </c>
      <c r="D314" s="69">
        <v>267.82998700000002</v>
      </c>
      <c r="E314" s="69">
        <v>278.67999300000002</v>
      </c>
      <c r="F314" s="69">
        <v>255.203339</v>
      </c>
      <c r="G314" s="69">
        <v>1371716300</v>
      </c>
    </row>
    <row r="315" spans="1:7" x14ac:dyDescent="0.45">
      <c r="A315" s="87">
        <v>43525</v>
      </c>
      <c r="B315" s="69">
        <v>280.44000199999999</v>
      </c>
      <c r="C315" s="69">
        <v>285.17999300000002</v>
      </c>
      <c r="D315" s="69">
        <v>272.42001299999998</v>
      </c>
      <c r="E315" s="69">
        <v>282.48001099999999</v>
      </c>
      <c r="F315" s="69">
        <v>258.68316700000003</v>
      </c>
      <c r="G315" s="69">
        <v>1678081300</v>
      </c>
    </row>
    <row r="316" spans="1:7" x14ac:dyDescent="0.45">
      <c r="A316" s="87">
        <v>43556</v>
      </c>
      <c r="B316" s="69">
        <v>284.70001200000002</v>
      </c>
      <c r="C316" s="69">
        <v>294.45001200000002</v>
      </c>
      <c r="D316" s="69">
        <v>284.39999399999999</v>
      </c>
      <c r="E316" s="69">
        <v>294.01998900000001</v>
      </c>
      <c r="F316" s="69">
        <v>270.43695100000002</v>
      </c>
      <c r="G316" s="69">
        <v>1209204700</v>
      </c>
    </row>
    <row r="317" spans="1:7" x14ac:dyDescent="0.45">
      <c r="A317" s="87">
        <v>43586</v>
      </c>
      <c r="B317" s="69">
        <v>294.72000100000002</v>
      </c>
      <c r="C317" s="69">
        <v>294.95001200000002</v>
      </c>
      <c r="D317" s="69">
        <v>275.23998999999998</v>
      </c>
      <c r="E317" s="69">
        <v>275.26998900000001</v>
      </c>
      <c r="F317" s="69">
        <v>253.19094799999999</v>
      </c>
      <c r="G317" s="69">
        <v>1845593200</v>
      </c>
    </row>
    <row r="318" spans="1:7" x14ac:dyDescent="0.45">
      <c r="A318" s="87">
        <v>43617</v>
      </c>
      <c r="B318" s="69">
        <v>275.30999800000001</v>
      </c>
      <c r="C318" s="69">
        <v>296.30999800000001</v>
      </c>
      <c r="D318" s="69">
        <v>273.08999599999999</v>
      </c>
      <c r="E318" s="69">
        <v>293</v>
      </c>
      <c r="F318" s="69">
        <v>269.49877900000001</v>
      </c>
      <c r="G318" s="69">
        <v>1340435600</v>
      </c>
    </row>
    <row r="319" spans="1:7" x14ac:dyDescent="0.45">
      <c r="A319" s="87">
        <v>43647</v>
      </c>
      <c r="B319" s="69">
        <v>296.67999300000002</v>
      </c>
      <c r="C319" s="69">
        <v>302.23001099999999</v>
      </c>
      <c r="D319" s="69">
        <v>294.32998700000002</v>
      </c>
      <c r="E319" s="69">
        <v>297.42999300000002</v>
      </c>
      <c r="F319" s="69">
        <v>274.90399200000002</v>
      </c>
      <c r="G319" s="69">
        <v>1110102300</v>
      </c>
    </row>
    <row r="320" spans="1:7" x14ac:dyDescent="0.45">
      <c r="A320" s="87">
        <v>43678</v>
      </c>
      <c r="B320" s="69">
        <v>297.60000600000001</v>
      </c>
      <c r="C320" s="69">
        <v>300.86999500000002</v>
      </c>
      <c r="D320" s="69">
        <v>281.72000100000002</v>
      </c>
      <c r="E320" s="69">
        <v>292.45001200000002</v>
      </c>
      <c r="F320" s="69">
        <v>270.30123900000001</v>
      </c>
      <c r="G320" s="69">
        <v>2034004800</v>
      </c>
    </row>
    <row r="321" spans="1:7" x14ac:dyDescent="0.45">
      <c r="A321" s="87">
        <v>43709</v>
      </c>
      <c r="B321" s="69">
        <v>290.57000699999998</v>
      </c>
      <c r="C321" s="69">
        <v>302.63000499999998</v>
      </c>
      <c r="D321" s="69">
        <v>289.26998900000001</v>
      </c>
      <c r="E321" s="69">
        <v>296.76998900000001</v>
      </c>
      <c r="F321" s="69">
        <v>274.29397599999999</v>
      </c>
      <c r="G321" s="69">
        <v>1303830000</v>
      </c>
    </row>
    <row r="322" spans="1:7" x14ac:dyDescent="0.45">
      <c r="A322" s="87">
        <v>43739</v>
      </c>
      <c r="B322" s="69">
        <v>297.73998999999998</v>
      </c>
      <c r="C322" s="69">
        <v>304.54998799999998</v>
      </c>
      <c r="D322" s="69">
        <v>284.82000699999998</v>
      </c>
      <c r="E322" s="69">
        <v>303.32998700000002</v>
      </c>
      <c r="F322" s="69">
        <v>281.65185500000001</v>
      </c>
      <c r="G322" s="69">
        <v>1386748300</v>
      </c>
    </row>
    <row r="323" spans="1:7" x14ac:dyDescent="0.45">
      <c r="A323" s="87">
        <v>43770</v>
      </c>
      <c r="B323" s="69">
        <v>304.92001299999998</v>
      </c>
      <c r="C323" s="69">
        <v>315.48001099999999</v>
      </c>
      <c r="D323" s="69">
        <v>304.73998999999998</v>
      </c>
      <c r="E323" s="69">
        <v>314.30999800000001</v>
      </c>
      <c r="F323" s="69">
        <v>291.84713699999998</v>
      </c>
      <c r="G323" s="69">
        <v>1037123500</v>
      </c>
    </row>
    <row r="324" spans="1:7" x14ac:dyDescent="0.45">
      <c r="A324" s="87">
        <v>43800</v>
      </c>
      <c r="B324" s="69">
        <v>314.58999599999999</v>
      </c>
      <c r="C324" s="69">
        <v>323.79998799999998</v>
      </c>
      <c r="D324" s="69">
        <v>307.13000499999998</v>
      </c>
      <c r="E324" s="69">
        <v>321.85998499999999</v>
      </c>
      <c r="F324" s="69">
        <v>298.85769699999997</v>
      </c>
      <c r="G324" s="69">
        <v>1285175800</v>
      </c>
    </row>
    <row r="325" spans="1:7" x14ac:dyDescent="0.45">
      <c r="A325" s="87">
        <v>43831</v>
      </c>
      <c r="B325" s="69">
        <v>323.540009</v>
      </c>
      <c r="C325" s="69">
        <v>332.95001200000002</v>
      </c>
      <c r="D325" s="69">
        <v>320.35998499999999</v>
      </c>
      <c r="E325" s="69">
        <v>321.73001099999999</v>
      </c>
      <c r="F325" s="69">
        <v>300.20568800000001</v>
      </c>
      <c r="G325" s="69">
        <v>1392003800</v>
      </c>
    </row>
    <row r="326" spans="1:7" x14ac:dyDescent="0.45">
      <c r="A326" s="87">
        <v>43862</v>
      </c>
      <c r="B326" s="69">
        <v>323.35000600000001</v>
      </c>
      <c r="C326" s="69">
        <v>339.07998700000002</v>
      </c>
      <c r="D326" s="69">
        <v>285.540009</v>
      </c>
      <c r="E326" s="69">
        <v>296.26001000000002</v>
      </c>
      <c r="F326" s="69">
        <v>276.439728</v>
      </c>
      <c r="G326" s="69">
        <v>2110214900</v>
      </c>
    </row>
    <row r="327" spans="1:7" x14ac:dyDescent="0.45">
      <c r="A327" s="87">
        <v>43891</v>
      </c>
      <c r="B327" s="69">
        <v>298.209991</v>
      </c>
      <c r="C327" s="69">
        <v>313.83999599999999</v>
      </c>
      <c r="D327" s="69">
        <v>218.259995</v>
      </c>
      <c r="E327" s="69">
        <v>257.75</v>
      </c>
      <c r="F327" s="69">
        <v>240.50602699999999</v>
      </c>
      <c r="G327" s="69">
        <v>5926017600</v>
      </c>
    </row>
    <row r="328" spans="1:7" x14ac:dyDescent="0.45">
      <c r="A328" s="87">
        <v>43922</v>
      </c>
      <c r="B328" s="69">
        <v>247.979996</v>
      </c>
      <c r="C328" s="69">
        <v>294.88000499999998</v>
      </c>
      <c r="D328" s="69">
        <v>243.89999399999999</v>
      </c>
      <c r="E328" s="69">
        <v>290.48001099999999</v>
      </c>
      <c r="F328" s="69">
        <v>272.640198</v>
      </c>
      <c r="G328" s="69">
        <v>2819312300</v>
      </c>
    </row>
    <row r="329" spans="1:7" x14ac:dyDescent="0.45">
      <c r="A329" s="87">
        <v>43952</v>
      </c>
      <c r="B329" s="69">
        <v>285.30999800000001</v>
      </c>
      <c r="C329" s="69">
        <v>306.83999599999999</v>
      </c>
      <c r="D329" s="69">
        <v>272.98998999999998</v>
      </c>
      <c r="E329" s="69">
        <v>304.32000699999998</v>
      </c>
      <c r="F329" s="69">
        <v>285.630157</v>
      </c>
      <c r="G329" s="69">
        <v>1910460500</v>
      </c>
    </row>
    <row r="330" spans="1:7" x14ac:dyDescent="0.45">
      <c r="A330" s="87">
        <v>43983</v>
      </c>
      <c r="B330" s="69">
        <v>303.61999500000002</v>
      </c>
      <c r="C330" s="69">
        <v>323.41000400000001</v>
      </c>
      <c r="D330" s="69">
        <v>296.73998999999998</v>
      </c>
      <c r="E330" s="69">
        <v>308.35998499999999</v>
      </c>
      <c r="F330" s="69">
        <v>289.42205799999999</v>
      </c>
      <c r="G330" s="69">
        <v>2358674500</v>
      </c>
    </row>
    <row r="331" spans="1:7" x14ac:dyDescent="0.45">
      <c r="A331" s="87">
        <v>44013</v>
      </c>
      <c r="B331" s="69">
        <v>309.57000699999998</v>
      </c>
      <c r="C331" s="69">
        <v>327.23001099999999</v>
      </c>
      <c r="D331" s="69">
        <v>309.07000699999998</v>
      </c>
      <c r="E331" s="69">
        <v>326.51998900000001</v>
      </c>
      <c r="F331" s="69">
        <v>307.81542999999999</v>
      </c>
      <c r="G331" s="69">
        <v>1505145300</v>
      </c>
    </row>
    <row r="332" spans="1:7" x14ac:dyDescent="0.45">
      <c r="A332" s="87">
        <v>44044</v>
      </c>
      <c r="B332" s="69">
        <v>328.32000699999998</v>
      </c>
      <c r="C332" s="69">
        <v>351.29998799999998</v>
      </c>
      <c r="D332" s="69">
        <v>327.73001099999999</v>
      </c>
      <c r="E332" s="69">
        <v>349.30999800000001</v>
      </c>
      <c r="F332" s="69">
        <v>329.29986600000001</v>
      </c>
      <c r="G332" s="69">
        <v>1045563300</v>
      </c>
    </row>
    <row r="333" spans="1:7" x14ac:dyDescent="0.45">
      <c r="A333" s="87">
        <v>44075</v>
      </c>
      <c r="B333" s="69">
        <v>350.209991</v>
      </c>
      <c r="C333" s="69">
        <v>358.75</v>
      </c>
      <c r="D333" s="69">
        <v>319.79998799999998</v>
      </c>
      <c r="E333" s="69">
        <v>334.89001500000001</v>
      </c>
      <c r="F333" s="69">
        <v>315.70593300000002</v>
      </c>
      <c r="G333" s="69">
        <v>1814712700</v>
      </c>
    </row>
    <row r="334" spans="1:7" x14ac:dyDescent="0.45">
      <c r="A334" s="87">
        <v>44105</v>
      </c>
      <c r="B334" s="69">
        <v>337.69000199999999</v>
      </c>
      <c r="C334" s="69">
        <v>354.01998900000001</v>
      </c>
      <c r="D334" s="69">
        <v>322.60000600000001</v>
      </c>
      <c r="E334" s="69">
        <v>326.540009</v>
      </c>
      <c r="F334" s="69">
        <v>309.06649800000002</v>
      </c>
      <c r="G334" s="69">
        <v>1629016100</v>
      </c>
    </row>
    <row r="335" spans="1:7" x14ac:dyDescent="0.45">
      <c r="A335" s="87">
        <v>44136</v>
      </c>
      <c r="B335" s="69">
        <v>330.20001200000002</v>
      </c>
      <c r="C335" s="69">
        <v>364.38000499999998</v>
      </c>
      <c r="D335" s="69">
        <v>327.23998999999998</v>
      </c>
      <c r="E335" s="69">
        <v>362.05999800000001</v>
      </c>
      <c r="F335" s="69">
        <v>342.68582199999997</v>
      </c>
      <c r="G335" s="69">
        <v>1535244300</v>
      </c>
    </row>
    <row r="336" spans="1:7" x14ac:dyDescent="0.45">
      <c r="A336" s="87">
        <v>44166</v>
      </c>
      <c r="B336" s="69">
        <v>365.57000699999998</v>
      </c>
      <c r="C336" s="69">
        <v>378.459991</v>
      </c>
      <c r="D336" s="69">
        <v>362.02999899999998</v>
      </c>
      <c r="E336" s="69">
        <v>373.88000499999998</v>
      </c>
      <c r="F336" s="69">
        <v>353.87329099999999</v>
      </c>
      <c r="G336" s="69">
        <v>1344541500</v>
      </c>
    </row>
    <row r="337" spans="1:7" x14ac:dyDescent="0.45">
      <c r="A337" s="87">
        <v>44197</v>
      </c>
      <c r="B337" s="69">
        <v>375.30999800000001</v>
      </c>
      <c r="C337" s="69">
        <v>385.85000600000001</v>
      </c>
      <c r="D337" s="69">
        <v>364.82000699999998</v>
      </c>
      <c r="E337" s="69">
        <v>370.07000699999998</v>
      </c>
      <c r="F337" s="69">
        <v>351.76031499999999</v>
      </c>
      <c r="G337" s="69">
        <v>1402265400</v>
      </c>
    </row>
    <row r="338" spans="1:7" x14ac:dyDescent="0.45">
      <c r="A338" s="87">
        <v>44228</v>
      </c>
      <c r="B338" s="69">
        <v>373.72000100000002</v>
      </c>
      <c r="C338" s="69">
        <v>394.17001299999998</v>
      </c>
      <c r="D338" s="69">
        <v>370.38000499999998</v>
      </c>
      <c r="E338" s="69">
        <v>380.35998499999999</v>
      </c>
      <c r="F338" s="69">
        <v>361.54110700000001</v>
      </c>
      <c r="G338" s="69">
        <v>1307806200</v>
      </c>
    </row>
    <row r="339" spans="1:7" x14ac:dyDescent="0.45">
      <c r="A339" s="87">
        <v>44256</v>
      </c>
      <c r="B339" s="69">
        <v>385.58999599999999</v>
      </c>
      <c r="C339" s="69">
        <v>398.11999500000002</v>
      </c>
      <c r="D339" s="69">
        <v>371.88000499999998</v>
      </c>
      <c r="E339" s="69">
        <v>396.32998700000002</v>
      </c>
      <c r="F339" s="69">
        <v>376.72100799999998</v>
      </c>
      <c r="G339" s="69">
        <v>2401715800</v>
      </c>
    </row>
    <row r="340" spans="1:7" x14ac:dyDescent="0.45">
      <c r="A340" s="87">
        <v>44287</v>
      </c>
      <c r="B340" s="69">
        <v>398.39999399999999</v>
      </c>
      <c r="C340" s="69">
        <v>420.72000100000002</v>
      </c>
      <c r="D340" s="69">
        <v>398.17999300000002</v>
      </c>
      <c r="E340" s="69">
        <v>417.29998799999998</v>
      </c>
      <c r="F340" s="69">
        <v>397.95263699999998</v>
      </c>
      <c r="G340" s="69">
        <v>1462106600</v>
      </c>
    </row>
    <row r="341" spans="1:7" x14ac:dyDescent="0.45">
      <c r="A341" s="87">
        <v>44317</v>
      </c>
      <c r="B341" s="69">
        <v>419.42999300000002</v>
      </c>
      <c r="C341" s="69">
        <v>422.82000699999998</v>
      </c>
      <c r="D341" s="69">
        <v>404</v>
      </c>
      <c r="E341" s="69">
        <v>420.040009</v>
      </c>
      <c r="F341" s="69">
        <v>400.56564300000002</v>
      </c>
      <c r="G341" s="69">
        <v>1547235900</v>
      </c>
    </row>
    <row r="342" spans="1:7" x14ac:dyDescent="0.45">
      <c r="A342" s="87">
        <v>44348</v>
      </c>
      <c r="B342" s="69">
        <v>422.57000699999998</v>
      </c>
      <c r="C342" s="69">
        <v>428.77999899999998</v>
      </c>
      <c r="D342" s="69">
        <v>414.70001200000002</v>
      </c>
      <c r="E342" s="69">
        <v>428.05999800000001</v>
      </c>
      <c r="F342" s="69">
        <v>408.213776</v>
      </c>
      <c r="G342" s="69">
        <v>1282152400</v>
      </c>
    </row>
    <row r="343" spans="1:7" x14ac:dyDescent="0.45">
      <c r="A343" s="87">
        <v>44378</v>
      </c>
      <c r="B343" s="69">
        <v>428.86999500000002</v>
      </c>
      <c r="C343" s="69">
        <v>441.79998799999998</v>
      </c>
      <c r="D343" s="69">
        <v>421.97000100000002</v>
      </c>
      <c r="E343" s="69">
        <v>438.51001000000002</v>
      </c>
      <c r="F343" s="69">
        <v>419.54736300000002</v>
      </c>
      <c r="G343" s="69">
        <v>1422104700</v>
      </c>
    </row>
    <row r="344" spans="1:7" x14ac:dyDescent="0.45">
      <c r="A344" s="87">
        <v>44409</v>
      </c>
      <c r="B344" s="69">
        <v>440.33999599999999</v>
      </c>
      <c r="C344" s="69">
        <v>453.07000699999998</v>
      </c>
      <c r="D344" s="69">
        <v>436.10000600000001</v>
      </c>
      <c r="E344" s="69">
        <v>451.55999800000001</v>
      </c>
      <c r="F344" s="69">
        <v>432.03302000000002</v>
      </c>
      <c r="G344" s="69">
        <v>1254001400</v>
      </c>
    </row>
    <row r="345" spans="1:7" x14ac:dyDescent="0.45">
      <c r="A345" s="87">
        <v>44440</v>
      </c>
      <c r="B345" s="69">
        <v>452.55999800000001</v>
      </c>
      <c r="C345" s="69">
        <v>454.04998799999998</v>
      </c>
      <c r="D345" s="69">
        <v>428.77999899999998</v>
      </c>
      <c r="E345" s="69">
        <v>429.14001500000001</v>
      </c>
      <c r="F345" s="69">
        <v>410.582581</v>
      </c>
      <c r="G345" s="69">
        <v>1745559600</v>
      </c>
    </row>
    <row r="346" spans="1:7" x14ac:dyDescent="0.45">
      <c r="A346" s="87">
        <v>44470</v>
      </c>
      <c r="B346" s="69">
        <v>430.98001099999999</v>
      </c>
      <c r="C346" s="69">
        <v>459.55999800000001</v>
      </c>
      <c r="D346" s="69">
        <v>426.35998499999999</v>
      </c>
      <c r="E346" s="69">
        <v>459.25</v>
      </c>
      <c r="F346" s="69">
        <v>440.79818699999998</v>
      </c>
      <c r="G346" s="69">
        <v>1508665200</v>
      </c>
    </row>
    <row r="347" spans="1:7" x14ac:dyDescent="0.45">
      <c r="A347" s="87">
        <v>44501</v>
      </c>
      <c r="B347" s="69">
        <v>460.29998799999998</v>
      </c>
      <c r="C347" s="69">
        <v>473.540009</v>
      </c>
      <c r="D347" s="69">
        <v>455.29998799999998</v>
      </c>
      <c r="E347" s="69">
        <v>455.55999800000001</v>
      </c>
      <c r="F347" s="69">
        <v>437.256439</v>
      </c>
      <c r="G347" s="69">
        <v>1335351500</v>
      </c>
    </row>
    <row r="348" spans="1:7" x14ac:dyDescent="0.45">
      <c r="A348" s="87">
        <v>44531</v>
      </c>
      <c r="B348" s="69">
        <v>461.64001500000001</v>
      </c>
      <c r="C348" s="69">
        <v>479</v>
      </c>
      <c r="D348" s="69">
        <v>448.92001299999998</v>
      </c>
      <c r="E348" s="69">
        <v>474.959991</v>
      </c>
      <c r="F348" s="69">
        <v>455.87698399999999</v>
      </c>
      <c r="G348" s="69">
        <v>1927433900</v>
      </c>
    </row>
    <row r="349" spans="1:7" x14ac:dyDescent="0.45">
      <c r="A349" s="87">
        <v>44562</v>
      </c>
      <c r="B349" s="69">
        <v>476.29998799999998</v>
      </c>
      <c r="C349" s="69">
        <v>479.98001099999999</v>
      </c>
      <c r="D349" s="69">
        <v>420.76001000000002</v>
      </c>
      <c r="E349" s="69">
        <v>449.91000400000001</v>
      </c>
      <c r="F349" s="69">
        <v>433.35055499999999</v>
      </c>
      <c r="G349" s="69">
        <v>2485167800</v>
      </c>
    </row>
    <row r="350" spans="1:7" x14ac:dyDescent="0.45">
      <c r="A350" s="87">
        <v>44593</v>
      </c>
      <c r="B350" s="69">
        <v>450.67999300000002</v>
      </c>
      <c r="C350" s="69">
        <v>458.11999500000002</v>
      </c>
      <c r="D350" s="69">
        <v>410.64001500000001</v>
      </c>
      <c r="E350" s="69">
        <v>436.63000499999998</v>
      </c>
      <c r="F350" s="69">
        <v>420.55938700000002</v>
      </c>
      <c r="G350" s="69">
        <v>2297975100</v>
      </c>
    </row>
    <row r="351" spans="1:7" x14ac:dyDescent="0.45">
      <c r="A351" s="87">
        <v>44621</v>
      </c>
      <c r="B351" s="69">
        <v>435.040009</v>
      </c>
      <c r="C351" s="69">
        <v>462.07000699999998</v>
      </c>
      <c r="D351" s="69">
        <v>415.11999500000002</v>
      </c>
      <c r="E351" s="69">
        <v>451.64001500000001</v>
      </c>
      <c r="F351" s="69">
        <v>435.016907</v>
      </c>
      <c r="G351" s="69">
        <v>2380929500</v>
      </c>
    </row>
    <row r="352" spans="1:7" x14ac:dyDescent="0.45">
      <c r="A352" s="87">
        <v>44652</v>
      </c>
      <c r="B352" s="69">
        <v>453.30999800000001</v>
      </c>
      <c r="C352" s="69">
        <v>457.82998700000002</v>
      </c>
      <c r="D352" s="69">
        <v>411.209991</v>
      </c>
      <c r="E352" s="69">
        <v>412</v>
      </c>
      <c r="F352" s="69">
        <v>398.06866500000001</v>
      </c>
      <c r="G352" s="69">
        <v>1856757400</v>
      </c>
    </row>
    <row r="353" spans="1:7" x14ac:dyDescent="0.45">
      <c r="A353" s="87">
        <v>44682</v>
      </c>
      <c r="B353" s="69">
        <v>412.07000699999998</v>
      </c>
      <c r="C353" s="69">
        <v>429.66000400000001</v>
      </c>
      <c r="D353" s="69">
        <v>380.540009</v>
      </c>
      <c r="E353" s="69">
        <v>412.92999300000002</v>
      </c>
      <c r="F353" s="69">
        <v>398.96722399999999</v>
      </c>
      <c r="G353" s="69">
        <v>2418478100</v>
      </c>
    </row>
    <row r="354" spans="1:7" x14ac:dyDescent="0.45">
      <c r="A354" s="87">
        <v>44713</v>
      </c>
      <c r="B354" s="69">
        <v>415.17001299999998</v>
      </c>
      <c r="C354" s="69">
        <v>417.44000199999999</v>
      </c>
      <c r="D354" s="69">
        <v>362.17001299999998</v>
      </c>
      <c r="E354" s="69">
        <v>377.25</v>
      </c>
      <c r="F354" s="69">
        <v>364.49371300000001</v>
      </c>
      <c r="G354" s="69">
        <v>1958611900</v>
      </c>
    </row>
    <row r="355" spans="1:7" x14ac:dyDescent="0.45">
      <c r="A355" s="87">
        <v>44743</v>
      </c>
      <c r="B355" s="69">
        <v>376.55999800000001</v>
      </c>
      <c r="C355" s="69">
        <v>413.02999899999998</v>
      </c>
      <c r="D355" s="69">
        <v>371.040009</v>
      </c>
      <c r="E355" s="69">
        <v>411.98998999999998</v>
      </c>
      <c r="F355" s="69">
        <v>399.77853399999998</v>
      </c>
      <c r="G355" s="69">
        <v>1437748400</v>
      </c>
    </row>
    <row r="356" spans="1:7" x14ac:dyDescent="0.45">
      <c r="A356" s="87">
        <v>44774</v>
      </c>
      <c r="B356" s="69">
        <v>409.14999399999999</v>
      </c>
      <c r="C356" s="69">
        <v>431.73001099999999</v>
      </c>
      <c r="D356" s="69">
        <v>395.040009</v>
      </c>
      <c r="E356" s="69">
        <v>395.17999300000002</v>
      </c>
      <c r="F356" s="69">
        <v>383.46679699999999</v>
      </c>
      <c r="G356" s="69">
        <v>1443394400</v>
      </c>
    </row>
    <row r="357" spans="1:7" x14ac:dyDescent="0.45">
      <c r="A357" s="87">
        <v>44805</v>
      </c>
      <c r="B357" s="69">
        <v>392.89001500000001</v>
      </c>
      <c r="C357" s="69">
        <v>411.73001099999999</v>
      </c>
      <c r="D357" s="69">
        <v>357.040009</v>
      </c>
      <c r="E357" s="69">
        <v>357.17999300000002</v>
      </c>
      <c r="F357" s="69">
        <v>346.59314000000001</v>
      </c>
      <c r="G357" s="69">
        <v>1998908600</v>
      </c>
    </row>
    <row r="358" spans="1:7" x14ac:dyDescent="0.45">
      <c r="A358" s="87">
        <v>44835</v>
      </c>
      <c r="B358" s="69">
        <v>361.07998700000002</v>
      </c>
      <c r="C358" s="69">
        <v>389.51998900000001</v>
      </c>
      <c r="D358" s="69">
        <v>348.10998499999999</v>
      </c>
      <c r="E358" s="69">
        <v>386.209991</v>
      </c>
      <c r="F358" s="69">
        <v>376.30212399999999</v>
      </c>
      <c r="G358" s="69">
        <v>2024732000</v>
      </c>
    </row>
    <row r="359" spans="1:7" x14ac:dyDescent="0.45">
      <c r="A359" s="87">
        <v>44866</v>
      </c>
      <c r="B359" s="69">
        <v>390.14001500000001</v>
      </c>
      <c r="C359" s="69">
        <v>407.67999300000002</v>
      </c>
      <c r="D359" s="69">
        <v>368.790009</v>
      </c>
      <c r="E359" s="69">
        <v>407.67999300000002</v>
      </c>
      <c r="F359" s="69">
        <v>397.22131300000001</v>
      </c>
      <c r="G359" s="69">
        <v>1745985300</v>
      </c>
    </row>
    <row r="360" spans="1:7" x14ac:dyDescent="0.45">
      <c r="A360" s="87">
        <v>44896</v>
      </c>
      <c r="B360" s="69">
        <v>408.76998900000001</v>
      </c>
      <c r="C360" s="69">
        <v>410.48998999999998</v>
      </c>
      <c r="D360" s="69">
        <v>374.76998900000001</v>
      </c>
      <c r="E360" s="69">
        <v>382.42999300000002</v>
      </c>
      <c r="F360" s="69">
        <v>372.61904900000002</v>
      </c>
      <c r="G360" s="69">
        <v>1735973600</v>
      </c>
    </row>
    <row r="361" spans="1:7" x14ac:dyDescent="0.45">
      <c r="A361" s="87">
        <v>44927</v>
      </c>
      <c r="B361" s="69">
        <v>384.36999500000002</v>
      </c>
      <c r="C361" s="69">
        <v>408.16000400000001</v>
      </c>
      <c r="D361" s="69">
        <v>377.82998700000002</v>
      </c>
      <c r="E361" s="69">
        <v>406.48001099999999</v>
      </c>
      <c r="F361" s="69">
        <v>397.87081899999998</v>
      </c>
      <c r="G361" s="69">
        <v>1575450100</v>
      </c>
    </row>
    <row r="362" spans="1:7" x14ac:dyDescent="0.45">
      <c r="A362" s="87">
        <v>44958</v>
      </c>
      <c r="B362" s="69">
        <v>405.209991</v>
      </c>
      <c r="C362" s="69">
        <v>418.30999800000001</v>
      </c>
      <c r="D362" s="69">
        <v>393.64001500000001</v>
      </c>
      <c r="E362" s="69">
        <v>396.26001000000002</v>
      </c>
      <c r="F362" s="69">
        <v>387.86721799999998</v>
      </c>
      <c r="G362" s="69">
        <v>1603094700</v>
      </c>
    </row>
    <row r="363" spans="1:7" x14ac:dyDescent="0.45">
      <c r="A363" s="87">
        <v>44986</v>
      </c>
      <c r="B363" s="69">
        <v>395.41000400000001</v>
      </c>
      <c r="C363" s="69">
        <v>409.70001200000002</v>
      </c>
      <c r="D363" s="69">
        <v>380.64999399999999</v>
      </c>
      <c r="E363" s="69">
        <v>409.39001500000001</v>
      </c>
      <c r="F363" s="69">
        <v>400.719177</v>
      </c>
      <c r="G363" s="69">
        <v>2515995800</v>
      </c>
    </row>
    <row r="364" spans="1:7" x14ac:dyDescent="0.45">
      <c r="A364" s="87">
        <v>45017</v>
      </c>
      <c r="B364" s="69">
        <v>408.85000600000001</v>
      </c>
      <c r="C364" s="69">
        <v>415.94000199999999</v>
      </c>
      <c r="D364" s="69">
        <v>403.77999899999998</v>
      </c>
      <c r="E364" s="69">
        <v>415.92999300000002</v>
      </c>
      <c r="F364" s="69">
        <v>408.67437699999999</v>
      </c>
      <c r="G364" s="69">
        <v>1395683000</v>
      </c>
    </row>
    <row r="365" spans="1:7" x14ac:dyDescent="0.45">
      <c r="A365" s="87">
        <v>45047</v>
      </c>
      <c r="B365" s="69">
        <v>415.47000100000002</v>
      </c>
      <c r="C365" s="69">
        <v>422.57998700000002</v>
      </c>
      <c r="D365" s="69">
        <v>403.73998999999998</v>
      </c>
      <c r="E365" s="69">
        <v>417.85000600000001</v>
      </c>
      <c r="F365" s="69">
        <v>410.56094400000001</v>
      </c>
      <c r="G365" s="69">
        <v>1780705600</v>
      </c>
    </row>
    <row r="366" spans="1:7" x14ac:dyDescent="0.45">
      <c r="A366" s="87">
        <v>45078</v>
      </c>
      <c r="B366" s="69">
        <v>418.08999599999999</v>
      </c>
      <c r="C366" s="69">
        <v>444.29998799999998</v>
      </c>
      <c r="D366" s="69">
        <v>416.790009</v>
      </c>
      <c r="E366" s="69">
        <v>443.27999899999998</v>
      </c>
      <c r="F366" s="69">
        <v>435.547302</v>
      </c>
      <c r="G366" s="69">
        <v>1749755000</v>
      </c>
    </row>
    <row r="367" spans="1:7" x14ac:dyDescent="0.45">
      <c r="A367" s="87">
        <v>45108</v>
      </c>
      <c r="B367" s="69">
        <v>442.92001299999998</v>
      </c>
      <c r="C367" s="69">
        <v>459.44000199999999</v>
      </c>
      <c r="D367" s="69">
        <v>437.05999800000001</v>
      </c>
      <c r="E367" s="69">
        <v>457.790009</v>
      </c>
      <c r="F367" s="69">
        <v>451.47503699999999</v>
      </c>
      <c r="G367" s="69">
        <v>1374632400</v>
      </c>
    </row>
    <row r="368" spans="1:7" x14ac:dyDescent="0.45">
      <c r="A368" s="87">
        <v>45139</v>
      </c>
      <c r="B368" s="69">
        <v>456.26998900000001</v>
      </c>
      <c r="C368" s="69">
        <v>457.25</v>
      </c>
      <c r="D368" s="69">
        <v>433.01001000000002</v>
      </c>
      <c r="E368" s="69">
        <v>450.35000600000001</v>
      </c>
      <c r="F368" s="69">
        <v>444.13769500000001</v>
      </c>
      <c r="G368" s="69">
        <v>1754764700</v>
      </c>
    </row>
    <row r="369" spans="1:7" x14ac:dyDescent="0.45">
      <c r="A369" s="87">
        <v>45170</v>
      </c>
      <c r="B369" s="69">
        <v>453.17001299999998</v>
      </c>
      <c r="C369" s="69">
        <v>453.67001299999998</v>
      </c>
      <c r="D369" s="69">
        <v>422.290009</v>
      </c>
      <c r="E369" s="69">
        <v>427.48001099999999</v>
      </c>
      <c r="F369" s="69">
        <v>421.58316000000002</v>
      </c>
      <c r="G369" s="69">
        <v>1588673200</v>
      </c>
    </row>
    <row r="370" spans="1:7" x14ac:dyDescent="0.45">
      <c r="A370" s="87">
        <v>45200</v>
      </c>
      <c r="B370" s="69">
        <v>426.61999500000002</v>
      </c>
      <c r="C370" s="69">
        <v>438.14001500000001</v>
      </c>
      <c r="D370" s="69">
        <v>409.209991</v>
      </c>
      <c r="E370" s="69">
        <v>418.20001200000002</v>
      </c>
      <c r="F370" s="69">
        <v>413.88595600000002</v>
      </c>
      <c r="G370" s="69">
        <v>1999149700</v>
      </c>
    </row>
    <row r="371" spans="1:7" x14ac:dyDescent="0.45">
      <c r="A371" s="87">
        <v>45231</v>
      </c>
      <c r="B371" s="69">
        <v>419.20001200000002</v>
      </c>
      <c r="C371" s="69">
        <v>458.32000699999998</v>
      </c>
      <c r="D371" s="69">
        <v>418.64999399999999</v>
      </c>
      <c r="E371" s="69">
        <v>456.39999399999999</v>
      </c>
      <c r="F371" s="69">
        <v>451.69186400000001</v>
      </c>
      <c r="G371" s="69">
        <v>1499960600</v>
      </c>
    </row>
    <row r="372" spans="1:7" x14ac:dyDescent="0.45">
      <c r="A372" s="87">
        <v>45261</v>
      </c>
      <c r="B372" s="69">
        <v>455.76998900000001</v>
      </c>
      <c r="C372" s="69">
        <v>477.54998799999998</v>
      </c>
      <c r="D372" s="69">
        <v>454.30999800000001</v>
      </c>
      <c r="E372" s="69">
        <v>475.30999800000001</v>
      </c>
      <c r="F372" s="69">
        <v>470.40683000000001</v>
      </c>
      <c r="G372" s="69">
        <v>1643108100</v>
      </c>
    </row>
    <row r="373" spans="1:7" x14ac:dyDescent="0.45">
      <c r="A373" s="87">
        <v>45292</v>
      </c>
      <c r="B373" s="69">
        <v>472.16000400000001</v>
      </c>
      <c r="C373" s="69">
        <v>491.61999500000002</v>
      </c>
      <c r="D373" s="69">
        <v>466.42999300000002</v>
      </c>
      <c r="E373" s="69">
        <v>482.88000499999998</v>
      </c>
      <c r="F373" s="69">
        <v>479.83633400000002</v>
      </c>
      <c r="G373" s="69">
        <v>1700630800</v>
      </c>
    </row>
    <row r="374" spans="1:7" x14ac:dyDescent="0.45">
      <c r="A374" s="87">
        <v>45323</v>
      </c>
      <c r="B374" s="69">
        <v>484.63000499999998</v>
      </c>
      <c r="C374" s="69">
        <v>510.13000499999998</v>
      </c>
      <c r="D374" s="69">
        <v>483.79998799999998</v>
      </c>
      <c r="E374" s="69">
        <v>508.07998700000002</v>
      </c>
      <c r="F374" s="69">
        <v>504.87747200000001</v>
      </c>
      <c r="G374" s="69">
        <v>1393465400</v>
      </c>
    </row>
    <row r="375" spans="1:7" x14ac:dyDescent="0.45">
      <c r="A375" s="87">
        <v>45352</v>
      </c>
      <c r="B375" s="69">
        <v>508.98001099999999</v>
      </c>
      <c r="C375" s="69">
        <v>524.60998500000005</v>
      </c>
      <c r="D375" s="69">
        <v>504.91000400000001</v>
      </c>
      <c r="E375" s="69">
        <v>523.07000700000003</v>
      </c>
      <c r="F375" s="69">
        <v>519.77301</v>
      </c>
      <c r="G375" s="69">
        <v>1473246900</v>
      </c>
    </row>
    <row r="376" spans="1:7" x14ac:dyDescent="0.45">
      <c r="A376" s="87">
        <v>45383</v>
      </c>
      <c r="B376" s="69">
        <v>523.830017</v>
      </c>
      <c r="C376" s="69">
        <v>524.38000499999998</v>
      </c>
      <c r="D376" s="69">
        <v>493.85998499999999</v>
      </c>
      <c r="E376" s="69">
        <v>501.98001099999999</v>
      </c>
      <c r="F376" s="69">
        <v>500.36578400000002</v>
      </c>
      <c r="G376" s="69">
        <v>1592974000</v>
      </c>
    </row>
    <row r="377" spans="1:7" x14ac:dyDescent="0.45">
      <c r="A377" s="87">
        <v>45413</v>
      </c>
      <c r="B377" s="69">
        <v>501.38000499999998</v>
      </c>
      <c r="C377" s="69">
        <v>533.07000700000003</v>
      </c>
      <c r="D377" s="69">
        <v>499.54998799999998</v>
      </c>
      <c r="E377" s="69">
        <v>527.36999500000002</v>
      </c>
      <c r="F377" s="69">
        <v>525.67413299999998</v>
      </c>
      <c r="G377" s="69">
        <v>1153264400</v>
      </c>
    </row>
    <row r="378" spans="1:7" x14ac:dyDescent="0.45">
      <c r="A378" s="87">
        <v>45444</v>
      </c>
      <c r="B378" s="69">
        <v>529.02002000000005</v>
      </c>
      <c r="C378" s="69">
        <v>550.28002900000001</v>
      </c>
      <c r="D378" s="69">
        <v>522.59997599999997</v>
      </c>
      <c r="E378" s="69">
        <v>544.21997099999999</v>
      </c>
      <c r="F378" s="69">
        <v>542.46991000000003</v>
      </c>
      <c r="G378" s="69">
        <v>888923200</v>
      </c>
    </row>
    <row r="379" spans="1:7" x14ac:dyDescent="0.45">
      <c r="A379" s="87">
        <v>45474</v>
      </c>
      <c r="B379" s="69">
        <v>545.63000499999998</v>
      </c>
      <c r="C379" s="69">
        <v>545.88000499999998</v>
      </c>
      <c r="D379" s="69">
        <v>542.52002000000005</v>
      </c>
      <c r="E379" s="69">
        <v>545.34002699999996</v>
      </c>
      <c r="F379" s="69">
        <v>545.34002699999996</v>
      </c>
      <c r="G379" s="69">
        <v>39936800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M2 Distribution</vt:lpstr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2024-07-07T06:28:44Z</dcterms:modified>
</cp:coreProperties>
</file>